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0" windowWidth="23235" windowHeight="10665"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s>
  <externalReferences>
    <externalReference r:id="rId11"/>
  </externalReferences>
  <definedNames>
    <definedName name="_xlnm._FilterDatabase" localSheetId="5" hidden="1">Checker!$B$3:$C$67</definedName>
    <definedName name="_xlnm._FilterDatabase" localSheetId="4" hidden="1">'Smelter List'!$B$4:$Q$4</definedName>
    <definedName name="_xlnm._FilterDatabase" localSheetId="7" hidden="1">'Smelter Reference List'!$A$4:$K$544</definedName>
    <definedName name="CL" comment="CountryList">'C'!$A$2:$A$240</definedName>
    <definedName name="LN" comment="language list for dropdown">L!$D$1:$M$1</definedName>
    <definedName name="Metal" comment="metal list for dropdown" localSheetId="4">'Smelter List'!$T$3:$W$3</definedName>
    <definedName name="MetalSmelter">'Smelter Reference List'!$J$5:$J$1017</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List'!$L$5:$L$338</definedName>
    <definedName name="SmelterIdetifiedForMetal">'Smelter List'!$B$5:$B$2504</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281" i="14" l="1"/>
  <c r="K281" i="14"/>
  <c r="B2499" i="16"/>
  <c r="C2499" i="16"/>
  <c r="S2499" i="16" s="1"/>
  <c r="C2183" i="16"/>
  <c r="S2183" i="16" s="1"/>
  <c r="E2183" i="16" s="1"/>
  <c r="B2183" i="16"/>
  <c r="P3" i="4"/>
  <c r="J195" i="14"/>
  <c r="K195" i="14"/>
  <c r="K244" i="14"/>
  <c r="J244" i="14"/>
  <c r="K243" i="14"/>
  <c r="J243" i="14"/>
  <c r="K309" i="14"/>
  <c r="J309" i="14"/>
  <c r="K308" i="14"/>
  <c r="J308" i="14"/>
  <c r="K465" i="14"/>
  <c r="J465" i="14"/>
  <c r="K464" i="14"/>
  <c r="J464" i="14"/>
  <c r="B15" i="16"/>
  <c r="Y15" i="16" s="1"/>
  <c r="C15" i="16"/>
  <c r="B16" i="16"/>
  <c r="C16" i="16"/>
  <c r="B17" i="16"/>
  <c r="Y17" i="16" s="1"/>
  <c r="C17" i="16"/>
  <c r="B18" i="16"/>
  <c r="C18" i="16"/>
  <c r="B19" i="16"/>
  <c r="C19" i="16"/>
  <c r="C238" i="16"/>
  <c r="C239" i="16"/>
  <c r="S239" i="16" s="1"/>
  <c r="H239" i="16" s="1"/>
  <c r="C301" i="16"/>
  <c r="S301" i="16" s="1"/>
  <c r="H301" i="16" s="1"/>
  <c r="C302" i="16"/>
  <c r="S302" i="16"/>
  <c r="C467" i="16"/>
  <c r="C468" i="16"/>
  <c r="C536" i="16"/>
  <c r="C537" i="16"/>
  <c r="C538" i="16"/>
  <c r="S538" i="16" s="1"/>
  <c r="C539" i="16"/>
  <c r="C540" i="16"/>
  <c r="C541" i="16"/>
  <c r="C542" i="16"/>
  <c r="C543" i="16"/>
  <c r="C544" i="16"/>
  <c r="C545" i="16"/>
  <c r="C546" i="16"/>
  <c r="S546" i="16"/>
  <c r="C547" i="16"/>
  <c r="C548" i="16"/>
  <c r="C549" i="16"/>
  <c r="C550" i="16"/>
  <c r="S550" i="16" s="1"/>
  <c r="I550" i="16" s="1"/>
  <c r="C551" i="16"/>
  <c r="S551" i="16"/>
  <c r="C552" i="16"/>
  <c r="S552" i="16" s="1"/>
  <c r="H552" i="16" s="1"/>
  <c r="C553" i="16"/>
  <c r="C554" i="16"/>
  <c r="S554" i="16" s="1"/>
  <c r="C555" i="16"/>
  <c r="S555" i="16"/>
  <c r="C556" i="16"/>
  <c r="C557" i="16"/>
  <c r="C558" i="16"/>
  <c r="C559" i="16"/>
  <c r="C560" i="16"/>
  <c r="C561" i="16"/>
  <c r="S561" i="16"/>
  <c r="I561" i="16"/>
  <c r="C562" i="16"/>
  <c r="S562" i="16" s="1"/>
  <c r="C563" i="16"/>
  <c r="C564" i="16"/>
  <c r="C565" i="16"/>
  <c r="S565" i="16" s="1"/>
  <c r="I565" i="16" s="1"/>
  <c r="C566" i="16"/>
  <c r="C567" i="16"/>
  <c r="C568" i="16"/>
  <c r="C569" i="16"/>
  <c r="C570" i="16"/>
  <c r="S570" i="16" s="1"/>
  <c r="E570" i="16" s="1"/>
  <c r="C571" i="16"/>
  <c r="C572" i="16"/>
  <c r="C573" i="16"/>
  <c r="S573" i="16"/>
  <c r="I573" i="16"/>
  <c r="C574" i="16"/>
  <c r="C575" i="16"/>
  <c r="C576" i="16"/>
  <c r="S576" i="16"/>
  <c r="C577" i="16"/>
  <c r="C578" i="16"/>
  <c r="S578" i="16"/>
  <c r="H578" i="16"/>
  <c r="C579" i="16"/>
  <c r="S579" i="16" s="1"/>
  <c r="C580" i="16"/>
  <c r="C581" i="16"/>
  <c r="C582" i="16"/>
  <c r="C583" i="16"/>
  <c r="S583" i="16"/>
  <c r="C584" i="16"/>
  <c r="S584" i="16" s="1"/>
  <c r="C585" i="16"/>
  <c r="S585" i="16"/>
  <c r="J585" i="16"/>
  <c r="C586" i="16"/>
  <c r="S586" i="16" s="1"/>
  <c r="J586" i="16" s="1"/>
  <c r="C587" i="16"/>
  <c r="S587" i="16" s="1"/>
  <c r="J587" i="16" s="1"/>
  <c r="C588" i="16"/>
  <c r="S588" i="16"/>
  <c r="C589" i="16"/>
  <c r="C590" i="16"/>
  <c r="C591" i="16"/>
  <c r="S591" i="16"/>
  <c r="E591" i="16" s="1"/>
  <c r="C592" i="16"/>
  <c r="C593" i="16"/>
  <c r="C594" i="16"/>
  <c r="S594" i="16" s="1"/>
  <c r="D594" i="16" s="1"/>
  <c r="C595" i="16"/>
  <c r="C596" i="16"/>
  <c r="C597" i="16"/>
  <c r="S597" i="16" s="1"/>
  <c r="H597" i="16" s="1"/>
  <c r="C598" i="16"/>
  <c r="S598" i="16" s="1"/>
  <c r="H598" i="16" s="1"/>
  <c r="C599" i="16"/>
  <c r="C600" i="16"/>
  <c r="S600" i="16" s="1"/>
  <c r="C601" i="16"/>
  <c r="C602" i="16"/>
  <c r="S602" i="16"/>
  <c r="C603" i="16"/>
  <c r="C604" i="16"/>
  <c r="C605" i="16"/>
  <c r="S605" i="16"/>
  <c r="C606" i="16"/>
  <c r="C607" i="16"/>
  <c r="C608" i="16"/>
  <c r="C609" i="16"/>
  <c r="C610" i="16"/>
  <c r="C611" i="16"/>
  <c r="C612" i="16"/>
  <c r="S612" i="16"/>
  <c r="C613" i="16"/>
  <c r="S613" i="16" s="1"/>
  <c r="C614" i="16"/>
  <c r="C615" i="16"/>
  <c r="S615" i="16" s="1"/>
  <c r="C616" i="16"/>
  <c r="S616" i="16"/>
  <c r="C617" i="16"/>
  <c r="C618" i="16"/>
  <c r="S618" i="16" s="1"/>
  <c r="I618" i="16" s="1"/>
  <c r="C619" i="16"/>
  <c r="C620" i="16"/>
  <c r="S620" i="16" s="1"/>
  <c r="D620" i="16" s="1"/>
  <c r="C621" i="16"/>
  <c r="S621" i="16" s="1"/>
  <c r="C622" i="16"/>
  <c r="C623" i="16"/>
  <c r="C624" i="16"/>
  <c r="C625" i="16"/>
  <c r="C626" i="16"/>
  <c r="S626" i="16"/>
  <c r="C627" i="16"/>
  <c r="C628" i="16"/>
  <c r="C629" i="16"/>
  <c r="C630" i="16"/>
  <c r="C631" i="16"/>
  <c r="S631" i="16" s="1"/>
  <c r="C632" i="16"/>
  <c r="S632" i="16"/>
  <c r="C633" i="16"/>
  <c r="C634" i="16"/>
  <c r="S634" i="16" s="1"/>
  <c r="J634" i="16" s="1"/>
  <c r="C635" i="16"/>
  <c r="C636" i="16"/>
  <c r="C637" i="16"/>
  <c r="C638" i="16"/>
  <c r="C639" i="16"/>
  <c r="C640" i="16"/>
  <c r="S640" i="16"/>
  <c r="D640" i="16"/>
  <c r="C641" i="16"/>
  <c r="S641" i="16" s="1"/>
  <c r="E641" i="16" s="1"/>
  <c r="C642" i="16"/>
  <c r="S642" i="16" s="1"/>
  <c r="C643" i="16"/>
  <c r="C644" i="16"/>
  <c r="S644" i="16"/>
  <c r="G644" i="16" s="1"/>
  <c r="C645" i="16"/>
  <c r="S645" i="16"/>
  <c r="J645" i="16"/>
  <c r="C646" i="16"/>
  <c r="C647" i="16"/>
  <c r="C648" i="16"/>
  <c r="C649" i="16"/>
  <c r="C650" i="16"/>
  <c r="S650" i="16" s="1"/>
  <c r="C651" i="16"/>
  <c r="C652" i="16"/>
  <c r="C653" i="16"/>
  <c r="S653" i="16" s="1"/>
  <c r="C654" i="16"/>
  <c r="S654" i="16"/>
  <c r="D654" i="16" s="1"/>
  <c r="C655" i="16"/>
  <c r="C656" i="16"/>
  <c r="C657" i="16"/>
  <c r="S657" i="16" s="1"/>
  <c r="C658" i="16"/>
  <c r="S658" i="16"/>
  <c r="C659" i="16"/>
  <c r="C660" i="16"/>
  <c r="S660" i="16" s="1"/>
  <c r="C661" i="16"/>
  <c r="C662" i="16"/>
  <c r="C663" i="16"/>
  <c r="C664" i="16"/>
  <c r="C665" i="16"/>
  <c r="S665" i="16"/>
  <c r="J665" i="16" s="1"/>
  <c r="C666" i="16"/>
  <c r="C667" i="16"/>
  <c r="C668" i="16"/>
  <c r="C669" i="16"/>
  <c r="C670" i="16"/>
  <c r="S670" i="16"/>
  <c r="C671" i="16"/>
  <c r="C672" i="16"/>
  <c r="C673" i="16"/>
  <c r="C674" i="16"/>
  <c r="C675" i="16"/>
  <c r="C676" i="16"/>
  <c r="C677" i="16"/>
  <c r="C678" i="16"/>
  <c r="S678" i="16"/>
  <c r="C679" i="16"/>
  <c r="C680" i="16"/>
  <c r="C681" i="16"/>
  <c r="C682" i="16"/>
  <c r="S682" i="16" s="1"/>
  <c r="J682" i="16" s="1"/>
  <c r="C683" i="16"/>
  <c r="S683" i="16"/>
  <c r="E683" i="16" s="1"/>
  <c r="C684" i="16"/>
  <c r="S684" i="16"/>
  <c r="C685" i="16"/>
  <c r="C686" i="16"/>
  <c r="S686" i="16" s="1"/>
  <c r="C687" i="16"/>
  <c r="C688" i="16"/>
  <c r="C689" i="16"/>
  <c r="S689" i="16" s="1"/>
  <c r="C690" i="16"/>
  <c r="C691" i="16"/>
  <c r="C692" i="16"/>
  <c r="C693" i="16"/>
  <c r="C694" i="16"/>
  <c r="S694" i="16"/>
  <c r="C695" i="16"/>
  <c r="C696" i="16"/>
  <c r="S696" i="16"/>
  <c r="C697" i="16"/>
  <c r="C698" i="16"/>
  <c r="C699" i="16"/>
  <c r="C700" i="16"/>
  <c r="C701" i="16"/>
  <c r="S701" i="16" s="1"/>
  <c r="H701" i="16" s="1"/>
  <c r="C702" i="16"/>
  <c r="S702" i="16"/>
  <c r="C703" i="16"/>
  <c r="C704" i="16"/>
  <c r="C705" i="16"/>
  <c r="C706" i="16"/>
  <c r="C707" i="16"/>
  <c r="C708" i="16"/>
  <c r="C709" i="16"/>
  <c r="S709" i="16"/>
  <c r="C710" i="16"/>
  <c r="S710" i="16" s="1"/>
  <c r="E710" i="16" s="1"/>
  <c r="C711" i="16"/>
  <c r="C712" i="16"/>
  <c r="S712" i="16" s="1"/>
  <c r="C713" i="16"/>
  <c r="S713" i="16"/>
  <c r="G713" i="16" s="1"/>
  <c r="C714" i="16"/>
  <c r="C715" i="16"/>
  <c r="C716" i="16"/>
  <c r="S716" i="16" s="1"/>
  <c r="C717" i="16"/>
  <c r="S717" i="16"/>
  <c r="C718" i="16"/>
  <c r="S718" i="16" s="1"/>
  <c r="C719" i="16"/>
  <c r="C720" i="16"/>
  <c r="C721" i="16"/>
  <c r="C722" i="16"/>
  <c r="C723" i="16"/>
  <c r="C724" i="16"/>
  <c r="C725" i="16"/>
  <c r="S725" i="16" s="1"/>
  <c r="D725" i="16" s="1"/>
  <c r="C726" i="16"/>
  <c r="S726" i="16"/>
  <c r="D726" i="16" s="1"/>
  <c r="C727" i="16"/>
  <c r="S727" i="16"/>
  <c r="C728" i="16"/>
  <c r="C729" i="16"/>
  <c r="C730" i="16"/>
  <c r="C731" i="16"/>
  <c r="S731" i="16"/>
  <c r="C732" i="16"/>
  <c r="S732" i="16" s="1"/>
  <c r="F732" i="16" s="1"/>
  <c r="C733" i="16"/>
  <c r="C734" i="16"/>
  <c r="S734" i="16" s="1"/>
  <c r="C735" i="16"/>
  <c r="C736" i="16"/>
  <c r="C737" i="16"/>
  <c r="S737" i="16" s="1"/>
  <c r="C738" i="16"/>
  <c r="C739" i="16"/>
  <c r="S739" i="16" s="1"/>
  <c r="J739" i="16" s="1"/>
  <c r="C740" i="16"/>
  <c r="C741" i="16"/>
  <c r="C742" i="16"/>
  <c r="C743" i="16"/>
  <c r="C744" i="16"/>
  <c r="S744" i="16"/>
  <c r="C745" i="16"/>
  <c r="C746" i="16"/>
  <c r="C747" i="16"/>
  <c r="C748" i="16"/>
  <c r="C749" i="16"/>
  <c r="S749" i="16" s="1"/>
  <c r="C750" i="16"/>
  <c r="C751" i="16"/>
  <c r="C752" i="16"/>
  <c r="C753" i="16"/>
  <c r="S753" i="16"/>
  <c r="C754" i="16"/>
  <c r="C755" i="16"/>
  <c r="C756" i="16"/>
  <c r="C757" i="16"/>
  <c r="C758" i="16"/>
  <c r="C759" i="16"/>
  <c r="C760" i="16"/>
  <c r="C761" i="16"/>
  <c r="C762" i="16"/>
  <c r="C763" i="16"/>
  <c r="S763" i="16" s="1"/>
  <c r="C764" i="16"/>
  <c r="C765" i="16"/>
  <c r="C766" i="16"/>
  <c r="S766" i="16" s="1"/>
  <c r="F766" i="16" s="1"/>
  <c r="C767" i="16"/>
  <c r="C768" i="16"/>
  <c r="C769" i="16"/>
  <c r="C770" i="16"/>
  <c r="S770" i="16"/>
  <c r="C771" i="16"/>
  <c r="C772" i="16"/>
  <c r="C773" i="16"/>
  <c r="C774" i="16"/>
  <c r="C775" i="16"/>
  <c r="C776" i="16"/>
  <c r="C777" i="16"/>
  <c r="S777" i="16"/>
  <c r="C778" i="16"/>
  <c r="C779" i="16"/>
  <c r="C780" i="16"/>
  <c r="C781" i="16"/>
  <c r="S781" i="16" s="1"/>
  <c r="F781" i="16" s="1"/>
  <c r="C782" i="16"/>
  <c r="S782" i="16"/>
  <c r="C783" i="16"/>
  <c r="C784" i="16"/>
  <c r="C785" i="16"/>
  <c r="S785" i="16"/>
  <c r="E785" i="16" s="1"/>
  <c r="C786" i="16"/>
  <c r="C787" i="16"/>
  <c r="C788" i="16"/>
  <c r="S788" i="16" s="1"/>
  <c r="C789" i="16"/>
  <c r="S789" i="16"/>
  <c r="C790" i="16"/>
  <c r="S790" i="16" s="1"/>
  <c r="C791" i="16"/>
  <c r="C792" i="16"/>
  <c r="C793" i="16"/>
  <c r="C794" i="16"/>
  <c r="S794" i="16"/>
  <c r="C795" i="16"/>
  <c r="C796" i="16"/>
  <c r="C797" i="16"/>
  <c r="S797" i="16"/>
  <c r="C798" i="16"/>
  <c r="S798" i="16" s="1"/>
  <c r="H798" i="16" s="1"/>
  <c r="C799" i="16"/>
  <c r="S799" i="16"/>
  <c r="H799" i="16" s="1"/>
  <c r="C800" i="16"/>
  <c r="C801" i="16"/>
  <c r="C802" i="16"/>
  <c r="C803" i="16"/>
  <c r="C804" i="16"/>
  <c r="S804" i="16"/>
  <c r="C805" i="16"/>
  <c r="C806" i="16"/>
  <c r="C807" i="16"/>
  <c r="C808" i="16"/>
  <c r="S808" i="16"/>
  <c r="H808" i="16" s="1"/>
  <c r="C809" i="16"/>
  <c r="S809" i="16"/>
  <c r="C810" i="16"/>
  <c r="S810" i="16" s="1"/>
  <c r="C811" i="16"/>
  <c r="C812" i="16"/>
  <c r="S812" i="16"/>
  <c r="E812" i="16" s="1"/>
  <c r="C813" i="16"/>
  <c r="C814" i="16"/>
  <c r="C815" i="16"/>
  <c r="C816" i="16"/>
  <c r="S816" i="16" s="1"/>
  <c r="C817" i="16"/>
  <c r="S817" i="16"/>
  <c r="D817" i="16" s="1"/>
  <c r="C818" i="16"/>
  <c r="C819" i="16"/>
  <c r="C820" i="16"/>
  <c r="C821" i="16"/>
  <c r="C822" i="16"/>
  <c r="C823" i="16"/>
  <c r="C824" i="16"/>
  <c r="C825" i="16"/>
  <c r="S825" i="16" s="1"/>
  <c r="E825" i="16" s="1"/>
  <c r="C826" i="16"/>
  <c r="C827" i="16"/>
  <c r="C828" i="16"/>
  <c r="C829" i="16"/>
  <c r="C830" i="16"/>
  <c r="C831" i="16"/>
  <c r="C832" i="16"/>
  <c r="S832" i="16"/>
  <c r="C833" i="16"/>
  <c r="C834" i="16"/>
  <c r="C835" i="16"/>
  <c r="C836" i="16"/>
  <c r="S836" i="16" s="1"/>
  <c r="C837" i="16"/>
  <c r="C838" i="16"/>
  <c r="C839" i="16"/>
  <c r="C840" i="16"/>
  <c r="C841" i="16"/>
  <c r="C842" i="16"/>
  <c r="C843" i="16"/>
  <c r="S843" i="16" s="1"/>
  <c r="C844" i="16"/>
  <c r="C845" i="16"/>
  <c r="C846" i="16"/>
  <c r="C847" i="16"/>
  <c r="C848" i="16"/>
  <c r="S848" i="16"/>
  <c r="H848" i="16"/>
  <c r="C849" i="16"/>
  <c r="S849" i="16" s="1"/>
  <c r="C850" i="16"/>
  <c r="C851" i="16"/>
  <c r="S851" i="16" s="1"/>
  <c r="C852" i="16"/>
  <c r="C853" i="16"/>
  <c r="C854" i="16"/>
  <c r="C855" i="16"/>
  <c r="C856" i="16"/>
  <c r="C857" i="16"/>
  <c r="S857" i="16"/>
  <c r="C858" i="16"/>
  <c r="C859" i="16"/>
  <c r="S859" i="16"/>
  <c r="J859" i="16"/>
  <c r="C860" i="16"/>
  <c r="C861" i="16"/>
  <c r="C862" i="16"/>
  <c r="C863" i="16"/>
  <c r="C864" i="16"/>
  <c r="C865" i="16"/>
  <c r="S865" i="16"/>
  <c r="C866" i="16"/>
  <c r="S866" i="16" s="1"/>
  <c r="C867" i="16"/>
  <c r="C868" i="16"/>
  <c r="S868" i="16"/>
  <c r="C869" i="16"/>
  <c r="S869" i="16" s="1"/>
  <c r="D869" i="16" s="1"/>
  <c r="C870" i="16"/>
  <c r="C871" i="16"/>
  <c r="C872" i="16"/>
  <c r="S872" i="16"/>
  <c r="C873" i="16"/>
  <c r="C874" i="16"/>
  <c r="C875" i="16"/>
  <c r="S875" i="16"/>
  <c r="C876" i="16"/>
  <c r="C877" i="16"/>
  <c r="C878" i="16"/>
  <c r="C879" i="16"/>
  <c r="S879" i="16" s="1"/>
  <c r="C880" i="16"/>
  <c r="S880" i="16"/>
  <c r="D880" i="16"/>
  <c r="C881" i="16"/>
  <c r="C882" i="16"/>
  <c r="C883" i="16"/>
  <c r="S883" i="16"/>
  <c r="E883" i="16" s="1"/>
  <c r="C884" i="16"/>
  <c r="C885" i="16"/>
  <c r="C886" i="16"/>
  <c r="C887" i="16"/>
  <c r="C888" i="16"/>
  <c r="C889" i="16"/>
  <c r="C890" i="16"/>
  <c r="C891" i="16"/>
  <c r="S891" i="16" s="1"/>
  <c r="C892" i="16"/>
  <c r="C893" i="16"/>
  <c r="C894" i="16"/>
  <c r="C895" i="16"/>
  <c r="S895" i="16"/>
  <c r="C896" i="16"/>
  <c r="C897" i="16"/>
  <c r="C898" i="16"/>
  <c r="C899" i="16"/>
  <c r="S899" i="16"/>
  <c r="C900" i="16"/>
  <c r="C901" i="16"/>
  <c r="C902" i="16"/>
  <c r="C903" i="16"/>
  <c r="C904" i="16"/>
  <c r="C905" i="16"/>
  <c r="C906" i="16"/>
  <c r="C907" i="16"/>
  <c r="C908" i="16"/>
  <c r="S908" i="16" s="1"/>
  <c r="C909" i="16"/>
  <c r="C910" i="16"/>
  <c r="C911" i="16"/>
  <c r="C912" i="16"/>
  <c r="S912" i="16"/>
  <c r="C913" i="16"/>
  <c r="C914" i="16"/>
  <c r="S914" i="16" s="1"/>
  <c r="C915" i="16"/>
  <c r="C916" i="16"/>
  <c r="C917" i="16"/>
  <c r="C918" i="16"/>
  <c r="C919" i="16"/>
  <c r="C920" i="16"/>
  <c r="C921" i="16"/>
  <c r="C922" i="16"/>
  <c r="C923" i="16"/>
  <c r="S923" i="16"/>
  <c r="C924" i="16"/>
  <c r="S924" i="16" s="1"/>
  <c r="C925" i="16"/>
  <c r="C926" i="16"/>
  <c r="C927" i="16"/>
  <c r="C928" i="16"/>
  <c r="C929" i="16"/>
  <c r="C930" i="16"/>
  <c r="S930" i="16" s="1"/>
  <c r="C931" i="16"/>
  <c r="C932" i="16"/>
  <c r="S932" i="16"/>
  <c r="C933" i="16"/>
  <c r="C934" i="16"/>
  <c r="C935" i="16"/>
  <c r="C936" i="16"/>
  <c r="C937" i="16"/>
  <c r="C938" i="16"/>
  <c r="C939" i="16"/>
  <c r="S939" i="16"/>
  <c r="C940" i="16"/>
  <c r="C941" i="16"/>
  <c r="C942" i="16"/>
  <c r="C943" i="16"/>
  <c r="C944" i="16"/>
  <c r="C945" i="16"/>
  <c r="C946" i="16"/>
  <c r="S946" i="16"/>
  <c r="C947" i="16"/>
  <c r="C948" i="16"/>
  <c r="S948" i="16" s="1"/>
  <c r="I948" i="16" s="1"/>
  <c r="C949" i="16"/>
  <c r="C950" i="16"/>
  <c r="S950" i="16" s="1"/>
  <c r="C951" i="16"/>
  <c r="C952" i="16"/>
  <c r="S952" i="16" s="1"/>
  <c r="C953" i="16"/>
  <c r="C954" i="16"/>
  <c r="S954" i="16" s="1"/>
  <c r="C955" i="16"/>
  <c r="S955" i="16" s="1"/>
  <c r="I955" i="16" s="1"/>
  <c r="C956" i="16"/>
  <c r="S956" i="16" s="1"/>
  <c r="F956" i="16" s="1"/>
  <c r="C957" i="16"/>
  <c r="S957" i="16" s="1"/>
  <c r="D957" i="16" s="1"/>
  <c r="C958" i="16"/>
  <c r="C959" i="16"/>
  <c r="C960" i="16"/>
  <c r="S960" i="16" s="1"/>
  <c r="C961" i="16"/>
  <c r="C962" i="16"/>
  <c r="S962" i="16" s="1"/>
  <c r="C963" i="16"/>
  <c r="C964" i="16"/>
  <c r="S964" i="16"/>
  <c r="H964" i="16" s="1"/>
  <c r="C965" i="16"/>
  <c r="C966" i="16"/>
  <c r="S966" i="16"/>
  <c r="C967" i="16"/>
  <c r="S967" i="16" s="1"/>
  <c r="C968" i="16"/>
  <c r="C969" i="16"/>
  <c r="C970" i="16"/>
  <c r="C971" i="16"/>
  <c r="S971" i="16"/>
  <c r="I971" i="16"/>
  <c r="C972" i="16"/>
  <c r="S972" i="16" s="1"/>
  <c r="C973" i="16"/>
  <c r="C974" i="16"/>
  <c r="S974" i="16" s="1"/>
  <c r="F974" i="16" s="1"/>
  <c r="C975" i="16"/>
  <c r="C976" i="16"/>
  <c r="C977" i="16"/>
  <c r="C978" i="16"/>
  <c r="S978" i="16"/>
  <c r="C979" i="16"/>
  <c r="C980" i="16"/>
  <c r="C981" i="16"/>
  <c r="S981" i="16"/>
  <c r="C982" i="16"/>
  <c r="S982" i="16" s="1"/>
  <c r="E982" i="16" s="1"/>
  <c r="C983" i="16"/>
  <c r="C984" i="16"/>
  <c r="C985" i="16"/>
  <c r="C986" i="16"/>
  <c r="S986" i="16"/>
  <c r="C987" i="16"/>
  <c r="S987" i="16" s="1"/>
  <c r="C988" i="16"/>
  <c r="S988" i="16" s="1"/>
  <c r="J988" i="16" s="1"/>
  <c r="C989" i="16"/>
  <c r="C990" i="16"/>
  <c r="C991" i="16"/>
  <c r="S991" i="16"/>
  <c r="C992" i="16"/>
  <c r="C993" i="16"/>
  <c r="S993" i="16" s="1"/>
  <c r="C994" i="16"/>
  <c r="C995" i="16"/>
  <c r="S995" i="16" s="1"/>
  <c r="I995" i="16" s="1"/>
  <c r="C996" i="16"/>
  <c r="C997" i="16"/>
  <c r="C998" i="16"/>
  <c r="C999" i="16"/>
  <c r="S999" i="16"/>
  <c r="D999" i="16"/>
  <c r="C1000" i="16"/>
  <c r="C1001" i="16"/>
  <c r="C1002" i="16"/>
  <c r="S1002" i="16"/>
  <c r="F1002" i="16" s="1"/>
  <c r="C1003" i="16"/>
  <c r="C1004" i="16"/>
  <c r="C1005" i="16"/>
  <c r="C1006" i="16"/>
  <c r="C1007" i="16"/>
  <c r="C1008" i="16"/>
  <c r="C1009" i="16"/>
  <c r="C1010" i="16"/>
  <c r="S1010" i="16" s="1"/>
  <c r="G1010" i="16" s="1"/>
  <c r="C1011" i="16"/>
  <c r="C1012" i="16"/>
  <c r="S1012" i="16" s="1"/>
  <c r="G1012" i="16" s="1"/>
  <c r="C1013" i="16"/>
  <c r="S1013" i="16" s="1"/>
  <c r="C1014" i="16"/>
  <c r="C1015" i="16"/>
  <c r="C1016" i="16"/>
  <c r="S1016" i="16" s="1"/>
  <c r="C1017" i="16"/>
  <c r="C1018" i="16"/>
  <c r="C1019" i="16"/>
  <c r="S1019" i="16" s="1"/>
  <c r="C1020" i="16"/>
  <c r="C1021" i="16"/>
  <c r="S1021" i="16"/>
  <c r="C1022" i="16"/>
  <c r="C1023" i="16"/>
  <c r="C1024" i="16"/>
  <c r="C1025" i="16"/>
  <c r="C1026" i="16"/>
  <c r="C1027" i="16"/>
  <c r="S1027" i="16"/>
  <c r="J1027" i="16"/>
  <c r="C1028" i="16"/>
  <c r="C1029" i="16"/>
  <c r="S1029" i="16"/>
  <c r="C1030" i="16"/>
  <c r="S1030" i="16" s="1"/>
  <c r="C1031" i="16"/>
  <c r="C1032" i="16"/>
  <c r="C1033" i="16"/>
  <c r="C1034" i="16"/>
  <c r="C1035" i="16"/>
  <c r="C1036" i="16"/>
  <c r="C1037" i="16"/>
  <c r="C1038" i="16"/>
  <c r="S1038" i="16"/>
  <c r="F1038" i="16"/>
  <c r="E1038" i="16"/>
  <c r="C1039" i="16"/>
  <c r="C1040" i="16"/>
  <c r="C1041" i="16"/>
  <c r="C1042" i="16"/>
  <c r="S1042" i="16" s="1"/>
  <c r="C1043" i="16"/>
  <c r="C1044" i="16"/>
  <c r="S1044" i="16"/>
  <c r="C1045" i="16"/>
  <c r="C1046" i="16"/>
  <c r="C1047" i="16"/>
  <c r="S1047" i="16"/>
  <c r="D1047" i="16" s="1"/>
  <c r="C1048" i="16"/>
  <c r="C1049" i="16"/>
  <c r="C1050" i="16"/>
  <c r="S1050" i="16" s="1"/>
  <c r="C1051" i="16"/>
  <c r="C1052" i="16"/>
  <c r="C1053" i="16"/>
  <c r="S1053" i="16" s="1"/>
  <c r="C1054" i="16"/>
  <c r="S1054" i="16"/>
  <c r="C1055" i="16"/>
  <c r="C1056" i="16"/>
  <c r="C1057" i="16"/>
  <c r="S1057" i="16"/>
  <c r="C1058" i="16"/>
  <c r="S1058" i="16" s="1"/>
  <c r="C1059" i="16"/>
  <c r="S1059" i="16" s="1"/>
  <c r="J1059" i="16" s="1"/>
  <c r="C1060" i="16"/>
  <c r="C1061" i="16"/>
  <c r="C1062" i="16"/>
  <c r="C1063" i="16"/>
  <c r="C1064" i="16"/>
  <c r="C1065" i="16"/>
  <c r="C1066" i="16"/>
  <c r="S1066" i="16" s="1"/>
  <c r="C1067" i="16"/>
  <c r="C1068" i="16"/>
  <c r="S1068" i="16" s="1"/>
  <c r="C1069" i="16"/>
  <c r="S1069" i="16"/>
  <c r="D1069" i="16"/>
  <c r="C1070" i="16"/>
  <c r="C1071" i="16"/>
  <c r="C1072" i="16"/>
  <c r="S1072" i="16"/>
  <c r="C1073" i="16"/>
  <c r="C1074" i="16"/>
  <c r="C1075" i="16"/>
  <c r="C1076" i="16"/>
  <c r="S1076" i="16" s="1"/>
  <c r="C1077" i="16"/>
  <c r="C1078" i="16"/>
  <c r="C1079" i="16"/>
  <c r="S1079" i="16" s="1"/>
  <c r="C1080" i="16"/>
  <c r="C1081" i="16"/>
  <c r="S1081" i="16"/>
  <c r="C1082" i="16"/>
  <c r="C1083" i="16"/>
  <c r="C1084" i="16"/>
  <c r="S1084" i="16"/>
  <c r="C1085" i="16"/>
  <c r="S1085" i="16" s="1"/>
  <c r="C1086" i="16"/>
  <c r="S1086" i="16"/>
  <c r="C1087" i="16"/>
  <c r="C1088" i="16"/>
  <c r="C1089" i="16"/>
  <c r="C1090" i="16"/>
  <c r="S1090" i="16" s="1"/>
  <c r="C1091" i="16"/>
  <c r="C1092" i="16"/>
  <c r="S1092" i="16"/>
  <c r="C1093" i="16"/>
  <c r="C1094" i="16"/>
  <c r="C1095" i="16"/>
  <c r="C1096" i="16"/>
  <c r="S1096" i="16" s="1"/>
  <c r="C1097" i="16"/>
  <c r="C1098" i="16"/>
  <c r="S1098" i="16"/>
  <c r="C1099" i="16"/>
  <c r="C1100" i="16"/>
  <c r="S1100" i="16"/>
  <c r="C1101" i="16"/>
  <c r="C1102" i="16"/>
  <c r="S1102" i="16" s="1"/>
  <c r="C1103" i="16"/>
  <c r="C1104" i="16"/>
  <c r="C1105" i="16"/>
  <c r="C1106" i="16"/>
  <c r="C1107" i="16"/>
  <c r="S1107" i="16"/>
  <c r="C1108" i="16"/>
  <c r="S1108" i="16" s="1"/>
  <c r="C1109" i="16"/>
  <c r="S1109" i="16"/>
  <c r="C1110" i="16"/>
  <c r="C1111" i="16"/>
  <c r="C1112" i="16"/>
  <c r="C1113" i="16"/>
  <c r="C1114" i="16"/>
  <c r="S1114" i="16" s="1"/>
  <c r="J1114" i="16" s="1"/>
  <c r="C1115" i="16"/>
  <c r="C1116" i="16"/>
  <c r="C1117" i="16"/>
  <c r="C1118" i="16"/>
  <c r="S1118" i="16"/>
  <c r="C1119" i="16"/>
  <c r="S1119" i="16" s="1"/>
  <c r="C1120" i="16"/>
  <c r="S1120" i="16"/>
  <c r="C1121" i="16"/>
  <c r="C1122" i="16"/>
  <c r="C1123" i="16"/>
  <c r="C1124" i="16"/>
  <c r="C1125" i="16"/>
  <c r="C1126" i="16"/>
  <c r="C1127" i="16"/>
  <c r="S1127" i="16"/>
  <c r="I1127" i="16" s="1"/>
  <c r="C1128" i="16"/>
  <c r="C1129" i="16"/>
  <c r="C1130" i="16"/>
  <c r="S1130" i="16" s="1"/>
  <c r="C1131" i="16"/>
  <c r="C1132" i="16"/>
  <c r="C1133" i="16"/>
  <c r="C1134" i="16"/>
  <c r="C1135" i="16"/>
  <c r="C1136" i="16"/>
  <c r="C1137" i="16"/>
  <c r="C1138" i="16"/>
  <c r="S1138" i="16" s="1"/>
  <c r="C1139" i="16"/>
  <c r="C1140" i="16"/>
  <c r="C1141" i="16"/>
  <c r="C1142" i="16"/>
  <c r="S1142" i="16"/>
  <c r="C1143" i="16"/>
  <c r="C1144" i="16"/>
  <c r="C1145" i="16"/>
  <c r="C1146" i="16"/>
  <c r="S1146" i="16"/>
  <c r="C1147" i="16"/>
  <c r="S1147" i="16" s="1"/>
  <c r="I1147" i="16" s="1"/>
  <c r="C1148" i="16"/>
  <c r="C1149" i="16"/>
  <c r="C1150" i="16"/>
  <c r="S1150" i="16"/>
  <c r="C1151" i="16"/>
  <c r="S1151" i="16" s="1"/>
  <c r="C1152" i="16"/>
  <c r="C1153" i="16"/>
  <c r="C1154" i="16"/>
  <c r="C1155" i="16"/>
  <c r="S1155" i="16" s="1"/>
  <c r="J1155" i="16" s="1"/>
  <c r="C1156" i="16"/>
  <c r="C1157" i="16"/>
  <c r="C1158" i="16"/>
  <c r="C1159" i="16"/>
  <c r="C1160" i="16"/>
  <c r="C1161" i="16"/>
  <c r="S1161" i="16" s="1"/>
  <c r="C1162" i="16"/>
  <c r="S1162" i="16"/>
  <c r="C1163" i="16"/>
  <c r="C1164" i="16"/>
  <c r="S1164" i="16"/>
  <c r="C1165" i="16"/>
  <c r="C1166" i="16"/>
  <c r="C1167" i="16"/>
  <c r="C1168" i="16"/>
  <c r="S1168" i="16" s="1"/>
  <c r="J1168" i="16" s="1"/>
  <c r="C1169" i="16"/>
  <c r="S1169" i="16"/>
  <c r="F1169" i="16" s="1"/>
  <c r="C1170" i="16"/>
  <c r="C1171" i="16"/>
  <c r="C1172" i="16"/>
  <c r="C1173" i="16"/>
  <c r="C1174" i="16"/>
  <c r="C1175" i="16"/>
  <c r="S1175" i="16"/>
  <c r="C1176" i="16"/>
  <c r="S1176" i="16" s="1"/>
  <c r="C1177" i="16"/>
  <c r="C1178" i="16"/>
  <c r="C1179" i="16"/>
  <c r="C1180" i="16"/>
  <c r="S1180" i="16" s="1"/>
  <c r="C1181" i="16"/>
  <c r="C1182" i="16"/>
  <c r="C1183" i="16"/>
  <c r="C1184" i="16"/>
  <c r="C1185" i="16"/>
  <c r="C1186" i="16"/>
  <c r="C1187" i="16"/>
  <c r="S1187" i="16" s="1"/>
  <c r="H1187" i="16" s="1"/>
  <c r="C1188" i="16"/>
  <c r="C1189" i="16"/>
  <c r="C1190" i="16"/>
  <c r="C1191" i="16"/>
  <c r="C1192" i="16"/>
  <c r="C1193" i="16"/>
  <c r="C1194" i="16"/>
  <c r="C1195" i="16"/>
  <c r="C1196" i="16"/>
  <c r="C1197" i="16"/>
  <c r="C1198" i="16"/>
  <c r="S1198" i="16" s="1"/>
  <c r="C1199" i="16"/>
  <c r="C1200" i="16"/>
  <c r="S1200" i="16" s="1"/>
  <c r="C1201" i="16"/>
  <c r="C1202" i="16"/>
  <c r="C1203" i="16"/>
  <c r="C1204" i="16"/>
  <c r="C1205" i="16"/>
  <c r="C1206" i="16"/>
  <c r="C1207" i="16"/>
  <c r="S1207" i="16" s="1"/>
  <c r="C1208" i="16"/>
  <c r="C1209" i="16"/>
  <c r="C1210" i="16"/>
  <c r="C1211" i="16"/>
  <c r="C1212" i="16"/>
  <c r="C1213" i="16"/>
  <c r="C1214" i="16"/>
  <c r="S1214" i="16" s="1"/>
  <c r="C1215" i="16"/>
  <c r="S1215" i="16"/>
  <c r="C1216" i="16"/>
  <c r="C1217" i="16"/>
  <c r="C1218" i="16"/>
  <c r="C1219" i="16"/>
  <c r="S1219" i="16" s="1"/>
  <c r="C1220" i="16"/>
  <c r="C1221" i="16"/>
  <c r="C1222" i="16"/>
  <c r="C1223" i="16"/>
  <c r="S1223" i="16" s="1"/>
  <c r="C1224" i="16"/>
  <c r="C1225" i="16"/>
  <c r="C1226" i="16"/>
  <c r="S1226" i="16" s="1"/>
  <c r="C1227" i="16"/>
  <c r="C1228" i="16"/>
  <c r="C1229" i="16"/>
  <c r="C1230" i="16"/>
  <c r="S1230" i="16" s="1"/>
  <c r="D1230" i="16" s="1"/>
  <c r="C1231" i="16"/>
  <c r="C1232" i="16"/>
  <c r="C1233" i="16"/>
  <c r="S1233" i="16"/>
  <c r="C1234" i="16"/>
  <c r="S1234" i="16" s="1"/>
  <c r="C1235" i="16"/>
  <c r="C1236" i="16"/>
  <c r="C1237" i="16"/>
  <c r="S1237" i="16" s="1"/>
  <c r="C1238" i="16"/>
  <c r="C1239" i="16"/>
  <c r="S1239" i="16" s="1"/>
  <c r="C1240" i="16"/>
  <c r="C1241" i="16"/>
  <c r="C1242" i="16"/>
  <c r="S1242" i="16" s="1"/>
  <c r="C1243" i="16"/>
  <c r="S1243" i="16" s="1"/>
  <c r="C1244" i="16"/>
  <c r="C1245" i="16"/>
  <c r="C1246" i="16"/>
  <c r="S1246" i="16" s="1"/>
  <c r="D1246" i="16" s="1"/>
  <c r="C1247" i="16"/>
  <c r="C1248" i="16"/>
  <c r="C1249" i="16"/>
  <c r="C1250" i="16"/>
  <c r="S1250" i="16" s="1"/>
  <c r="J1250" i="16" s="1"/>
  <c r="C1251" i="16"/>
  <c r="S1251" i="16"/>
  <c r="C1252" i="16"/>
  <c r="C1253" i="16"/>
  <c r="C1254" i="16"/>
  <c r="S1254" i="16" s="1"/>
  <c r="H1254" i="16" s="1"/>
  <c r="C1255" i="16"/>
  <c r="C1256" i="16"/>
  <c r="C1257" i="16"/>
  <c r="C1258" i="16"/>
  <c r="C1259" i="16"/>
  <c r="C1260" i="16"/>
  <c r="S1260" i="16" s="1"/>
  <c r="J1260" i="16" s="1"/>
  <c r="C1261" i="16"/>
  <c r="S1261" i="16" s="1"/>
  <c r="I1261" i="16" s="1"/>
  <c r="C1262" i="16"/>
  <c r="C1263" i="16"/>
  <c r="S1263" i="16" s="1"/>
  <c r="C1264" i="16"/>
  <c r="S1264" i="16"/>
  <c r="C1265" i="16"/>
  <c r="S1265" i="16" s="1"/>
  <c r="D1265" i="16" s="1"/>
  <c r="C1266" i="16"/>
  <c r="C1267" i="16"/>
  <c r="S1267" i="16" s="1"/>
  <c r="C1268" i="16"/>
  <c r="C1269" i="16"/>
  <c r="C1270" i="16"/>
  <c r="C1271" i="16"/>
  <c r="S1271" i="16" s="1"/>
  <c r="C1272" i="16"/>
  <c r="S1272" i="16"/>
  <c r="C1273" i="16"/>
  <c r="S1273" i="16" s="1"/>
  <c r="J1273" i="16" s="1"/>
  <c r="C1274" i="16"/>
  <c r="C1275" i="16"/>
  <c r="S1275" i="16" s="1"/>
  <c r="C1276" i="16"/>
  <c r="C1277" i="16"/>
  <c r="C1278" i="16"/>
  <c r="S1278" i="16" s="1"/>
  <c r="J1278" i="16" s="1"/>
  <c r="C1279" i="16"/>
  <c r="S1279" i="16" s="1"/>
  <c r="J1279" i="16" s="1"/>
  <c r="C1280" i="16"/>
  <c r="C1281" i="16"/>
  <c r="C1282" i="16"/>
  <c r="C1283" i="16"/>
  <c r="S1283" i="16"/>
  <c r="C1284" i="16"/>
  <c r="C1285" i="16"/>
  <c r="C1286" i="16"/>
  <c r="S1286" i="16" s="1"/>
  <c r="H1286" i="16" s="1"/>
  <c r="C1287" i="16"/>
  <c r="C1288" i="16"/>
  <c r="S1288" i="16" s="1"/>
  <c r="C1289" i="16"/>
  <c r="C1290" i="16"/>
  <c r="C1291" i="16"/>
  <c r="S1291" i="16" s="1"/>
  <c r="C1292" i="16"/>
  <c r="S1292" i="16" s="1"/>
  <c r="C1293" i="16"/>
  <c r="C1294" i="16"/>
  <c r="C1295" i="16"/>
  <c r="S1295" i="16" s="1"/>
  <c r="H1295" i="16" s="1"/>
  <c r="C1296" i="16"/>
  <c r="S1296" i="16"/>
  <c r="C1297" i="16"/>
  <c r="C1298" i="16"/>
  <c r="S1298" i="16" s="1"/>
  <c r="C1299" i="16"/>
  <c r="S1299" i="16" s="1"/>
  <c r="C1300" i="16"/>
  <c r="C1301" i="16"/>
  <c r="C1302" i="16"/>
  <c r="S1302" i="16" s="1"/>
  <c r="F1302" i="16" s="1"/>
  <c r="C1303" i="16"/>
  <c r="C1304" i="16"/>
  <c r="C1305" i="16"/>
  <c r="C1306" i="16"/>
  <c r="S1306" i="16" s="1"/>
  <c r="C1307" i="16"/>
  <c r="C1308" i="16"/>
  <c r="C1309" i="16"/>
  <c r="C1310" i="16"/>
  <c r="S1310" i="16"/>
  <c r="C1311" i="16"/>
  <c r="S1311" i="16" s="1"/>
  <c r="C1312" i="16"/>
  <c r="S1312" i="16"/>
  <c r="F1312" i="16" s="1"/>
  <c r="C1313" i="16"/>
  <c r="S1313" i="16" s="1"/>
  <c r="F1313" i="16" s="1"/>
  <c r="C1314" i="16"/>
  <c r="C1315" i="16"/>
  <c r="C1316" i="16"/>
  <c r="C1317" i="16"/>
  <c r="S1317" i="16" s="1"/>
  <c r="C1318" i="16"/>
  <c r="S1318" i="16" s="1"/>
  <c r="H1318" i="16" s="1"/>
  <c r="C1319" i="16"/>
  <c r="C1320" i="16"/>
  <c r="C1321" i="16"/>
  <c r="C1322" i="16"/>
  <c r="S1322" i="16" s="1"/>
  <c r="F1322" i="16" s="1"/>
  <c r="C1323" i="16"/>
  <c r="C1324" i="16"/>
  <c r="S1324" i="16" s="1"/>
  <c r="C1325" i="16"/>
  <c r="C1326" i="16"/>
  <c r="C1327" i="16"/>
  <c r="S1327" i="16" s="1"/>
  <c r="C1328" i="16"/>
  <c r="C1329" i="16"/>
  <c r="C1330" i="16"/>
  <c r="C1331" i="16"/>
  <c r="S1331" i="16" s="1"/>
  <c r="D1331" i="16" s="1"/>
  <c r="C1332" i="16"/>
  <c r="C1333" i="16"/>
  <c r="S1333" i="16" s="1"/>
  <c r="I1333" i="16" s="1"/>
  <c r="C1334" i="16"/>
  <c r="C1335" i="16"/>
  <c r="C1336" i="16"/>
  <c r="C1337" i="16"/>
  <c r="S1337" i="16" s="1"/>
  <c r="C1338" i="16"/>
  <c r="S1338" i="16" s="1"/>
  <c r="G1338" i="16" s="1"/>
  <c r="C1339" i="16"/>
  <c r="C1340" i="16"/>
  <c r="C1341" i="16"/>
  <c r="C1342" i="16"/>
  <c r="C1343" i="16"/>
  <c r="S1343" i="16" s="1"/>
  <c r="C1344" i="16"/>
  <c r="C1345" i="16"/>
  <c r="C1346" i="16"/>
  <c r="C1347" i="16"/>
  <c r="C1348" i="16"/>
  <c r="C1349" i="16"/>
  <c r="C1350" i="16"/>
  <c r="S1350" i="16" s="1"/>
  <c r="J1350" i="16" s="1"/>
  <c r="C1351" i="16"/>
  <c r="C1352" i="16"/>
  <c r="S1352" i="16" s="1"/>
  <c r="C1353" i="16"/>
  <c r="C1354" i="16"/>
  <c r="S1354" i="16" s="1"/>
  <c r="J1354" i="16" s="1"/>
  <c r="C1355" i="16"/>
  <c r="C1356" i="16"/>
  <c r="C1357" i="16"/>
  <c r="S1357" i="16" s="1"/>
  <c r="J1357" i="16" s="1"/>
  <c r="C1358" i="16"/>
  <c r="C1359" i="16"/>
  <c r="C1360" i="16"/>
  <c r="C1361" i="16"/>
  <c r="S1361" i="16" s="1"/>
  <c r="C1362" i="16"/>
  <c r="C1363" i="16"/>
  <c r="S1363" i="16"/>
  <c r="C1364" i="16"/>
  <c r="S1364" i="16" s="1"/>
  <c r="C1365" i="16"/>
  <c r="C1366" i="16"/>
  <c r="C1367" i="16"/>
  <c r="C1368" i="16"/>
  <c r="C1369" i="16"/>
  <c r="C1370" i="16"/>
  <c r="C1371" i="16"/>
  <c r="S1371" i="16" s="1"/>
  <c r="C1372" i="16"/>
  <c r="C1373" i="16"/>
  <c r="C1374" i="16"/>
  <c r="S1374" i="16" s="1"/>
  <c r="C1375" i="16"/>
  <c r="S1375" i="16" s="1"/>
  <c r="C1376" i="16"/>
  <c r="C1377" i="16"/>
  <c r="C1378" i="16"/>
  <c r="C1379" i="16"/>
  <c r="C1380" i="16"/>
  <c r="C1381" i="16"/>
  <c r="S1381" i="16"/>
  <c r="C1382" i="16"/>
  <c r="S1382" i="16" s="1"/>
  <c r="C1383" i="16"/>
  <c r="C1384" i="16"/>
  <c r="C1385" i="16"/>
  <c r="C1386" i="16"/>
  <c r="S1386" i="16" s="1"/>
  <c r="C1387" i="16"/>
  <c r="S1387" i="16" s="1"/>
  <c r="J1387" i="16" s="1"/>
  <c r="C1388" i="16"/>
  <c r="C1389" i="16"/>
  <c r="S1389" i="16" s="1"/>
  <c r="C1390" i="16"/>
  <c r="S1390" i="16" s="1"/>
  <c r="C1391" i="16"/>
  <c r="C1392" i="16"/>
  <c r="C1393" i="16"/>
  <c r="C1394" i="16"/>
  <c r="C1395" i="16"/>
  <c r="S1395" i="16" s="1"/>
  <c r="E1395" i="16" s="1"/>
  <c r="C1396" i="16"/>
  <c r="C1397" i="16"/>
  <c r="C1398" i="16"/>
  <c r="S1398" i="16" s="1"/>
  <c r="C1399" i="16"/>
  <c r="S1399" i="16"/>
  <c r="C1400" i="16"/>
  <c r="C1401" i="16"/>
  <c r="S1401" i="16"/>
  <c r="C1402" i="16"/>
  <c r="S1402" i="16" s="1"/>
  <c r="I1402" i="16" s="1"/>
  <c r="C1403" i="16"/>
  <c r="C1404" i="16"/>
  <c r="C1405" i="16"/>
  <c r="S1405" i="16" s="1"/>
  <c r="C1406" i="16"/>
  <c r="S1406" i="16"/>
  <c r="F1406" i="16" s="1"/>
  <c r="C1407" i="16"/>
  <c r="C1408" i="16"/>
  <c r="C1409" i="16"/>
  <c r="C1410" i="16"/>
  <c r="S1410" i="16" s="1"/>
  <c r="F1410" i="16" s="1"/>
  <c r="C1411" i="16"/>
  <c r="C1412" i="16"/>
  <c r="C1413" i="16"/>
  <c r="S1413" i="16"/>
  <c r="F1413" i="16"/>
  <c r="C1414" i="16"/>
  <c r="S1414" i="16" s="1"/>
  <c r="C1415" i="16"/>
  <c r="C1416" i="16"/>
  <c r="C1417" i="16"/>
  <c r="C1418" i="16"/>
  <c r="S1418" i="16"/>
  <c r="C1419" i="16"/>
  <c r="C1420" i="16"/>
  <c r="C1421" i="16"/>
  <c r="C1422" i="16"/>
  <c r="C1423" i="16"/>
  <c r="C1424" i="16"/>
  <c r="S1424" i="16" s="1"/>
  <c r="C1425" i="16"/>
  <c r="C1426" i="16"/>
  <c r="C1427" i="16"/>
  <c r="S1427" i="16" s="1"/>
  <c r="C1428" i="16"/>
  <c r="S1428" i="16"/>
  <c r="C1429" i="16"/>
  <c r="C1430" i="16"/>
  <c r="S1430" i="16"/>
  <c r="C1431" i="16"/>
  <c r="C1432" i="16"/>
  <c r="C1433" i="16"/>
  <c r="S1433" i="16"/>
  <c r="C1434" i="16"/>
  <c r="S1434" i="16" s="1"/>
  <c r="C1435" i="16"/>
  <c r="C1436" i="16"/>
  <c r="C1437" i="16"/>
  <c r="C1438" i="16"/>
  <c r="S1438" i="16" s="1"/>
  <c r="C1439" i="16"/>
  <c r="C1440" i="16"/>
  <c r="S1440" i="16" s="1"/>
  <c r="E1440" i="16" s="1"/>
  <c r="C1441" i="16"/>
  <c r="S1441" i="16"/>
  <c r="E1441" i="16" s="1"/>
  <c r="C1442" i="16"/>
  <c r="C1443" i="16"/>
  <c r="C1444" i="16"/>
  <c r="S1444" i="16" s="1"/>
  <c r="J1444" i="16" s="1"/>
  <c r="C1445" i="16"/>
  <c r="C1446" i="16"/>
  <c r="S1446" i="16" s="1"/>
  <c r="I1446" i="16" s="1"/>
  <c r="C1447" i="16"/>
  <c r="C1448" i="16"/>
  <c r="C1449" i="16"/>
  <c r="C1450" i="16"/>
  <c r="S1450" i="16"/>
  <c r="H1450" i="16"/>
  <c r="C1451" i="16"/>
  <c r="S1451" i="16" s="1"/>
  <c r="C1452" i="16"/>
  <c r="S1452" i="16"/>
  <c r="J1452" i="16" s="1"/>
  <c r="C1453" i="16"/>
  <c r="C1454" i="16"/>
  <c r="C1455" i="16"/>
  <c r="C1456" i="16"/>
  <c r="C1457" i="16"/>
  <c r="C1458" i="16"/>
  <c r="S1458" i="16" s="1"/>
  <c r="C1459" i="16"/>
  <c r="C1460" i="16"/>
  <c r="C1461" i="16"/>
  <c r="C1462" i="16"/>
  <c r="S1462" i="16" s="1"/>
  <c r="C1463" i="16"/>
  <c r="C1464" i="16"/>
  <c r="C1465" i="16"/>
  <c r="C1466" i="16"/>
  <c r="S1466" i="16"/>
  <c r="E1466" i="16" s="1"/>
  <c r="C1467" i="16"/>
  <c r="C1468" i="16"/>
  <c r="C1469" i="16"/>
  <c r="C1470" i="16"/>
  <c r="C1471" i="16"/>
  <c r="S1471" i="16"/>
  <c r="C1472" i="16"/>
  <c r="S1472" i="16" s="1"/>
  <c r="J1472" i="16" s="1"/>
  <c r="C1473" i="16"/>
  <c r="C1474" i="16"/>
  <c r="C1475" i="16"/>
  <c r="S1475" i="16" s="1"/>
  <c r="C1476" i="16"/>
  <c r="C1477" i="16"/>
  <c r="C1478" i="16"/>
  <c r="S1478" i="16" s="1"/>
  <c r="C1479" i="16"/>
  <c r="C1480" i="16"/>
  <c r="C1481" i="16"/>
  <c r="S1481" i="16" s="1"/>
  <c r="C1482" i="16"/>
  <c r="C1483" i="16"/>
  <c r="S1483" i="16" s="1"/>
  <c r="C1484" i="16"/>
  <c r="C1485" i="16"/>
  <c r="C1486" i="16"/>
  <c r="S1486" i="16" s="1"/>
  <c r="C1487" i="16"/>
  <c r="C1488" i="16"/>
  <c r="C1489" i="16"/>
  <c r="C1490" i="16"/>
  <c r="C1491" i="16"/>
  <c r="C1492" i="16"/>
  <c r="C1493" i="16"/>
  <c r="C1494" i="16"/>
  <c r="S1494" i="16" s="1"/>
  <c r="H1494" i="16" s="1"/>
  <c r="C1495" i="16"/>
  <c r="C1496" i="16"/>
  <c r="C1497" i="16"/>
  <c r="C1498" i="16"/>
  <c r="C1499" i="16"/>
  <c r="C1500" i="16"/>
  <c r="C1501" i="16"/>
  <c r="C1502" i="16"/>
  <c r="S1502" i="16"/>
  <c r="C1503" i="16"/>
  <c r="S1503" i="16" s="1"/>
  <c r="C1504" i="16"/>
  <c r="C1505" i="16"/>
  <c r="S1505" i="16" s="1"/>
  <c r="F1505" i="16" s="1"/>
  <c r="C1506" i="16"/>
  <c r="S1506" i="16"/>
  <c r="C1507" i="16"/>
  <c r="S1507" i="16" s="1"/>
  <c r="C1508" i="16"/>
  <c r="C1509" i="16"/>
  <c r="C1510" i="16"/>
  <c r="C1511" i="16"/>
  <c r="S1511" i="16"/>
  <c r="E1511" i="16"/>
  <c r="C1512" i="16"/>
  <c r="S1512" i="16" s="1"/>
  <c r="C1513" i="16"/>
  <c r="S1513" i="16"/>
  <c r="C1514" i="16"/>
  <c r="C1515" i="16"/>
  <c r="S1515" i="16"/>
  <c r="I1515" i="16"/>
  <c r="C1516" i="16"/>
  <c r="C1517" i="16"/>
  <c r="C1518" i="16"/>
  <c r="S1518" i="16"/>
  <c r="C1519" i="16"/>
  <c r="C1520" i="16"/>
  <c r="S1520" i="16"/>
  <c r="E1520" i="16"/>
  <c r="C1521" i="16"/>
  <c r="S1521" i="16" s="1"/>
  <c r="C1522" i="16"/>
  <c r="C1523" i="16"/>
  <c r="C1524" i="16"/>
  <c r="C1525" i="16"/>
  <c r="C1526" i="16"/>
  <c r="C1527" i="16"/>
  <c r="C1528" i="16"/>
  <c r="C1529" i="16"/>
  <c r="C1530" i="16"/>
  <c r="C1531" i="16"/>
  <c r="S1531" i="16" s="1"/>
  <c r="C1532" i="16"/>
  <c r="C1533" i="16"/>
  <c r="C1534" i="16"/>
  <c r="C1535" i="16"/>
  <c r="S1535" i="16"/>
  <c r="C1536" i="16"/>
  <c r="S1536" i="16" s="1"/>
  <c r="C1537" i="16"/>
  <c r="S1537" i="16"/>
  <c r="J1537" i="16"/>
  <c r="C1538" i="16"/>
  <c r="C1539" i="16"/>
  <c r="S1539" i="16"/>
  <c r="C1540" i="16"/>
  <c r="C1541" i="16"/>
  <c r="C1542" i="16"/>
  <c r="S1542" i="16"/>
  <c r="C1543" i="16"/>
  <c r="S1543" i="16" s="1"/>
  <c r="C1544" i="16"/>
  <c r="C1545" i="16"/>
  <c r="C1546" i="16"/>
  <c r="S1546" i="16" s="1"/>
  <c r="D1546" i="16" s="1"/>
  <c r="C1547" i="16"/>
  <c r="C1548" i="16"/>
  <c r="S1548" i="16" s="1"/>
  <c r="C1549" i="16"/>
  <c r="C1550" i="16"/>
  <c r="C1551" i="16"/>
  <c r="C1552" i="16"/>
  <c r="C1553" i="16"/>
  <c r="C1554" i="16"/>
  <c r="S1554" i="16"/>
  <c r="G1554" i="16" s="1"/>
  <c r="C1555" i="16"/>
  <c r="C1556" i="16"/>
  <c r="S1556" i="16"/>
  <c r="C1557" i="16"/>
  <c r="S1557" i="16" s="1"/>
  <c r="C1558" i="16"/>
  <c r="S1558" i="16"/>
  <c r="F1558" i="16" s="1"/>
  <c r="C1559" i="16"/>
  <c r="C1560" i="16"/>
  <c r="S1560" i="16"/>
  <c r="C1561" i="16"/>
  <c r="S1561" i="16" s="1"/>
  <c r="D1561" i="16" s="1"/>
  <c r="C1562" i="16"/>
  <c r="S1562" i="16" s="1"/>
  <c r="I1562" i="16" s="1"/>
  <c r="C1563" i="16"/>
  <c r="C1564" i="16"/>
  <c r="C1565" i="16"/>
  <c r="S1565" i="16" s="1"/>
  <c r="C1566" i="16"/>
  <c r="C1567" i="16"/>
  <c r="S1567" i="16" s="1"/>
  <c r="E1567" i="16" s="1"/>
  <c r="C1568" i="16"/>
  <c r="C1569" i="16"/>
  <c r="S1569" i="16" s="1"/>
  <c r="C1570" i="16"/>
  <c r="C1571" i="16"/>
  <c r="C1572" i="16"/>
  <c r="S1572" i="16" s="1"/>
  <c r="F1572" i="16" s="1"/>
  <c r="C1573" i="16"/>
  <c r="S1573" i="16" s="1"/>
  <c r="C1574" i="16"/>
  <c r="S1574" i="16"/>
  <c r="J1574" i="16"/>
  <c r="C1575" i="16"/>
  <c r="C1576" i="16"/>
  <c r="S1576" i="16"/>
  <c r="H1576" i="16"/>
  <c r="C1577" i="16"/>
  <c r="C1578" i="16"/>
  <c r="S1578" i="16"/>
  <c r="E1578" i="16"/>
  <c r="C1579" i="16"/>
  <c r="C1580" i="16"/>
  <c r="C1581" i="16"/>
  <c r="S1581" i="16"/>
  <c r="C1582" i="16"/>
  <c r="C1583" i="16"/>
  <c r="C1584" i="16"/>
  <c r="S1584" i="16"/>
  <c r="C1585" i="16"/>
  <c r="S1585" i="16" s="1"/>
  <c r="C1586" i="16"/>
  <c r="C1587" i="16"/>
  <c r="S1587" i="16" s="1"/>
  <c r="F1587" i="16" s="1"/>
  <c r="C1588" i="16"/>
  <c r="C1589" i="16"/>
  <c r="C1590" i="16"/>
  <c r="S1590" i="16" s="1"/>
  <c r="C1591" i="16"/>
  <c r="C1592" i="16"/>
  <c r="S1592" i="16" s="1"/>
  <c r="C1593" i="16"/>
  <c r="S1593" i="16"/>
  <c r="C1594" i="16"/>
  <c r="C1595" i="16"/>
  <c r="C1596" i="16"/>
  <c r="C1597" i="16"/>
  <c r="C1598" i="16"/>
  <c r="C1599" i="16"/>
  <c r="S1599" i="16" s="1"/>
  <c r="C1600" i="16"/>
  <c r="S1600" i="16"/>
  <c r="C1601" i="16"/>
  <c r="C1602" i="16"/>
  <c r="C1603" i="16"/>
  <c r="C1604" i="16"/>
  <c r="C1605" i="16"/>
  <c r="C1606" i="16"/>
  <c r="S1606" i="16"/>
  <c r="E1606" i="16"/>
  <c r="C1607" i="16"/>
  <c r="S1607" i="16" s="1"/>
  <c r="C1608" i="16"/>
  <c r="C1609" i="16"/>
  <c r="C1610" i="16"/>
  <c r="C1611" i="16"/>
  <c r="C1612" i="16"/>
  <c r="C1613" i="16"/>
  <c r="C1614" i="16"/>
  <c r="S1614" i="16" s="1"/>
  <c r="C1615" i="16"/>
  <c r="C1616" i="16"/>
  <c r="S1616" i="16" s="1"/>
  <c r="J1616" i="16" s="1"/>
  <c r="C1617" i="16"/>
  <c r="C1618" i="16"/>
  <c r="C1619" i="16"/>
  <c r="S1619" i="16" s="1"/>
  <c r="C1620" i="16"/>
  <c r="S1620" i="16"/>
  <c r="C1621" i="16"/>
  <c r="C1622" i="16"/>
  <c r="S1622" i="16"/>
  <c r="C1623" i="16"/>
  <c r="C1624" i="16"/>
  <c r="C1625" i="16"/>
  <c r="C1626" i="16"/>
  <c r="C1627" i="16"/>
  <c r="S1627" i="16" s="1"/>
  <c r="C1628" i="16"/>
  <c r="C1629" i="16"/>
  <c r="C1630" i="16"/>
  <c r="S1630" i="16" s="1"/>
  <c r="C1631" i="16"/>
  <c r="C1632" i="16"/>
  <c r="C1633" i="16"/>
  <c r="C1634" i="16"/>
  <c r="C1635" i="16"/>
  <c r="C1636" i="16"/>
  <c r="C1637" i="16"/>
  <c r="C1638" i="16"/>
  <c r="C1639" i="16"/>
  <c r="C1640" i="16"/>
  <c r="C1641" i="16"/>
  <c r="C1642" i="16"/>
  <c r="C1643" i="16"/>
  <c r="C1644" i="16"/>
  <c r="C1645" i="16"/>
  <c r="C1646" i="16"/>
  <c r="S1646" i="16" s="1"/>
  <c r="C1647" i="16"/>
  <c r="C1648" i="16"/>
  <c r="S1648" i="16" s="1"/>
  <c r="E1648" i="16" s="1"/>
  <c r="C1649" i="16"/>
  <c r="C1650" i="16"/>
  <c r="S1650" i="16" s="1"/>
  <c r="C1651" i="16"/>
  <c r="S1651" i="16"/>
  <c r="C1652" i="16"/>
  <c r="C1653" i="16"/>
  <c r="C1654" i="16"/>
  <c r="C1655" i="16"/>
  <c r="C1656" i="16"/>
  <c r="S1656" i="16" s="1"/>
  <c r="F1656" i="16" s="1"/>
  <c r="C1657" i="16"/>
  <c r="C1658" i="16"/>
  <c r="C1659" i="16"/>
  <c r="S1659" i="16"/>
  <c r="C1660" i="16"/>
  <c r="C1661" i="16"/>
  <c r="C1662" i="16"/>
  <c r="C1663" i="16"/>
  <c r="C1664" i="16"/>
  <c r="C1665" i="16"/>
  <c r="C1666" i="16"/>
  <c r="C1667" i="16"/>
  <c r="C1668" i="16"/>
  <c r="C1669" i="16"/>
  <c r="C1670" i="16"/>
  <c r="S1670" i="16"/>
  <c r="H1670" i="16"/>
  <c r="C1671" i="16"/>
  <c r="S1671" i="16" s="1"/>
  <c r="C1672" i="16"/>
  <c r="S1672" i="16"/>
  <c r="I1672" i="16" s="1"/>
  <c r="C1673" i="16"/>
  <c r="C1674" i="16"/>
  <c r="S1674" i="16"/>
  <c r="C1675" i="16"/>
  <c r="C1676" i="16"/>
  <c r="C1677" i="16"/>
  <c r="C1678" i="16"/>
  <c r="C1679" i="16"/>
  <c r="C1680" i="16"/>
  <c r="C1681" i="16"/>
  <c r="C1682" i="16"/>
  <c r="S1682" i="16" s="1"/>
  <c r="C1683" i="16"/>
  <c r="C1684" i="16"/>
  <c r="S1684" i="16"/>
  <c r="C1685" i="16"/>
  <c r="S1685" i="16" s="1"/>
  <c r="C1686" i="16"/>
  <c r="S1686" i="16"/>
  <c r="C1687" i="16"/>
  <c r="S1687" i="16" s="1"/>
  <c r="C1688" i="16"/>
  <c r="S1688" i="16"/>
  <c r="I1688" i="16" s="1"/>
  <c r="C1689" i="16"/>
  <c r="C1690" i="16"/>
  <c r="S1690" i="16"/>
  <c r="C1691" i="16"/>
  <c r="C1692" i="16"/>
  <c r="C1693" i="16"/>
  <c r="C1694" i="16"/>
  <c r="S1694" i="16" s="1"/>
  <c r="C1695" i="16"/>
  <c r="S1695" i="16"/>
  <c r="C1696" i="16"/>
  <c r="C1697" i="16"/>
  <c r="C1698" i="16"/>
  <c r="C1699" i="16"/>
  <c r="C1700" i="16"/>
  <c r="S1700" i="16" s="1"/>
  <c r="C1701" i="16"/>
  <c r="S1701" i="16"/>
  <c r="C1702" i="16"/>
  <c r="C1703" i="16"/>
  <c r="C1704" i="16"/>
  <c r="C1705" i="16"/>
  <c r="C1706" i="16"/>
  <c r="C1707" i="16"/>
  <c r="S1707" i="16" s="1"/>
  <c r="H1707" i="16" s="1"/>
  <c r="C1708" i="16"/>
  <c r="C1709" i="16"/>
  <c r="C1710" i="16"/>
  <c r="S1710" i="16"/>
  <c r="C1711" i="16"/>
  <c r="C1712" i="16"/>
  <c r="S1712" i="16" s="1"/>
  <c r="C1713" i="16"/>
  <c r="C1714" i="16"/>
  <c r="S1714" i="16" s="1"/>
  <c r="C1715" i="16"/>
  <c r="C1716" i="16"/>
  <c r="C1717" i="16"/>
  <c r="C1718" i="16"/>
  <c r="S1718" i="16"/>
  <c r="C1719" i="16"/>
  <c r="C1720" i="16"/>
  <c r="S1720" i="16" s="1"/>
  <c r="H1720" i="16" s="1"/>
  <c r="C1721" i="16"/>
  <c r="S1721" i="16" s="1"/>
  <c r="J1721" i="16" s="1"/>
  <c r="C1722" i="16"/>
  <c r="C1723" i="16"/>
  <c r="C1724" i="16"/>
  <c r="C1725" i="16"/>
  <c r="S1725" i="16"/>
  <c r="J1725" i="16"/>
  <c r="C1726" i="16"/>
  <c r="C1727" i="16"/>
  <c r="S1727" i="16"/>
  <c r="C1728" i="16"/>
  <c r="C1729" i="16"/>
  <c r="S1729" i="16" s="1"/>
  <c r="C1730" i="16"/>
  <c r="C1731" i="16"/>
  <c r="C1732" i="16"/>
  <c r="S1732" i="16" s="1"/>
  <c r="C1733" i="16"/>
  <c r="C1734" i="16"/>
  <c r="C1735" i="16"/>
  <c r="C1736" i="16"/>
  <c r="C1737" i="16"/>
  <c r="C1738" i="16"/>
  <c r="C1739" i="16"/>
  <c r="C1740" i="16"/>
  <c r="C1741" i="16"/>
  <c r="C1742" i="16"/>
  <c r="C1743" i="16"/>
  <c r="C1744" i="16"/>
  <c r="C1745" i="16"/>
  <c r="S1745" i="16"/>
  <c r="D1745" i="16" s="1"/>
  <c r="C1746" i="16"/>
  <c r="C1747" i="16"/>
  <c r="C1748" i="16"/>
  <c r="S1748" i="16" s="1"/>
  <c r="C1749" i="16"/>
  <c r="S1749" i="16"/>
  <c r="C1750" i="16"/>
  <c r="S1750" i="16" s="1"/>
  <c r="C1751" i="16"/>
  <c r="C1752" i="16"/>
  <c r="S1752" i="16"/>
  <c r="C1753" i="16"/>
  <c r="C1754" i="16"/>
  <c r="C1755" i="16"/>
  <c r="C1756" i="16"/>
  <c r="S1756" i="16" s="1"/>
  <c r="C1757" i="16"/>
  <c r="S1757" i="16"/>
  <c r="C1758" i="16"/>
  <c r="C1759" i="16"/>
  <c r="C1760" i="16"/>
  <c r="C1761" i="16"/>
  <c r="C1762" i="16"/>
  <c r="C1763" i="16"/>
  <c r="C1764" i="16"/>
  <c r="C1765" i="16"/>
  <c r="S1765" i="16"/>
  <c r="C1766" i="16"/>
  <c r="C1767" i="16"/>
  <c r="S1767" i="16"/>
  <c r="G1767" i="16"/>
  <c r="C1768" i="16"/>
  <c r="S1768" i="16" s="1"/>
  <c r="C1769" i="16"/>
  <c r="C1770" i="16"/>
  <c r="C1771" i="16"/>
  <c r="C1772" i="16"/>
  <c r="C1773" i="16"/>
  <c r="C1774" i="16"/>
  <c r="C1775" i="16"/>
  <c r="S1775" i="16" s="1"/>
  <c r="C1776" i="16"/>
  <c r="C1777" i="16"/>
  <c r="C1778" i="16"/>
  <c r="C1779" i="16"/>
  <c r="S1779" i="16"/>
  <c r="E1779" i="16"/>
  <c r="C1780" i="16"/>
  <c r="C1781" i="16"/>
  <c r="C1782" i="16"/>
  <c r="C1783" i="16"/>
  <c r="C1784" i="16"/>
  <c r="S1784" i="16" s="1"/>
  <c r="E1784" i="16" s="1"/>
  <c r="C1785" i="16"/>
  <c r="S1785" i="16" s="1"/>
  <c r="C1786" i="16"/>
  <c r="C1787" i="16"/>
  <c r="C1788" i="16"/>
  <c r="C1789" i="16"/>
  <c r="C1790" i="16"/>
  <c r="S1790" i="16"/>
  <c r="J1790" i="16"/>
  <c r="C1791" i="16"/>
  <c r="C1792" i="16"/>
  <c r="C1793" i="16"/>
  <c r="C1794" i="16"/>
  <c r="S1794" i="16" s="1"/>
  <c r="C1795" i="16"/>
  <c r="C1796" i="16"/>
  <c r="C1797" i="16"/>
  <c r="S1797" i="16" s="1"/>
  <c r="C1798" i="16"/>
  <c r="S1798" i="16"/>
  <c r="C1799" i="16"/>
  <c r="S1799" i="16" s="1"/>
  <c r="C1800" i="16"/>
  <c r="C1801" i="16"/>
  <c r="C1802" i="16"/>
  <c r="C1803" i="16"/>
  <c r="C1804" i="16"/>
  <c r="S1804" i="16"/>
  <c r="C1805" i="16"/>
  <c r="S1805" i="16" s="1"/>
  <c r="F1805" i="16" s="1"/>
  <c r="C1806" i="16"/>
  <c r="C1807" i="16"/>
  <c r="C1808" i="16"/>
  <c r="C1809" i="16"/>
  <c r="C1810" i="16"/>
  <c r="C1811" i="16"/>
  <c r="C1812" i="16"/>
  <c r="C1813" i="16"/>
  <c r="C1814" i="16"/>
  <c r="S1814" i="16"/>
  <c r="E1814" i="16" s="1"/>
  <c r="C1815" i="16"/>
  <c r="C1816" i="16"/>
  <c r="S1816" i="16"/>
  <c r="E1816" i="16" s="1"/>
  <c r="C1817" i="16"/>
  <c r="C1818" i="16"/>
  <c r="C1819" i="16"/>
  <c r="C1820" i="16"/>
  <c r="S1820" i="16" s="1"/>
  <c r="C1821" i="16"/>
  <c r="C1822" i="16"/>
  <c r="C1823" i="16"/>
  <c r="C1824" i="16"/>
  <c r="C1825" i="16"/>
  <c r="C1826" i="16"/>
  <c r="C1827" i="16"/>
  <c r="C1828" i="16"/>
  <c r="C1829" i="16"/>
  <c r="C1830" i="16"/>
  <c r="C1831" i="16"/>
  <c r="C1832" i="16"/>
  <c r="C1833" i="16"/>
  <c r="C1834" i="16"/>
  <c r="C1835" i="16"/>
  <c r="C1836" i="16"/>
  <c r="C1837" i="16"/>
  <c r="S1837" i="16"/>
  <c r="C1838" i="16"/>
  <c r="C1839" i="16"/>
  <c r="C1840" i="16"/>
  <c r="S1840" i="16"/>
  <c r="C1841" i="16"/>
  <c r="C1842" i="16"/>
  <c r="C1843" i="16"/>
  <c r="C1844" i="16"/>
  <c r="C1845" i="16"/>
  <c r="S1845" i="16" s="1"/>
  <c r="C1846" i="16"/>
  <c r="S1846" i="16"/>
  <c r="C1847" i="16"/>
  <c r="S1847" i="16" s="1"/>
  <c r="D1847" i="16" s="1"/>
  <c r="C1848" i="16"/>
  <c r="S1848" i="16" s="1"/>
  <c r="H1848" i="16" s="1"/>
  <c r="C1849" i="16"/>
  <c r="C1850" i="16"/>
  <c r="S1850" i="16" s="1"/>
  <c r="C1851" i="16"/>
  <c r="C1852" i="16"/>
  <c r="C1853" i="16"/>
  <c r="S1853" i="16" s="1"/>
  <c r="C1854" i="16"/>
  <c r="S1854" i="16"/>
  <c r="J1854" i="16"/>
  <c r="C1855" i="16"/>
  <c r="C1856" i="16"/>
  <c r="C1857" i="16"/>
  <c r="C1858" i="16"/>
  <c r="C1859" i="16"/>
  <c r="C1860" i="16"/>
  <c r="S1860" i="16"/>
  <c r="C1861" i="16"/>
  <c r="C1862" i="16"/>
  <c r="S1862" i="16" s="1"/>
  <c r="C1863" i="16"/>
  <c r="C1864" i="16"/>
  <c r="S1864" i="16" s="1"/>
  <c r="D1864" i="16" s="1"/>
  <c r="C1865" i="16"/>
  <c r="C1866" i="16"/>
  <c r="C1867" i="16"/>
  <c r="C1868" i="16"/>
  <c r="C1869" i="16"/>
  <c r="C1870" i="16"/>
  <c r="C1871" i="16"/>
  <c r="C1872" i="16"/>
  <c r="C1873" i="16"/>
  <c r="C1874" i="16"/>
  <c r="C1875" i="16"/>
  <c r="C1876" i="16"/>
  <c r="S1876" i="16"/>
  <c r="C1877" i="16"/>
  <c r="S1877" i="16" s="1"/>
  <c r="C1878" i="16"/>
  <c r="C1879" i="16"/>
  <c r="C1880" i="16"/>
  <c r="S1880" i="16" s="1"/>
  <c r="D1880" i="16" s="1"/>
  <c r="C1881" i="16"/>
  <c r="C1882" i="16"/>
  <c r="S1882" i="16" s="1"/>
  <c r="F1882" i="16" s="1"/>
  <c r="C1883" i="16"/>
  <c r="C1884" i="16"/>
  <c r="C1885" i="16"/>
  <c r="C1886" i="16"/>
  <c r="S1886" i="16"/>
  <c r="C1887" i="16"/>
  <c r="S1887" i="16" s="1"/>
  <c r="E1887" i="16" s="1"/>
  <c r="C1888" i="16"/>
  <c r="C1889" i="16"/>
  <c r="C1890" i="16"/>
  <c r="C1891" i="16"/>
  <c r="S1891" i="16"/>
  <c r="I1891" i="16"/>
  <c r="C1892" i="16"/>
  <c r="S1892" i="16" s="1"/>
  <c r="C1893" i="16"/>
  <c r="S1893" i="16"/>
  <c r="C1894" i="16"/>
  <c r="S1894" i="16" s="1"/>
  <c r="E1894" i="16" s="1"/>
  <c r="C1895" i="16"/>
  <c r="S1895" i="16" s="1"/>
  <c r="C1896" i="16"/>
  <c r="C1897" i="16"/>
  <c r="C1898" i="16"/>
  <c r="S1898" i="16" s="1"/>
  <c r="C1899" i="16"/>
  <c r="C1900" i="16"/>
  <c r="C1901" i="16"/>
  <c r="C1902" i="16"/>
  <c r="S1902" i="16" s="1"/>
  <c r="H1902" i="16" s="1"/>
  <c r="C1903" i="16"/>
  <c r="C1904" i="16"/>
  <c r="C1905" i="16"/>
  <c r="S1905" i="16"/>
  <c r="E1905" i="16"/>
  <c r="C1906" i="16"/>
  <c r="C1907" i="16"/>
  <c r="C1908" i="16"/>
  <c r="S1908" i="16"/>
  <c r="H1908" i="16" s="1"/>
  <c r="C1909" i="16"/>
  <c r="C1910" i="16"/>
  <c r="S1910" i="16"/>
  <c r="C1911" i="16"/>
  <c r="C1912" i="16"/>
  <c r="C1913" i="16"/>
  <c r="C1914" i="16"/>
  <c r="C1915" i="16"/>
  <c r="S1915" i="16" s="1"/>
  <c r="C1916" i="16"/>
  <c r="C1917" i="16"/>
  <c r="C1918" i="16"/>
  <c r="C1919" i="16"/>
  <c r="S1919" i="16"/>
  <c r="C1920" i="16"/>
  <c r="C1921" i="16"/>
  <c r="C1922" i="16"/>
  <c r="C1923" i="16"/>
  <c r="C1924" i="16"/>
  <c r="C1925" i="16"/>
  <c r="C1926" i="16"/>
  <c r="C1927" i="16"/>
  <c r="S1927" i="16"/>
  <c r="C1928" i="16"/>
  <c r="C1929" i="16"/>
  <c r="C1930" i="16"/>
  <c r="S1930" i="16"/>
  <c r="C1931" i="16"/>
  <c r="S1931" i="16" s="1"/>
  <c r="H1931" i="16" s="1"/>
  <c r="C1932" i="16"/>
  <c r="C1933" i="16"/>
  <c r="S1933" i="16" s="1"/>
  <c r="J1933" i="16" s="1"/>
  <c r="C1934" i="16"/>
  <c r="S1934" i="16" s="1"/>
  <c r="C1935" i="16"/>
  <c r="C1936" i="16"/>
  <c r="S1936" i="16"/>
  <c r="C1937" i="16"/>
  <c r="S1937" i="16" s="1"/>
  <c r="I1937" i="16"/>
  <c r="C1938" i="16"/>
  <c r="S1938" i="16" s="1"/>
  <c r="C1939" i="16"/>
  <c r="S1939" i="16"/>
  <c r="C1940" i="16"/>
  <c r="S1940" i="16"/>
  <c r="C1941" i="16"/>
  <c r="C1942" i="16"/>
  <c r="C1943" i="16"/>
  <c r="C1944" i="16"/>
  <c r="C1945" i="16"/>
  <c r="C1946" i="16"/>
  <c r="C1947" i="16"/>
  <c r="C1948" i="16"/>
  <c r="C1949" i="16"/>
  <c r="S1949" i="16"/>
  <c r="C1950" i="16"/>
  <c r="C1951" i="16"/>
  <c r="C1952" i="16"/>
  <c r="S1952" i="16"/>
  <c r="C1953" i="16"/>
  <c r="C1954" i="16"/>
  <c r="C1955" i="16"/>
  <c r="C1956" i="16"/>
  <c r="C1957" i="16"/>
  <c r="C1958" i="16"/>
  <c r="C1959" i="16"/>
  <c r="C1960" i="16"/>
  <c r="C1961" i="16"/>
  <c r="S1961" i="16"/>
  <c r="J1961" i="16" s="1"/>
  <c r="C1962" i="16"/>
  <c r="C1963" i="16"/>
  <c r="C1964" i="16"/>
  <c r="S1964" i="16" s="1"/>
  <c r="C1965" i="16"/>
  <c r="C1966" i="16"/>
  <c r="S1966" i="16" s="1"/>
  <c r="C1967" i="16"/>
  <c r="S1967" i="16"/>
  <c r="C1968" i="16"/>
  <c r="C1969" i="16"/>
  <c r="C1970" i="16"/>
  <c r="C1971" i="16"/>
  <c r="C1972" i="16"/>
  <c r="S1972" i="16" s="1"/>
  <c r="C1973" i="16"/>
  <c r="C1974" i="16"/>
  <c r="C1975" i="16"/>
  <c r="C1976" i="16"/>
  <c r="C1977" i="16"/>
  <c r="S1977" i="16"/>
  <c r="D1977" i="16" s="1"/>
  <c r="C1978" i="16"/>
  <c r="S1978" i="16"/>
  <c r="C1979" i="16"/>
  <c r="C1980" i="16"/>
  <c r="C1981" i="16"/>
  <c r="S1981" i="16"/>
  <c r="C1982" i="16"/>
  <c r="C1983" i="16"/>
  <c r="S1983" i="16" s="1"/>
  <c r="C1984" i="16"/>
  <c r="C1985" i="16"/>
  <c r="C1986" i="16"/>
  <c r="C1987" i="16"/>
  <c r="C1988" i="16"/>
  <c r="C1989" i="16"/>
  <c r="C1990" i="16"/>
  <c r="C1991" i="16"/>
  <c r="C1992" i="16"/>
  <c r="C1993" i="16"/>
  <c r="C1994" i="16"/>
  <c r="S1994" i="16" s="1"/>
  <c r="C1995" i="16"/>
  <c r="C1996" i="16"/>
  <c r="C1997" i="16"/>
  <c r="C1998" i="16"/>
  <c r="C1999" i="16"/>
  <c r="S1999" i="16" s="1"/>
  <c r="C2000" i="16"/>
  <c r="C2001" i="16"/>
  <c r="C2002" i="16"/>
  <c r="C2003" i="16"/>
  <c r="C2004" i="16"/>
  <c r="C2005" i="16"/>
  <c r="C2006" i="16"/>
  <c r="C2007" i="16"/>
  <c r="C2008" i="16"/>
  <c r="C2009" i="16"/>
  <c r="C2010" i="16"/>
  <c r="C2011" i="16"/>
  <c r="S2011" i="16"/>
  <c r="C2012" i="16"/>
  <c r="S2012" i="16"/>
  <c r="C2013" i="16"/>
  <c r="C2014" i="16"/>
  <c r="S2014" i="16" s="1"/>
  <c r="C2015" i="16"/>
  <c r="C2016" i="16"/>
  <c r="C2017" i="16"/>
  <c r="C2018" i="16"/>
  <c r="C2019" i="16"/>
  <c r="C2020" i="16"/>
  <c r="C2021" i="16"/>
  <c r="C2022" i="16"/>
  <c r="C2023" i="16"/>
  <c r="S2023" i="16" s="1"/>
  <c r="C2024" i="16"/>
  <c r="C2025" i="16"/>
  <c r="C2026" i="16"/>
  <c r="S2026" i="16" s="1"/>
  <c r="C2027" i="16"/>
  <c r="C2028" i="16"/>
  <c r="S2028" i="16"/>
  <c r="C2029" i="16"/>
  <c r="S2029" i="16" s="1"/>
  <c r="H2029" i="16" s="1"/>
  <c r="C2030" i="16"/>
  <c r="S2030" i="16"/>
  <c r="C2031" i="16"/>
  <c r="C2032" i="16"/>
  <c r="C2033" i="16"/>
  <c r="S2033" i="16"/>
  <c r="C2034" i="16"/>
  <c r="S2034" i="16" s="1"/>
  <c r="E2034" i="16" s="1"/>
  <c r="C2035" i="16"/>
  <c r="C2036" i="16"/>
  <c r="C2037" i="16"/>
  <c r="C2038" i="16"/>
  <c r="S2038" i="16"/>
  <c r="C2039" i="16"/>
  <c r="S2039" i="16" s="1"/>
  <c r="C2040" i="16"/>
  <c r="C2041" i="16"/>
  <c r="C2042" i="16"/>
  <c r="C2043" i="16"/>
  <c r="C2044" i="16"/>
  <c r="C2045" i="16"/>
  <c r="C2046" i="16"/>
  <c r="S2046" i="16" s="1"/>
  <c r="C2047" i="16"/>
  <c r="C2048" i="16"/>
  <c r="C2049" i="16"/>
  <c r="C2050" i="16"/>
  <c r="S2050" i="16"/>
  <c r="F2050" i="16" s="1"/>
  <c r="C2051" i="16"/>
  <c r="C2052" i="16"/>
  <c r="C2053" i="16"/>
  <c r="C2054" i="16"/>
  <c r="C2055" i="16"/>
  <c r="C2056" i="16"/>
  <c r="C2057" i="16"/>
  <c r="C2058" i="16"/>
  <c r="S2058" i="16" s="1"/>
  <c r="C2059" i="16"/>
  <c r="C2060" i="16"/>
  <c r="C2061" i="16"/>
  <c r="C2062" i="16"/>
  <c r="C2063" i="16"/>
  <c r="C2064" i="16"/>
  <c r="C2065" i="16"/>
  <c r="C2066" i="16"/>
  <c r="C2067" i="16"/>
  <c r="C2068" i="16"/>
  <c r="C2069" i="16"/>
  <c r="C2070" i="16"/>
  <c r="S2070" i="16"/>
  <c r="J2070" i="16"/>
  <c r="C2071" i="16"/>
  <c r="C2072" i="16"/>
  <c r="S2072" i="16"/>
  <c r="C2073" i="16"/>
  <c r="S2073" i="16" s="1"/>
  <c r="C2074" i="16"/>
  <c r="C2075" i="16"/>
  <c r="C2076" i="16"/>
  <c r="C2077" i="16"/>
  <c r="C2078" i="16"/>
  <c r="S2078" i="16"/>
  <c r="C2079" i="16"/>
  <c r="C2080" i="16"/>
  <c r="C2081" i="16"/>
  <c r="C2082" i="16"/>
  <c r="C2083" i="16"/>
  <c r="S2083" i="16" s="1"/>
  <c r="C2084" i="16"/>
  <c r="S2084" i="16"/>
  <c r="C2085" i="16"/>
  <c r="S2085" i="16" s="1"/>
  <c r="D2085" i="16" s="1"/>
  <c r="C2086" i="16"/>
  <c r="C2087" i="16"/>
  <c r="C2088" i="16"/>
  <c r="S2088" i="16" s="1"/>
  <c r="C2089" i="16"/>
  <c r="S2089" i="16"/>
  <c r="C2090" i="16"/>
  <c r="C2091" i="16"/>
  <c r="C2092" i="16"/>
  <c r="C2093" i="16"/>
  <c r="C2094" i="16"/>
  <c r="C2095" i="16"/>
  <c r="S2095" i="16"/>
  <c r="H2095" i="16"/>
  <c r="C2096" i="16"/>
  <c r="C2097" i="16"/>
  <c r="S2097" i="16" s="1"/>
  <c r="C2098" i="16"/>
  <c r="S2098" i="16" s="1"/>
  <c r="D2098" i="16" s="1"/>
  <c r="C2099" i="16"/>
  <c r="S2099" i="16"/>
  <c r="G2099" i="16" s="1"/>
  <c r="C2100" i="16"/>
  <c r="S2100" i="16" s="1"/>
  <c r="C2101" i="16"/>
  <c r="C2102" i="16"/>
  <c r="C2103" i="16"/>
  <c r="C2104" i="16"/>
  <c r="S2104" i="16"/>
  <c r="C2105" i="16"/>
  <c r="C2106" i="16"/>
  <c r="C2107" i="16"/>
  <c r="C2108" i="16"/>
  <c r="S2108" i="16" s="1"/>
  <c r="C2109" i="16"/>
  <c r="C2110" i="16"/>
  <c r="C2111" i="16"/>
  <c r="C2112" i="16"/>
  <c r="C2113" i="16"/>
  <c r="S2113" i="16" s="1"/>
  <c r="H2113" i="16" s="1"/>
  <c r="C2114" i="16"/>
  <c r="C2115" i="16"/>
  <c r="S2115" i="16" s="1"/>
  <c r="C2116" i="16"/>
  <c r="C2117" i="16"/>
  <c r="S2117" i="16" s="1"/>
  <c r="H2117" i="16" s="1"/>
  <c r="C2118" i="16"/>
  <c r="C2119" i="16"/>
  <c r="S2119" i="16" s="1"/>
  <c r="C2120" i="16"/>
  <c r="C2121" i="16"/>
  <c r="C2122" i="16"/>
  <c r="S2122" i="16" s="1"/>
  <c r="C2123" i="16"/>
  <c r="S2123" i="16"/>
  <c r="D2123" i="16" s="1"/>
  <c r="C2124" i="16"/>
  <c r="S2124" i="16" s="1"/>
  <c r="C2125" i="16"/>
  <c r="S2125" i="16" s="1"/>
  <c r="E2125" i="16" s="1"/>
  <c r="C2126" i="16"/>
  <c r="S2126" i="16"/>
  <c r="C2127" i="16"/>
  <c r="C2128" i="16"/>
  <c r="C2129" i="16"/>
  <c r="C2130" i="16"/>
  <c r="S2130" i="16" s="1"/>
  <c r="C2131" i="16"/>
  <c r="C2132" i="16"/>
  <c r="S2132" i="16"/>
  <c r="E2132" i="16" s="1"/>
  <c r="C2133" i="16"/>
  <c r="C2134" i="16"/>
  <c r="C2135" i="16"/>
  <c r="C2136" i="16"/>
  <c r="C2137" i="16"/>
  <c r="S2137" i="16" s="1"/>
  <c r="J2137" i="16" s="1"/>
  <c r="C2138" i="16"/>
  <c r="C2139" i="16"/>
  <c r="C2140" i="16"/>
  <c r="C2141" i="16"/>
  <c r="C2142" i="16"/>
  <c r="C2143" i="16"/>
  <c r="C2144" i="16"/>
  <c r="C2145" i="16"/>
  <c r="C2146" i="16"/>
  <c r="S2146" i="16" s="1"/>
  <c r="C2147" i="16"/>
  <c r="C2148" i="16"/>
  <c r="S2148" i="16" s="1"/>
  <c r="C2149" i="16"/>
  <c r="S2149" i="16" s="1"/>
  <c r="I2149" i="16" s="1"/>
  <c r="C2150" i="16"/>
  <c r="S2150" i="16" s="1"/>
  <c r="C2151" i="16"/>
  <c r="S2151" i="16"/>
  <c r="C2152" i="16"/>
  <c r="C2153" i="16"/>
  <c r="C2154" i="16"/>
  <c r="C2155" i="16"/>
  <c r="S2155" i="16" s="1"/>
  <c r="C2156" i="16"/>
  <c r="S2156" i="16" s="1"/>
  <c r="C2157" i="16"/>
  <c r="S2157" i="16" s="1"/>
  <c r="C2158" i="16"/>
  <c r="C2159" i="16"/>
  <c r="C2160" i="16"/>
  <c r="C2161" i="16"/>
  <c r="C2162" i="16"/>
  <c r="C2163" i="16"/>
  <c r="C2164" i="16"/>
  <c r="C2165" i="16"/>
  <c r="S2165" i="16" s="1"/>
  <c r="C2166" i="16"/>
  <c r="S2166" i="16"/>
  <c r="C2167" i="16"/>
  <c r="S2167" i="16" s="1"/>
  <c r="H2167" i="16" s="1"/>
  <c r="C2168" i="16"/>
  <c r="C2169" i="16"/>
  <c r="S2169" i="16" s="1"/>
  <c r="I2169" i="16" s="1"/>
  <c r="C2170" i="16"/>
  <c r="C2171" i="16"/>
  <c r="C2172" i="16"/>
  <c r="S2172" i="16" s="1"/>
  <c r="H2172" i="16" s="1"/>
  <c r="C2173" i="16"/>
  <c r="C2174" i="16"/>
  <c r="C2175" i="16"/>
  <c r="S2175" i="16"/>
  <c r="E2175" i="16" s="1"/>
  <c r="C2176" i="16"/>
  <c r="C2177" i="16"/>
  <c r="C2178" i="16"/>
  <c r="C2179" i="16"/>
  <c r="S2179" i="16" s="1"/>
  <c r="C2180" i="16"/>
  <c r="S2180" i="16"/>
  <c r="J2180" i="16" s="1"/>
  <c r="C2181" i="16"/>
  <c r="C2182" i="16"/>
  <c r="C2184" i="16"/>
  <c r="C2185" i="16"/>
  <c r="C2186" i="16"/>
  <c r="C2187" i="16"/>
  <c r="C2188" i="16"/>
  <c r="S2188" i="16" s="1"/>
  <c r="C2189" i="16"/>
  <c r="C2190" i="16"/>
  <c r="C2191" i="16"/>
  <c r="S2191" i="16" s="1"/>
  <c r="C2192" i="16"/>
  <c r="C2193" i="16"/>
  <c r="C2194" i="16"/>
  <c r="C2195" i="16"/>
  <c r="C2196" i="16"/>
  <c r="S2196" i="16" s="1"/>
  <c r="C2197" i="16"/>
  <c r="S2197" i="16" s="1"/>
  <c r="I2197" i="16" s="1"/>
  <c r="C2198" i="16"/>
  <c r="S2198" i="16"/>
  <c r="D2198" i="16" s="1"/>
  <c r="C2199" i="16"/>
  <c r="S2199" i="16" s="1"/>
  <c r="D2199" i="16" s="1"/>
  <c r="C2200" i="16"/>
  <c r="S2200" i="16" s="1"/>
  <c r="C2201" i="16"/>
  <c r="C2202" i="16"/>
  <c r="S2202" i="16" s="1"/>
  <c r="C2203" i="16"/>
  <c r="C2204" i="16"/>
  <c r="S2204" i="16"/>
  <c r="C2205" i="16"/>
  <c r="C2206" i="16"/>
  <c r="C2207" i="16"/>
  <c r="C2208" i="16"/>
  <c r="S2208" i="16" s="1"/>
  <c r="C2209" i="16"/>
  <c r="C2210" i="16"/>
  <c r="C2211" i="16"/>
  <c r="S2211" i="16" s="1"/>
  <c r="C2212" i="16"/>
  <c r="S2212" i="16" s="1"/>
  <c r="C2213" i="16"/>
  <c r="C2214" i="16"/>
  <c r="C2215" i="16"/>
  <c r="S2215" i="16" s="1"/>
  <c r="G2215" i="16" s="1"/>
  <c r="C2216" i="16"/>
  <c r="C2217" i="16"/>
  <c r="C2218" i="16"/>
  <c r="C2219" i="16"/>
  <c r="S2219" i="16" s="1"/>
  <c r="C2220" i="16"/>
  <c r="C2221" i="16"/>
  <c r="C2222" i="16"/>
  <c r="C2223" i="16"/>
  <c r="S2223" i="16" s="1"/>
  <c r="C2224" i="16"/>
  <c r="S2224" i="16"/>
  <c r="D2224" i="16" s="1"/>
  <c r="C2225" i="16"/>
  <c r="C2226" i="16"/>
  <c r="S2226" i="16" s="1"/>
  <c r="C2227" i="16"/>
  <c r="C2228" i="16"/>
  <c r="C2229" i="16"/>
  <c r="C2230" i="16"/>
  <c r="S2230" i="16" s="1"/>
  <c r="H2230" i="16" s="1"/>
  <c r="C2231" i="16"/>
  <c r="S2231" i="16" s="1"/>
  <c r="C2232" i="16"/>
  <c r="C2233" i="16"/>
  <c r="C2234" i="16"/>
  <c r="S2234" i="16" s="1"/>
  <c r="I2234" i="16" s="1"/>
  <c r="C2235" i="16"/>
  <c r="S2235" i="16"/>
  <c r="J2235" i="16" s="1"/>
  <c r="C2236" i="16"/>
  <c r="S2236" i="16" s="1"/>
  <c r="J2236" i="16" s="1"/>
  <c r="C2237" i="16"/>
  <c r="S2237" i="16" s="1"/>
  <c r="E2237" i="16" s="1"/>
  <c r="C2238" i="16"/>
  <c r="C2239" i="16"/>
  <c r="S2239" i="16" s="1"/>
  <c r="C2240" i="16"/>
  <c r="C2241" i="16"/>
  <c r="S2241" i="16" s="1"/>
  <c r="C2242" i="16"/>
  <c r="C2243" i="16"/>
  <c r="S2243" i="16" s="1"/>
  <c r="C2244" i="16"/>
  <c r="S2244" i="16" s="1"/>
  <c r="E2244" i="16" s="1"/>
  <c r="C2245" i="16"/>
  <c r="S2245" i="16" s="1"/>
  <c r="I2245" i="16" s="1"/>
  <c r="C2246" i="16"/>
  <c r="S2246" i="16" s="1"/>
  <c r="J2246" i="16" s="1"/>
  <c r="C2247" i="16"/>
  <c r="C2248" i="16"/>
  <c r="C2249" i="16"/>
  <c r="C2250" i="16"/>
  <c r="S2250" i="16" s="1"/>
  <c r="H2250" i="16" s="1"/>
  <c r="C2251" i="16"/>
  <c r="C2252" i="16"/>
  <c r="C2253" i="16"/>
  <c r="C2254" i="16"/>
  <c r="C2255" i="16"/>
  <c r="S2255" i="16" s="1"/>
  <c r="J2255" i="16" s="1"/>
  <c r="C2256" i="16"/>
  <c r="C2257" i="16"/>
  <c r="C2258" i="16"/>
  <c r="S2258" i="16"/>
  <c r="C2259" i="16"/>
  <c r="S2259" i="16" s="1"/>
  <c r="D2259" i="16" s="1"/>
  <c r="C2260" i="16"/>
  <c r="S2260" i="16"/>
  <c r="D2260" i="16" s="1"/>
  <c r="C2261" i="16"/>
  <c r="C2262" i="16"/>
  <c r="S2262" i="16"/>
  <c r="C2263" i="16"/>
  <c r="S2263" i="16" s="1"/>
  <c r="D2263" i="16" s="1"/>
  <c r="C2264" i="16"/>
  <c r="C2265" i="16"/>
  <c r="C2266" i="16"/>
  <c r="S2266" i="16"/>
  <c r="C2267" i="16"/>
  <c r="S2267" i="16" s="1"/>
  <c r="C2268" i="16"/>
  <c r="C2269" i="16"/>
  <c r="C2270" i="16"/>
  <c r="S2270" i="16" s="1"/>
  <c r="D2270" i="16" s="1"/>
  <c r="C2271" i="16"/>
  <c r="S2271" i="16"/>
  <c r="F2271" i="16" s="1"/>
  <c r="C2272" i="16"/>
  <c r="C2273" i="16"/>
  <c r="S2273" i="16"/>
  <c r="C2274" i="16"/>
  <c r="S2274" i="16"/>
  <c r="C2275" i="16"/>
  <c r="S2275" i="16" s="1"/>
  <c r="C2276" i="16"/>
  <c r="C2277" i="16"/>
  <c r="C2278" i="16"/>
  <c r="S2278" i="16" s="1"/>
  <c r="F2278" i="16" s="1"/>
  <c r="C2279" i="16"/>
  <c r="C2280" i="16"/>
  <c r="C2281" i="16"/>
  <c r="C2282" i="16"/>
  <c r="C2283" i="16"/>
  <c r="S2283" i="16"/>
  <c r="G2283" i="16" s="1"/>
  <c r="C2284" i="16"/>
  <c r="S2284" i="16" s="1"/>
  <c r="C2285" i="16"/>
  <c r="S2285" i="16" s="1"/>
  <c r="E2285" i="16" s="1"/>
  <c r="C2286" i="16"/>
  <c r="C2287" i="16"/>
  <c r="C2288" i="16"/>
  <c r="C2289" i="16"/>
  <c r="C2290" i="16"/>
  <c r="C2291" i="16"/>
  <c r="C2292" i="16"/>
  <c r="C2293" i="16"/>
  <c r="C2294" i="16"/>
  <c r="C2295" i="16"/>
  <c r="S2295" i="16" s="1"/>
  <c r="C2296" i="16"/>
  <c r="S2296" i="16" s="1"/>
  <c r="H2296" i="16" s="1"/>
  <c r="C2297" i="16"/>
  <c r="C2298" i="16"/>
  <c r="C2299" i="16"/>
  <c r="S2299" i="16"/>
  <c r="C2300" i="16"/>
  <c r="S2300" i="16" s="1"/>
  <c r="D2300" i="16" s="1"/>
  <c r="C2301" i="16"/>
  <c r="S2301" i="16" s="1"/>
  <c r="C2302" i="16"/>
  <c r="C2303" i="16"/>
  <c r="S2303" i="16"/>
  <c r="E2303" i="16" s="1"/>
  <c r="C2304" i="16"/>
  <c r="S2304" i="16" s="1"/>
  <c r="C2305" i="16"/>
  <c r="C2306" i="16"/>
  <c r="C2307" i="16"/>
  <c r="C2308" i="16"/>
  <c r="C2309" i="16"/>
  <c r="C2310" i="16"/>
  <c r="C2311" i="16"/>
  <c r="S2311" i="16"/>
  <c r="C2312" i="16"/>
  <c r="C2313" i="16"/>
  <c r="C2314" i="16"/>
  <c r="S2314" i="16" s="1"/>
  <c r="J2314" i="16" s="1"/>
  <c r="C2315" i="16"/>
  <c r="S2315" i="16" s="1"/>
  <c r="H2315" i="16" s="1"/>
  <c r="C2316" i="16"/>
  <c r="S2316" i="16"/>
  <c r="I2316" i="16" s="1"/>
  <c r="C2317" i="16"/>
  <c r="C2318" i="16"/>
  <c r="C2319" i="16"/>
  <c r="S2319" i="16" s="1"/>
  <c r="E2319" i="16" s="1"/>
  <c r="C2320" i="16"/>
  <c r="C2321" i="16"/>
  <c r="C2322" i="16"/>
  <c r="C2323" i="16"/>
  <c r="S2323" i="16"/>
  <c r="D2323" i="16" s="1"/>
  <c r="C2324" i="16"/>
  <c r="C2325" i="16"/>
  <c r="S2325" i="16"/>
  <c r="C2326" i="16"/>
  <c r="C2327" i="16"/>
  <c r="C2328" i="16"/>
  <c r="S2328" i="16"/>
  <c r="C2329" i="16"/>
  <c r="C2330" i="16"/>
  <c r="C2331" i="16"/>
  <c r="C2332" i="16"/>
  <c r="C2333" i="16"/>
  <c r="S2333" i="16" s="1"/>
  <c r="C2334" i="16"/>
  <c r="C2335" i="16"/>
  <c r="C2336" i="16"/>
  <c r="C2337" i="16"/>
  <c r="C2338" i="16"/>
  <c r="C2339" i="16"/>
  <c r="S2339" i="16" s="1"/>
  <c r="E2339" i="16" s="1"/>
  <c r="C2340" i="16"/>
  <c r="C2341" i="16"/>
  <c r="C2342" i="16"/>
  <c r="C2343" i="16"/>
  <c r="S2343" i="16" s="1"/>
  <c r="D2343" i="16" s="1"/>
  <c r="C2344" i="16"/>
  <c r="C2345" i="16"/>
  <c r="C2346" i="16"/>
  <c r="C2347" i="16"/>
  <c r="S2347" i="16" s="1"/>
  <c r="C2348" i="16"/>
  <c r="S2348" i="16" s="1"/>
  <c r="C2349" i="16"/>
  <c r="C2350" i="16"/>
  <c r="S2350" i="16"/>
  <c r="C2351" i="16"/>
  <c r="S2351" i="16" s="1"/>
  <c r="C2352" i="16"/>
  <c r="C2353" i="16"/>
  <c r="S2353" i="16" s="1"/>
  <c r="C2354" i="16"/>
  <c r="S2354" i="16" s="1"/>
  <c r="C2355" i="16"/>
  <c r="S2355" i="16" s="1"/>
  <c r="I2355" i="16" s="1"/>
  <c r="C2356" i="16"/>
  <c r="C2357" i="16"/>
  <c r="C2358" i="16"/>
  <c r="C2359" i="16"/>
  <c r="S2359" i="16" s="1"/>
  <c r="C2360" i="16"/>
  <c r="S2360" i="16" s="1"/>
  <c r="F2360" i="16" s="1"/>
  <c r="C2361" i="16"/>
  <c r="C2362" i="16"/>
  <c r="S2362" i="16" s="1"/>
  <c r="C2363" i="16"/>
  <c r="S2363" i="16" s="1"/>
  <c r="J2363" i="16" s="1"/>
  <c r="C2364" i="16"/>
  <c r="S2364" i="16" s="1"/>
  <c r="I2364" i="16" s="1"/>
  <c r="C2365" i="16"/>
  <c r="C2366" i="16"/>
  <c r="S2366" i="16" s="1"/>
  <c r="C2367" i="16"/>
  <c r="S2367" i="16"/>
  <c r="C2368" i="16"/>
  <c r="C2369" i="16"/>
  <c r="C2370" i="16"/>
  <c r="S2370" i="16"/>
  <c r="I2370" i="16" s="1"/>
  <c r="C2371" i="16"/>
  <c r="C2372" i="16"/>
  <c r="C2373" i="16"/>
  <c r="C2374" i="16"/>
  <c r="C2375" i="16"/>
  <c r="C2376" i="16"/>
  <c r="C2377" i="16"/>
  <c r="C2378" i="16"/>
  <c r="S2378" i="16" s="1"/>
  <c r="C2379" i="16"/>
  <c r="C2380" i="16"/>
  <c r="C2381" i="16"/>
  <c r="C2382" i="16"/>
  <c r="S2382" i="16"/>
  <c r="G2382" i="16" s="1"/>
  <c r="C2383" i="16"/>
  <c r="C2384" i="16"/>
  <c r="C2385" i="16"/>
  <c r="C2386" i="16"/>
  <c r="S2386" i="16" s="1"/>
  <c r="C2387" i="16"/>
  <c r="C2388" i="16"/>
  <c r="C2389" i="16"/>
  <c r="C2390" i="16"/>
  <c r="C2391" i="16"/>
  <c r="C2392" i="16"/>
  <c r="C2393" i="16"/>
  <c r="C2394" i="16"/>
  <c r="C2395" i="16"/>
  <c r="C2396" i="16"/>
  <c r="C2397" i="16"/>
  <c r="C2398" i="16"/>
  <c r="S2398" i="16" s="1"/>
  <c r="C2399" i="16"/>
  <c r="C2400" i="16"/>
  <c r="C2401" i="16"/>
  <c r="C2402" i="16"/>
  <c r="C2403" i="16"/>
  <c r="C2404" i="16"/>
  <c r="S2404" i="16" s="1"/>
  <c r="C2405" i="16"/>
  <c r="C2406" i="16"/>
  <c r="C2407" i="16"/>
  <c r="C2408" i="16"/>
  <c r="C2409" i="16"/>
  <c r="C2410" i="16"/>
  <c r="C2411" i="16"/>
  <c r="C2412" i="16"/>
  <c r="C2413" i="16"/>
  <c r="C2414" i="16"/>
  <c r="S2414" i="16" s="1"/>
  <c r="J2414" i="16" s="1"/>
  <c r="C2415" i="16"/>
  <c r="S2415" i="16"/>
  <c r="C2416" i="16"/>
  <c r="S2416" i="16" s="1"/>
  <c r="C2417" i="16"/>
  <c r="C2418" i="16"/>
  <c r="C2419" i="16"/>
  <c r="C2420" i="16"/>
  <c r="C2421" i="16"/>
  <c r="C2422" i="16"/>
  <c r="C2423" i="16"/>
  <c r="S2423" i="16" s="1"/>
  <c r="J2423" i="16" s="1"/>
  <c r="C2424" i="16"/>
  <c r="C2425" i="16"/>
  <c r="C2426" i="16"/>
  <c r="S2426" i="16"/>
  <c r="F2426" i="16"/>
  <c r="C2427" i="16"/>
  <c r="S2427" i="16" s="1"/>
  <c r="C2428" i="16"/>
  <c r="S2428" i="16"/>
  <c r="E2428" i="16" s="1"/>
  <c r="C2429" i="16"/>
  <c r="S2429" i="16"/>
  <c r="C2430" i="16"/>
  <c r="S2430" i="16" s="1"/>
  <c r="C2431" i="16"/>
  <c r="C2432" i="16"/>
  <c r="S2432" i="16"/>
  <c r="J2432" i="16" s="1"/>
  <c r="C2433" i="16"/>
  <c r="C2434" i="16"/>
  <c r="C2435" i="16"/>
  <c r="C2436" i="16"/>
  <c r="C2437" i="16"/>
  <c r="C2438" i="16"/>
  <c r="C2439" i="16"/>
  <c r="C2440" i="16"/>
  <c r="C2441" i="16"/>
  <c r="C2442" i="16"/>
  <c r="C2443" i="16"/>
  <c r="S2443" i="16" s="1"/>
  <c r="D2443" i="16" s="1"/>
  <c r="C2444" i="16"/>
  <c r="C2445" i="16"/>
  <c r="C2446" i="16"/>
  <c r="S2446" i="16" s="1"/>
  <c r="C2447" i="16"/>
  <c r="C2448" i="16"/>
  <c r="C2449" i="16"/>
  <c r="C2450" i="16"/>
  <c r="S2450" i="16"/>
  <c r="E2450" i="16" s="1"/>
  <c r="C2451" i="16"/>
  <c r="C2452" i="16"/>
  <c r="S2452" i="16"/>
  <c r="C2453" i="16"/>
  <c r="C2454" i="16"/>
  <c r="C2455" i="16"/>
  <c r="C2456" i="16"/>
  <c r="S2456" i="16" s="1"/>
  <c r="C2457" i="16"/>
  <c r="C2458" i="16"/>
  <c r="C2459" i="16"/>
  <c r="S2459" i="16" s="1"/>
  <c r="C2460" i="16"/>
  <c r="C2461" i="16"/>
  <c r="C2462" i="16"/>
  <c r="S2462" i="16" s="1"/>
  <c r="C2463" i="16"/>
  <c r="S2463" i="16" s="1"/>
  <c r="F2463" i="16" s="1"/>
  <c r="C2464" i="16"/>
  <c r="S2464" i="16" s="1"/>
  <c r="C2465" i="16"/>
  <c r="C2466" i="16"/>
  <c r="C2467" i="16"/>
  <c r="S2467" i="16" s="1"/>
  <c r="C2468" i="16"/>
  <c r="S2468" i="16"/>
  <c r="C2469" i="16"/>
  <c r="C2470" i="16"/>
  <c r="C2471" i="16"/>
  <c r="C2472" i="16"/>
  <c r="S2472" i="16" s="1"/>
  <c r="E2472" i="16" s="1"/>
  <c r="C2473" i="16"/>
  <c r="C2474" i="16"/>
  <c r="C2475" i="16"/>
  <c r="C2476" i="16"/>
  <c r="C2477" i="16"/>
  <c r="C2478" i="16"/>
  <c r="C2479" i="16"/>
  <c r="C2480" i="16"/>
  <c r="C2481" i="16"/>
  <c r="C2482" i="16"/>
  <c r="S2482" i="16" s="1"/>
  <c r="C2483" i="16"/>
  <c r="S2483" i="16"/>
  <c r="J2483" i="16"/>
  <c r="C2484" i="16"/>
  <c r="S2484" i="16" s="1"/>
  <c r="I2484" i="16" s="1"/>
  <c r="C2485" i="16"/>
  <c r="C2486" i="16"/>
  <c r="C2487" i="16"/>
  <c r="C2488" i="16"/>
  <c r="S2488" i="16"/>
  <c r="H2488" i="16" s="1"/>
  <c r="C2489" i="16"/>
  <c r="C2490" i="16"/>
  <c r="S2490" i="16"/>
  <c r="C2491" i="16"/>
  <c r="C2492" i="16"/>
  <c r="C2493" i="16"/>
  <c r="C2494" i="16"/>
  <c r="C2495" i="16"/>
  <c r="C2497" i="16"/>
  <c r="C2498" i="16"/>
  <c r="C2500" i="16"/>
  <c r="C2501" i="16"/>
  <c r="C2502" i="16"/>
  <c r="S2502" i="16" s="1"/>
  <c r="E2502" i="16" s="1"/>
  <c r="C2503" i="16"/>
  <c r="C2504" i="16"/>
  <c r="A227" i="13"/>
  <c r="A65" i="13"/>
  <c r="A50" i="13"/>
  <c r="B2500" i="16"/>
  <c r="Y2500" i="16" s="1"/>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B2497" i="16"/>
  <c r="K535" i="14"/>
  <c r="K536" i="14"/>
  <c r="K537" i="14"/>
  <c r="K538" i="14"/>
  <c r="K539" i="14"/>
  <c r="K540" i="14"/>
  <c r="K529" i="14"/>
  <c r="K541" i="14"/>
  <c r="J535" i="14"/>
  <c r="J536" i="14"/>
  <c r="J537" i="14"/>
  <c r="J538" i="14"/>
  <c r="J539" i="14"/>
  <c r="J540" i="14"/>
  <c r="J529" i="14"/>
  <c r="J541" i="14"/>
  <c r="B128" i="16"/>
  <c r="B238" i="16"/>
  <c r="B239" i="16"/>
  <c r="B301" i="16"/>
  <c r="B302" i="16"/>
  <c r="B467" i="16"/>
  <c r="B468" i="16"/>
  <c r="B536" i="16"/>
  <c r="Y536" i="16" s="1"/>
  <c r="B537" i="16"/>
  <c r="B538" i="16"/>
  <c r="B539" i="16"/>
  <c r="B540" i="16"/>
  <c r="B541" i="16"/>
  <c r="B542" i="16"/>
  <c r="B543" i="16"/>
  <c r="B544" i="16"/>
  <c r="B545" i="16"/>
  <c r="Y545" i="16"/>
  <c r="B546" i="16"/>
  <c r="B547" i="16"/>
  <c r="Y547" i="16" s="1"/>
  <c r="B548" i="16"/>
  <c r="B549" i="16"/>
  <c r="B550" i="16"/>
  <c r="B551" i="16"/>
  <c r="B552" i="16"/>
  <c r="B553" i="16"/>
  <c r="B554" i="16"/>
  <c r="B555" i="16"/>
  <c r="Y555" i="16" s="1"/>
  <c r="B556" i="16"/>
  <c r="B557" i="16"/>
  <c r="B558" i="16"/>
  <c r="B559" i="16"/>
  <c r="B560" i="16"/>
  <c r="B561" i="16"/>
  <c r="Y561" i="16" s="1"/>
  <c r="B562" i="16"/>
  <c r="B563" i="16"/>
  <c r="B564" i="16"/>
  <c r="B565" i="16"/>
  <c r="B566" i="16"/>
  <c r="B567" i="16"/>
  <c r="B568" i="16"/>
  <c r="B569" i="16"/>
  <c r="Y569" i="16" s="1"/>
  <c r="B570" i="16"/>
  <c r="B571" i="16"/>
  <c r="B572" i="16"/>
  <c r="B573" i="16"/>
  <c r="Y573" i="16" s="1"/>
  <c r="B574" i="16"/>
  <c r="Y574" i="16" s="1"/>
  <c r="B575" i="16"/>
  <c r="B576" i="16"/>
  <c r="Y576" i="16"/>
  <c r="B577" i="16"/>
  <c r="B578" i="16"/>
  <c r="Y578" i="16" s="1"/>
  <c r="B579" i="16"/>
  <c r="B580" i="16"/>
  <c r="B581" i="16"/>
  <c r="B582" i="16"/>
  <c r="Y582" i="16"/>
  <c r="B583" i="16"/>
  <c r="B584" i="16"/>
  <c r="B585" i="16"/>
  <c r="B586" i="16"/>
  <c r="B587" i="16"/>
  <c r="B588" i="16"/>
  <c r="B589" i="16"/>
  <c r="B590" i="16"/>
  <c r="B591" i="16"/>
  <c r="B592" i="16"/>
  <c r="B593" i="16"/>
  <c r="B594" i="16"/>
  <c r="B595" i="16"/>
  <c r="B596" i="16"/>
  <c r="B597" i="16"/>
  <c r="B598" i="16"/>
  <c r="B599" i="16"/>
  <c r="B600" i="16"/>
  <c r="B601" i="16"/>
  <c r="B602" i="16"/>
  <c r="Y602" i="16" s="1"/>
  <c r="B603" i="16"/>
  <c r="B604" i="16"/>
  <c r="B605" i="16"/>
  <c r="B606" i="16"/>
  <c r="Y606" i="16" s="1"/>
  <c r="B607" i="16"/>
  <c r="B608" i="16"/>
  <c r="B609" i="16"/>
  <c r="B610" i="16"/>
  <c r="B611" i="16"/>
  <c r="B612" i="16"/>
  <c r="B613" i="16"/>
  <c r="B614" i="16"/>
  <c r="Y614" i="16" s="1"/>
  <c r="B615" i="16"/>
  <c r="B616" i="16"/>
  <c r="B617" i="16"/>
  <c r="B618" i="16"/>
  <c r="Y618" i="16"/>
  <c r="B619" i="16"/>
  <c r="Y619" i="16" s="1"/>
  <c r="B620" i="16"/>
  <c r="B621" i="16"/>
  <c r="B622" i="16"/>
  <c r="B623" i="16"/>
  <c r="B624" i="16"/>
  <c r="B625" i="16"/>
  <c r="B626" i="16"/>
  <c r="B627" i="16"/>
  <c r="Y627" i="16" s="1"/>
  <c r="B628" i="16"/>
  <c r="B629" i="16"/>
  <c r="B630" i="16"/>
  <c r="B631" i="16"/>
  <c r="Y631" i="16"/>
  <c r="B632" i="16"/>
  <c r="B633" i="16"/>
  <c r="B634" i="16"/>
  <c r="B635" i="16"/>
  <c r="Y635" i="16"/>
  <c r="B636" i="16"/>
  <c r="B637" i="16"/>
  <c r="B638" i="16"/>
  <c r="B639" i="16"/>
  <c r="Y639" i="16" s="1"/>
  <c r="B640" i="16"/>
  <c r="B641" i="16"/>
  <c r="B642" i="16"/>
  <c r="B643" i="16"/>
  <c r="Y643" i="16" s="1"/>
  <c r="B644" i="16"/>
  <c r="Y644" i="16"/>
  <c r="B645" i="16"/>
  <c r="B646" i="16"/>
  <c r="B647" i="16"/>
  <c r="Y647" i="16"/>
  <c r="B648" i="16"/>
  <c r="B649" i="16"/>
  <c r="B650" i="16"/>
  <c r="B651" i="16"/>
  <c r="Y651" i="16"/>
  <c r="B652" i="16"/>
  <c r="B653" i="16"/>
  <c r="B654" i="16"/>
  <c r="B655" i="16"/>
  <c r="B656" i="16"/>
  <c r="B657" i="16"/>
  <c r="B658" i="16"/>
  <c r="B659" i="16"/>
  <c r="B660" i="16"/>
  <c r="B661" i="16"/>
  <c r="Y661" i="16"/>
  <c r="B662" i="16"/>
  <c r="B663" i="16"/>
  <c r="Y663" i="16" s="1"/>
  <c r="B664" i="16"/>
  <c r="B665" i="16"/>
  <c r="B666" i="16"/>
  <c r="B667" i="16"/>
  <c r="Y667" i="16"/>
  <c r="B668" i="16"/>
  <c r="B669" i="16"/>
  <c r="Y669" i="16" s="1"/>
  <c r="B670" i="16"/>
  <c r="B671" i="16"/>
  <c r="B672" i="16"/>
  <c r="B673" i="16"/>
  <c r="Y673" i="16"/>
  <c r="B674" i="16"/>
  <c r="B675" i="16"/>
  <c r="B676" i="16"/>
  <c r="B677" i="16"/>
  <c r="B678" i="16"/>
  <c r="B679" i="16"/>
  <c r="B680" i="16"/>
  <c r="B681" i="16"/>
  <c r="B682" i="16"/>
  <c r="B683" i="16"/>
  <c r="Y683" i="16" s="1"/>
  <c r="B684" i="16"/>
  <c r="B685" i="16"/>
  <c r="B686" i="16"/>
  <c r="Y686" i="16" s="1"/>
  <c r="B687" i="16"/>
  <c r="B688" i="16"/>
  <c r="Y688" i="16" s="1"/>
  <c r="B689" i="16"/>
  <c r="Y689" i="16"/>
  <c r="B690" i="16"/>
  <c r="B691" i="16"/>
  <c r="B692" i="16"/>
  <c r="B693" i="16"/>
  <c r="Y693" i="16"/>
  <c r="B694" i="16"/>
  <c r="B695" i="16"/>
  <c r="Y695" i="16"/>
  <c r="B696" i="16"/>
  <c r="B697" i="16"/>
  <c r="Y697" i="16" s="1"/>
  <c r="B698" i="16"/>
  <c r="B699" i="16"/>
  <c r="B700" i="16"/>
  <c r="B701" i="16"/>
  <c r="B702" i="16"/>
  <c r="B703" i="16"/>
  <c r="Y703" i="16" s="1"/>
  <c r="B704" i="16"/>
  <c r="Y704" i="16"/>
  <c r="B705" i="16"/>
  <c r="B706" i="16"/>
  <c r="B707" i="16"/>
  <c r="Y707" i="16"/>
  <c r="B708" i="16"/>
  <c r="B709" i="16"/>
  <c r="B710" i="16"/>
  <c r="Y710" i="16"/>
  <c r="B711" i="16"/>
  <c r="Y711" i="16" s="1"/>
  <c r="B712" i="16"/>
  <c r="B713" i="16"/>
  <c r="B714" i="16"/>
  <c r="Y714" i="16" s="1"/>
  <c r="B715" i="16"/>
  <c r="B716" i="16"/>
  <c r="B717" i="16"/>
  <c r="Y717" i="16" s="1"/>
  <c r="B718" i="16"/>
  <c r="B719" i="16"/>
  <c r="B720" i="16"/>
  <c r="B721" i="16"/>
  <c r="B722" i="16"/>
  <c r="B723" i="16"/>
  <c r="B724" i="16"/>
  <c r="B725" i="16"/>
  <c r="Y725" i="16" s="1"/>
  <c r="B726" i="16"/>
  <c r="B727" i="16"/>
  <c r="B728" i="16"/>
  <c r="B729" i="16"/>
  <c r="B730" i="16"/>
  <c r="B731" i="16"/>
  <c r="B732" i="16"/>
  <c r="B733" i="16"/>
  <c r="Y733" i="16"/>
  <c r="B734" i="16"/>
  <c r="B735" i="16"/>
  <c r="B736" i="16"/>
  <c r="B737" i="16"/>
  <c r="Y737" i="16" s="1"/>
  <c r="B738" i="16"/>
  <c r="B739" i="16"/>
  <c r="Y739" i="16"/>
  <c r="B740" i="16"/>
  <c r="B741" i="16"/>
  <c r="B742" i="16"/>
  <c r="B743" i="16"/>
  <c r="B744" i="16"/>
  <c r="B745" i="16"/>
  <c r="B746" i="16"/>
  <c r="B747" i="16"/>
  <c r="B748" i="16"/>
  <c r="B749" i="16"/>
  <c r="B750" i="16"/>
  <c r="B751" i="16"/>
  <c r="B752" i="16"/>
  <c r="B753" i="16"/>
  <c r="B754" i="16"/>
  <c r="B755" i="16"/>
  <c r="B756" i="16"/>
  <c r="Y756" i="16" s="1"/>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Y796" i="16" s="1"/>
  <c r="B797" i="16"/>
  <c r="B798" i="16"/>
  <c r="B799" i="16"/>
  <c r="B800" i="16"/>
  <c r="B801" i="16"/>
  <c r="B802" i="16"/>
  <c r="B803" i="16"/>
  <c r="B804" i="16"/>
  <c r="B805" i="16"/>
  <c r="Y805" i="16" s="1"/>
  <c r="B806" i="16"/>
  <c r="B807" i="16"/>
  <c r="Y807" i="16"/>
  <c r="B808" i="16"/>
  <c r="B809" i="16"/>
  <c r="B810" i="16"/>
  <c r="B811" i="16"/>
  <c r="B812" i="16"/>
  <c r="B813" i="16"/>
  <c r="B814" i="16"/>
  <c r="B815" i="16"/>
  <c r="B816" i="16"/>
  <c r="B817" i="16"/>
  <c r="B818" i="16"/>
  <c r="Y818" i="16"/>
  <c r="B819" i="16"/>
  <c r="B820" i="16"/>
  <c r="B821" i="16"/>
  <c r="B822" i="16"/>
  <c r="B823" i="16"/>
  <c r="B824" i="16"/>
  <c r="B825" i="16"/>
  <c r="B826" i="16"/>
  <c r="Y826" i="16" s="1"/>
  <c r="B827" i="16"/>
  <c r="B828" i="16"/>
  <c r="B829" i="16"/>
  <c r="B830" i="16"/>
  <c r="B831" i="16"/>
  <c r="B832" i="16"/>
  <c r="B833" i="16"/>
  <c r="B834" i="16"/>
  <c r="B835" i="16"/>
  <c r="Y835" i="16" s="1"/>
  <c r="B836" i="16"/>
  <c r="B837" i="16"/>
  <c r="B838" i="16"/>
  <c r="B839" i="16"/>
  <c r="B840" i="16"/>
  <c r="B841" i="16"/>
  <c r="B842" i="16"/>
  <c r="B843" i="16"/>
  <c r="B844" i="16"/>
  <c r="B845" i="16"/>
  <c r="B846" i="16"/>
  <c r="Y846" i="16" s="1"/>
  <c r="B847" i="16"/>
  <c r="B848" i="16"/>
  <c r="B849" i="16"/>
  <c r="B850" i="16"/>
  <c r="Y850" i="16" s="1"/>
  <c r="B851" i="16"/>
  <c r="B852" i="16"/>
  <c r="Y852" i="16" s="1"/>
  <c r="B853" i="16"/>
  <c r="B854" i="16"/>
  <c r="Y854" i="16" s="1"/>
  <c r="B855" i="16"/>
  <c r="B856" i="16"/>
  <c r="B857" i="16"/>
  <c r="B858" i="16"/>
  <c r="Y858" i="16" s="1"/>
  <c r="B859" i="16"/>
  <c r="B860" i="16"/>
  <c r="B861" i="16"/>
  <c r="B862" i="16"/>
  <c r="B863" i="16"/>
  <c r="B864" i="16"/>
  <c r="B865" i="16"/>
  <c r="B866" i="16"/>
  <c r="B867" i="16"/>
  <c r="B868" i="16"/>
  <c r="B869" i="16"/>
  <c r="B870" i="16"/>
  <c r="Y870" i="16" s="1"/>
  <c r="B871" i="16"/>
  <c r="B872" i="16"/>
  <c r="B873" i="16"/>
  <c r="B874" i="16"/>
  <c r="Y874" i="16"/>
  <c r="B875" i="16"/>
  <c r="B876" i="16"/>
  <c r="B877" i="16"/>
  <c r="Y877" i="16" s="1"/>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Y907" i="16" s="1"/>
  <c r="B908" i="16"/>
  <c r="B909" i="16"/>
  <c r="B910" i="16"/>
  <c r="B911" i="16"/>
  <c r="B912" i="16"/>
  <c r="B913" i="16"/>
  <c r="B914" i="16"/>
  <c r="B915" i="16"/>
  <c r="B916" i="16"/>
  <c r="B917" i="16"/>
  <c r="Y917" i="16" s="1"/>
  <c r="B918" i="16"/>
  <c r="Y918" i="16" s="1"/>
  <c r="B919" i="16"/>
  <c r="B920" i="16"/>
  <c r="B921" i="16"/>
  <c r="Y921" i="16" s="1"/>
  <c r="B922" i="16"/>
  <c r="B923" i="16"/>
  <c r="B924" i="16"/>
  <c r="B925" i="16"/>
  <c r="Y925" i="16"/>
  <c r="B926" i="16"/>
  <c r="B927" i="16"/>
  <c r="B928" i="16"/>
  <c r="B929" i="16"/>
  <c r="Y929" i="16" s="1"/>
  <c r="B930" i="16"/>
  <c r="B931" i="16"/>
  <c r="Y931" i="16"/>
  <c r="B932" i="16"/>
  <c r="B933" i="16"/>
  <c r="B934" i="16"/>
  <c r="B935" i="16"/>
  <c r="B936" i="16"/>
  <c r="B937" i="16"/>
  <c r="B938" i="16"/>
  <c r="B939" i="16"/>
  <c r="B940" i="16"/>
  <c r="B941" i="16"/>
  <c r="B942" i="16"/>
  <c r="B943" i="16"/>
  <c r="B944" i="16"/>
  <c r="B945" i="16"/>
  <c r="B946" i="16"/>
  <c r="B947" i="16"/>
  <c r="B948" i="16"/>
  <c r="B949" i="16"/>
  <c r="B950" i="16"/>
  <c r="B951" i="16"/>
  <c r="Y951" i="16" s="1"/>
  <c r="B952" i="16"/>
  <c r="B953" i="16"/>
  <c r="B954" i="16"/>
  <c r="B955" i="16"/>
  <c r="B956" i="16"/>
  <c r="B957" i="16"/>
  <c r="Y957" i="16"/>
  <c r="B958" i="16"/>
  <c r="B959" i="16"/>
  <c r="B960" i="16"/>
  <c r="B961" i="16"/>
  <c r="B962" i="16"/>
  <c r="B963" i="16"/>
  <c r="B964" i="16"/>
  <c r="B965" i="16"/>
  <c r="B966" i="16"/>
  <c r="B967" i="16"/>
  <c r="B968" i="16"/>
  <c r="B969" i="16"/>
  <c r="B970" i="16"/>
  <c r="B971" i="16"/>
  <c r="B972" i="16"/>
  <c r="Y972" i="16"/>
  <c r="B973" i="16"/>
  <c r="B974" i="16"/>
  <c r="B975" i="16"/>
  <c r="Y975" i="16"/>
  <c r="B976" i="16"/>
  <c r="B977" i="16"/>
  <c r="B978" i="16"/>
  <c r="B979" i="16"/>
  <c r="B980" i="16"/>
  <c r="B981" i="16"/>
  <c r="B982" i="16"/>
  <c r="B983" i="16"/>
  <c r="B984" i="16"/>
  <c r="Y984" i="16" s="1"/>
  <c r="B985" i="16"/>
  <c r="Y985" i="16"/>
  <c r="B986" i="16"/>
  <c r="B987" i="16"/>
  <c r="B988" i="16"/>
  <c r="Y988" i="16"/>
  <c r="B989" i="16"/>
  <c r="B990" i="16"/>
  <c r="B991" i="16"/>
  <c r="B992" i="16"/>
  <c r="Y992" i="16" s="1"/>
  <c r="B993" i="16"/>
  <c r="B994" i="16"/>
  <c r="B995" i="16"/>
  <c r="B996" i="16"/>
  <c r="Y996" i="16" s="1"/>
  <c r="B997" i="16"/>
  <c r="B998" i="16"/>
  <c r="B999" i="16"/>
  <c r="B1000" i="16"/>
  <c r="B1001" i="16"/>
  <c r="B1002" i="16"/>
  <c r="B1003" i="16"/>
  <c r="B1004" i="16"/>
  <c r="Y1004" i="16" s="1"/>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Y1026" i="16" s="1"/>
  <c r="B1027" i="16"/>
  <c r="B1028" i="16"/>
  <c r="B1029" i="16"/>
  <c r="B1030" i="16"/>
  <c r="B1031" i="16"/>
  <c r="B1032" i="16"/>
  <c r="B1033" i="16"/>
  <c r="B1034" i="16"/>
  <c r="B1035" i="16"/>
  <c r="B1036" i="16"/>
  <c r="B1037" i="16"/>
  <c r="Y1037" i="16" s="1"/>
  <c r="B1038" i="16"/>
  <c r="B1039" i="16"/>
  <c r="B1040" i="16"/>
  <c r="B1041" i="16"/>
  <c r="Y1041" i="16" s="1"/>
  <c r="B1042" i="16"/>
  <c r="B1043" i="16"/>
  <c r="B1044" i="16"/>
  <c r="B1045" i="16"/>
  <c r="Y1045" i="16"/>
  <c r="B1046" i="16"/>
  <c r="B1047" i="16"/>
  <c r="B1048" i="16"/>
  <c r="B1049" i="16"/>
  <c r="Y1049" i="16" s="1"/>
  <c r="B1050" i="16"/>
  <c r="B1051" i="16"/>
  <c r="B1052" i="16"/>
  <c r="B1053" i="16"/>
  <c r="Y1053" i="16" s="1"/>
  <c r="B1054" i="16"/>
  <c r="B1055" i="16"/>
  <c r="Y1055" i="16"/>
  <c r="B1056" i="16"/>
  <c r="B1057" i="16"/>
  <c r="B1058" i="16"/>
  <c r="B1059" i="16"/>
  <c r="B1060" i="16"/>
  <c r="Y1060" i="16" s="1"/>
  <c r="B1061" i="16"/>
  <c r="B1062" i="16"/>
  <c r="Y1062" i="16" s="1"/>
  <c r="B1063" i="16"/>
  <c r="B1064" i="16"/>
  <c r="B1065" i="16"/>
  <c r="B1066" i="16"/>
  <c r="B1067" i="16"/>
  <c r="B1068" i="16"/>
  <c r="B1069" i="16"/>
  <c r="B1070" i="16"/>
  <c r="Y1070" i="16" s="1"/>
  <c r="B1071" i="16"/>
  <c r="B1072" i="16"/>
  <c r="B1073" i="16"/>
  <c r="B1074" i="16"/>
  <c r="Y1074" i="16"/>
  <c r="B1075" i="16"/>
  <c r="Y1075" i="16" s="1"/>
  <c r="B1076" i="16"/>
  <c r="B1077" i="16"/>
  <c r="B1078" i="16"/>
  <c r="Y1078" i="16" s="1"/>
  <c r="B1079" i="16"/>
  <c r="B1080" i="16"/>
  <c r="B1081" i="16"/>
  <c r="B1082" i="16"/>
  <c r="B1083" i="16"/>
  <c r="B1084" i="16"/>
  <c r="B1085" i="16"/>
  <c r="B1086" i="16"/>
  <c r="Y1086" i="16" s="1"/>
  <c r="B1087" i="16"/>
  <c r="B1088" i="16"/>
  <c r="Y1088" i="16" s="1"/>
  <c r="B1089" i="16"/>
  <c r="B1090" i="16"/>
  <c r="Y1090" i="16" s="1"/>
  <c r="B1091" i="16"/>
  <c r="Y1091" i="16" s="1"/>
  <c r="B1092" i="16"/>
  <c r="B1093" i="16"/>
  <c r="B1094" i="16"/>
  <c r="Y1094" i="16" s="1"/>
  <c r="B1095" i="16"/>
  <c r="B1096" i="16"/>
  <c r="B1097" i="16"/>
  <c r="B1098" i="16"/>
  <c r="B1099" i="16"/>
  <c r="B1100" i="16"/>
  <c r="B1101" i="16"/>
  <c r="B1102" i="16"/>
  <c r="B1103" i="16"/>
  <c r="B1104" i="16"/>
  <c r="B1105" i="16"/>
  <c r="B1106" i="16"/>
  <c r="B1107" i="16"/>
  <c r="B1108" i="16"/>
  <c r="B1109" i="16"/>
  <c r="B1110" i="16"/>
  <c r="B1111" i="16"/>
  <c r="B1112" i="16"/>
  <c r="B1113" i="16"/>
  <c r="B1114" i="16"/>
  <c r="B1115" i="16"/>
  <c r="Y1115" i="16" s="1"/>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Y1149" i="16" s="1"/>
  <c r="B1150" i="16"/>
  <c r="B1151" i="16"/>
  <c r="B1152" i="16"/>
  <c r="B1153" i="16"/>
  <c r="Y1153" i="16"/>
  <c r="B1154" i="16"/>
  <c r="B1155" i="16"/>
  <c r="B1156" i="16"/>
  <c r="B1157" i="16"/>
  <c r="B1158" i="16"/>
  <c r="B1159" i="16"/>
  <c r="B1160" i="16"/>
  <c r="Y1160" i="16"/>
  <c r="B1161" i="16"/>
  <c r="B1162" i="16"/>
  <c r="B1163" i="16"/>
  <c r="Y1163" i="16"/>
  <c r="B1164" i="16"/>
  <c r="B1165" i="16"/>
  <c r="B1166" i="16"/>
  <c r="B1167" i="16"/>
  <c r="Y1167" i="16"/>
  <c r="B1168" i="16"/>
  <c r="B1169" i="16"/>
  <c r="B1170" i="16"/>
  <c r="B1171" i="16"/>
  <c r="Y1171" i="16" s="1"/>
  <c r="B1172" i="16"/>
  <c r="B1173" i="16"/>
  <c r="B1174" i="16"/>
  <c r="B1175" i="16"/>
  <c r="B1176" i="16"/>
  <c r="B1177" i="16"/>
  <c r="B1178" i="16"/>
  <c r="B1179" i="16"/>
  <c r="B1180" i="16"/>
  <c r="B1181" i="16"/>
  <c r="B1182" i="16"/>
  <c r="Y1182" i="16" s="1"/>
  <c r="B1183" i="16"/>
  <c r="Y1183" i="16"/>
  <c r="B1184" i="16"/>
  <c r="B1185" i="16"/>
  <c r="Y1185" i="16"/>
  <c r="B1186" i="16"/>
  <c r="Y1186" i="16"/>
  <c r="B1187" i="16"/>
  <c r="B1188" i="16"/>
  <c r="B1189" i="16"/>
  <c r="B1190" i="16"/>
  <c r="Y1190" i="16" s="1"/>
  <c r="B1191" i="16"/>
  <c r="Y1191" i="16"/>
  <c r="B1192" i="16"/>
  <c r="B1193" i="16"/>
  <c r="B1194" i="16"/>
  <c r="Y1194" i="16"/>
  <c r="B1195" i="16"/>
  <c r="B1196" i="16"/>
  <c r="B1197" i="16"/>
  <c r="B1198" i="16"/>
  <c r="Y1198" i="16"/>
  <c r="B1199" i="16"/>
  <c r="Y1199" i="16"/>
  <c r="B1200" i="16"/>
  <c r="B1201" i="16"/>
  <c r="B1202" i="16"/>
  <c r="B1203" i="16"/>
  <c r="B1204" i="16"/>
  <c r="B1205" i="16"/>
  <c r="B1206" i="16"/>
  <c r="Y1206" i="16"/>
  <c r="B1207" i="16"/>
  <c r="B1208" i="16"/>
  <c r="Y1208" i="16" s="1"/>
  <c r="B1209" i="16"/>
  <c r="B1210" i="16"/>
  <c r="Y1210" i="16"/>
  <c r="B1211" i="16"/>
  <c r="B1212" i="16"/>
  <c r="B1213" i="16"/>
  <c r="Y1213" i="16"/>
  <c r="B1214" i="16"/>
  <c r="Y1214" i="16"/>
  <c r="B1215" i="16"/>
  <c r="B1216" i="16"/>
  <c r="Y1216" i="16" s="1"/>
  <c r="B1217" i="16"/>
  <c r="Y1217" i="16"/>
  <c r="B1218" i="16"/>
  <c r="B1219" i="16"/>
  <c r="B1220" i="16"/>
  <c r="B1221" i="16"/>
  <c r="B1222" i="16"/>
  <c r="B1223" i="16"/>
  <c r="B1224" i="16"/>
  <c r="B1225" i="16"/>
  <c r="B1226" i="16"/>
  <c r="B1227" i="16"/>
  <c r="Y1227" i="16"/>
  <c r="B1228" i="16"/>
  <c r="B1229" i="16"/>
  <c r="B1230" i="16"/>
  <c r="B1231" i="16"/>
  <c r="Y1231" i="16"/>
  <c r="B1232" i="16"/>
  <c r="B1233" i="16"/>
  <c r="Y1233" i="16"/>
  <c r="B1234" i="16"/>
  <c r="Y1234" i="16"/>
  <c r="B1235" i="16"/>
  <c r="Y1235" i="16"/>
  <c r="B1236" i="16"/>
  <c r="B1237" i="16"/>
  <c r="Y1237" i="16" s="1"/>
  <c r="B1238" i="16"/>
  <c r="B1239" i="16"/>
  <c r="B1240" i="16"/>
  <c r="B1241" i="16"/>
  <c r="Y1241" i="16"/>
  <c r="B1242" i="16"/>
  <c r="B1243" i="16"/>
  <c r="B1244" i="16"/>
  <c r="B1245" i="16"/>
  <c r="Y1245" i="16"/>
  <c r="B1246" i="16"/>
  <c r="B1247" i="16"/>
  <c r="Y1247" i="16"/>
  <c r="B1248" i="16"/>
  <c r="Y1248" i="16"/>
  <c r="B1249" i="16"/>
  <c r="Y1249" i="16"/>
  <c r="B1250" i="16"/>
  <c r="B1251" i="16"/>
  <c r="Y1251" i="16" s="1"/>
  <c r="B1252" i="16"/>
  <c r="Y1252" i="16" s="1"/>
  <c r="B1253" i="16"/>
  <c r="B1254" i="16"/>
  <c r="Y1254" i="16" s="1"/>
  <c r="B1255" i="16"/>
  <c r="B1256" i="16"/>
  <c r="B1257" i="16"/>
  <c r="B1258" i="16"/>
  <c r="Y1258" i="16" s="1"/>
  <c r="B1259" i="16"/>
  <c r="B1260" i="16"/>
  <c r="B1261" i="16"/>
  <c r="B1262" i="16"/>
  <c r="B1263" i="16"/>
  <c r="B1264" i="16"/>
  <c r="B1265" i="16"/>
  <c r="B1266" i="16"/>
  <c r="Y1266" i="16"/>
  <c r="B1267" i="16"/>
  <c r="B1268" i="16"/>
  <c r="B1269" i="16"/>
  <c r="B1270" i="16"/>
  <c r="B1271" i="16"/>
  <c r="B1272" i="16"/>
  <c r="B1273" i="16"/>
  <c r="B1274" i="16"/>
  <c r="B1275" i="16"/>
  <c r="Y1275" i="16"/>
  <c r="B1276" i="16"/>
  <c r="B1277" i="16"/>
  <c r="B1278" i="16"/>
  <c r="B1279" i="16"/>
  <c r="B1280" i="16"/>
  <c r="B1281" i="16"/>
  <c r="B1282" i="16"/>
  <c r="B1283" i="16"/>
  <c r="B1284" i="16"/>
  <c r="B1285" i="16"/>
  <c r="B1286" i="16"/>
  <c r="B1287" i="16"/>
  <c r="B1288" i="16"/>
  <c r="Y1288" i="16"/>
  <c r="B1289" i="16"/>
  <c r="B1290" i="16"/>
  <c r="B1291" i="16"/>
  <c r="B1292" i="16"/>
  <c r="Y1292" i="16"/>
  <c r="B1293" i="16"/>
  <c r="B1294" i="16"/>
  <c r="Y1294" i="16"/>
  <c r="B1295" i="16"/>
  <c r="B1296" i="16"/>
  <c r="B1297" i="16"/>
  <c r="B1298" i="16"/>
  <c r="Y1298" i="16" s="1"/>
  <c r="B1299" i="16"/>
  <c r="B1300" i="16"/>
  <c r="B1301" i="16"/>
  <c r="B1302" i="16"/>
  <c r="B1303" i="16"/>
  <c r="B1304" i="16"/>
  <c r="B1305" i="16"/>
  <c r="B1306" i="16"/>
  <c r="Y1306" i="16"/>
  <c r="B1307" i="16"/>
  <c r="Y1307" i="16"/>
  <c r="B1308" i="16"/>
  <c r="B1309" i="16"/>
  <c r="B1310" i="16"/>
  <c r="Y1310" i="16"/>
  <c r="B1311" i="16"/>
  <c r="B1312" i="16"/>
  <c r="B1313" i="16"/>
  <c r="B1314" i="16"/>
  <c r="Y1314" i="16" s="1"/>
  <c r="B1315" i="16"/>
  <c r="B1316" i="16"/>
  <c r="B1317" i="16"/>
  <c r="B1318" i="16"/>
  <c r="Y1318" i="16"/>
  <c r="B1319" i="16"/>
  <c r="B1320" i="16"/>
  <c r="B1321" i="16"/>
  <c r="B1322" i="16"/>
  <c r="B1323" i="16"/>
  <c r="Y1323" i="16" s="1"/>
  <c r="B1324" i="16"/>
  <c r="B1325" i="16"/>
  <c r="B1326" i="16"/>
  <c r="Y1326" i="16" s="1"/>
  <c r="B1327" i="16"/>
  <c r="B1328" i="16"/>
  <c r="B1329" i="16"/>
  <c r="B1330" i="16"/>
  <c r="Y1330" i="16"/>
  <c r="B1331" i="16"/>
  <c r="B1332" i="16"/>
  <c r="B1333" i="16"/>
  <c r="B1334" i="16"/>
  <c r="Y1334" i="16" s="1"/>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Y1360" i="16" s="1"/>
  <c r="B1361" i="16"/>
  <c r="B1362" i="16"/>
  <c r="B1363" i="16"/>
  <c r="B1364" i="16"/>
  <c r="Y1364" i="16"/>
  <c r="B1365" i="16"/>
  <c r="B1366" i="16"/>
  <c r="B1367" i="16"/>
  <c r="Y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Y1391" i="16" s="1"/>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Y1443" i="16"/>
  <c r="B1444" i="16"/>
  <c r="B1445" i="16"/>
  <c r="B1446" i="16"/>
  <c r="B1447" i="16"/>
  <c r="B1448" i="16"/>
  <c r="B1449" i="16"/>
  <c r="B1450" i="16"/>
  <c r="B1451" i="16"/>
  <c r="B1452" i="16"/>
  <c r="B1453" i="16"/>
  <c r="B1454" i="16"/>
  <c r="B1455" i="16"/>
  <c r="Y1455" i="16" s="1"/>
  <c r="B1456" i="16"/>
  <c r="B1457" i="16"/>
  <c r="Y1457" i="16" s="1"/>
  <c r="B1458" i="16"/>
  <c r="B1459" i="16"/>
  <c r="B1460" i="16"/>
  <c r="B1461" i="16"/>
  <c r="B1462" i="16"/>
  <c r="B1463" i="16"/>
  <c r="B1464" i="16"/>
  <c r="Y1464" i="16" s="1"/>
  <c r="B1465" i="16"/>
  <c r="B1466" i="16"/>
  <c r="B1467" i="16"/>
  <c r="B1468" i="16"/>
  <c r="B1469" i="16"/>
  <c r="Y1469" i="16" s="1"/>
  <c r="B1470" i="16"/>
  <c r="B1471" i="16"/>
  <c r="B1472" i="16"/>
  <c r="B1473" i="16"/>
  <c r="B1474" i="16"/>
  <c r="B1475" i="16"/>
  <c r="Y1475" i="16"/>
  <c r="B1476" i="16"/>
  <c r="Y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Y1505" i="16"/>
  <c r="B1506" i="16"/>
  <c r="B1507" i="16"/>
  <c r="B1508" i="16"/>
  <c r="B1509" i="16"/>
  <c r="Y1509" i="16" s="1"/>
  <c r="B1510" i="16"/>
  <c r="B1511" i="16"/>
  <c r="B1512" i="16"/>
  <c r="B1513" i="16"/>
  <c r="Y1513" i="16"/>
  <c r="B1514" i="16"/>
  <c r="Y1514" i="16"/>
  <c r="B1515" i="16"/>
  <c r="B1516" i="16"/>
  <c r="B1517" i="16"/>
  <c r="B1518" i="16"/>
  <c r="B1519" i="16"/>
  <c r="B1520" i="16"/>
  <c r="B1521" i="16"/>
  <c r="B1522" i="16"/>
  <c r="B1523" i="16"/>
  <c r="B1524" i="16"/>
  <c r="B1525" i="16"/>
  <c r="Y1525" i="16" s="1"/>
  <c r="B1526" i="16"/>
  <c r="B1527" i="16"/>
  <c r="B1528" i="16"/>
  <c r="Y1528" i="16" s="1"/>
  <c r="B1529" i="16"/>
  <c r="B1530" i="16"/>
  <c r="B1531" i="16"/>
  <c r="B1532" i="16"/>
  <c r="Y1532" i="16"/>
  <c r="B1533" i="16"/>
  <c r="B1534" i="16"/>
  <c r="B1535" i="16"/>
  <c r="B1536" i="16"/>
  <c r="B1537" i="16"/>
  <c r="B1538" i="16"/>
  <c r="Y1538" i="16" s="1"/>
  <c r="B1539" i="16"/>
  <c r="B1540" i="16"/>
  <c r="B1541" i="16"/>
  <c r="B1542" i="16"/>
  <c r="Y1542" i="16"/>
  <c r="B1543" i="16"/>
  <c r="B1544" i="16"/>
  <c r="B1545" i="16"/>
  <c r="Y1545" i="16"/>
  <c r="B1546" i="16"/>
  <c r="B1547" i="16"/>
  <c r="B1548" i="16"/>
  <c r="B1549" i="16"/>
  <c r="B1550" i="16"/>
  <c r="Y1550" i="16"/>
  <c r="B1551" i="16"/>
  <c r="B1552" i="16"/>
  <c r="B1553" i="16"/>
  <c r="Y1553" i="16"/>
  <c r="B1554" i="16"/>
  <c r="Y1554" i="16"/>
  <c r="B1555" i="16"/>
  <c r="B1556" i="16"/>
  <c r="B1557" i="16"/>
  <c r="B1558" i="16"/>
  <c r="B1559" i="16"/>
  <c r="B1560" i="16"/>
  <c r="B1561" i="16"/>
  <c r="Y1561" i="16"/>
  <c r="B1562" i="16"/>
  <c r="B1563" i="16"/>
  <c r="B1564" i="16"/>
  <c r="B1565" i="16"/>
  <c r="Y1565" i="16" s="1"/>
  <c r="B1566" i="16"/>
  <c r="B1567" i="16"/>
  <c r="B1568" i="16"/>
  <c r="B1569" i="16"/>
  <c r="Y1569" i="16"/>
  <c r="B1570" i="16"/>
  <c r="B1571" i="16"/>
  <c r="Y1571" i="16" s="1"/>
  <c r="B1572" i="16"/>
  <c r="Y1572" i="16"/>
  <c r="B1573" i="16"/>
  <c r="B1574" i="16"/>
  <c r="B1575" i="16"/>
  <c r="B1576" i="16"/>
  <c r="Y1576" i="16" s="1"/>
  <c r="B1577" i="16"/>
  <c r="B1578" i="16"/>
  <c r="B1579" i="16"/>
  <c r="B1580" i="16"/>
  <c r="Y1580" i="16"/>
  <c r="B1581" i="16"/>
  <c r="B1582" i="16"/>
  <c r="B1583" i="16"/>
  <c r="B1584" i="16"/>
  <c r="Y1584" i="16" s="1"/>
  <c r="B1585" i="16"/>
  <c r="B1586" i="16"/>
  <c r="Y1586" i="16"/>
  <c r="B1587" i="16"/>
  <c r="B1588" i="16"/>
  <c r="Y1588" i="16" s="1"/>
  <c r="B1589" i="16"/>
  <c r="B1590" i="16"/>
  <c r="B1591" i="16"/>
  <c r="B1592" i="16"/>
  <c r="B1593" i="16"/>
  <c r="B1594" i="16"/>
  <c r="B1595" i="16"/>
  <c r="B1596" i="16"/>
  <c r="B1597" i="16"/>
  <c r="B1598" i="16"/>
  <c r="B1599" i="16"/>
  <c r="B1600" i="16"/>
  <c r="Y1600" i="16"/>
  <c r="B1601" i="16"/>
  <c r="B1602" i="16"/>
  <c r="B1603" i="16"/>
  <c r="B1604" i="16"/>
  <c r="B1605" i="16"/>
  <c r="B1606" i="16"/>
  <c r="Y1606" i="16" s="1"/>
  <c r="B1607" i="16"/>
  <c r="B1608" i="16"/>
  <c r="B1609" i="16"/>
  <c r="B1610" i="16"/>
  <c r="B1611" i="16"/>
  <c r="Y1611" i="16" s="1"/>
  <c r="B1612" i="16"/>
  <c r="B1613" i="16"/>
  <c r="B1614" i="16"/>
  <c r="B1615" i="16"/>
  <c r="B1616" i="16"/>
  <c r="B1617" i="16"/>
  <c r="B1618" i="16"/>
  <c r="B1619" i="16"/>
  <c r="B1620" i="16"/>
  <c r="B1621" i="16"/>
  <c r="B1622" i="16"/>
  <c r="B1623" i="16"/>
  <c r="B1624" i="16"/>
  <c r="B1625" i="16"/>
  <c r="B1626" i="16"/>
  <c r="B1627" i="16"/>
  <c r="Y1627" i="16"/>
  <c r="B1628" i="16"/>
  <c r="B1629" i="16"/>
  <c r="B1630" i="16"/>
  <c r="Y1630" i="16"/>
  <c r="B1631" i="16"/>
  <c r="Y1631" i="16"/>
  <c r="B1632" i="16"/>
  <c r="B1633" i="16"/>
  <c r="B1634" i="16"/>
  <c r="B1635" i="16"/>
  <c r="B1636" i="16"/>
  <c r="B1637" i="16"/>
  <c r="B1638" i="16"/>
  <c r="B1639" i="16"/>
  <c r="Y1639" i="16" s="1"/>
  <c r="B1640" i="16"/>
  <c r="Y1640" i="16" s="1"/>
  <c r="B1641" i="16"/>
  <c r="B1642" i="16"/>
  <c r="B1643" i="16"/>
  <c r="Y1643" i="16" s="1"/>
  <c r="B1644" i="16"/>
  <c r="B1645" i="16"/>
  <c r="B1646" i="16"/>
  <c r="B1647" i="16"/>
  <c r="B1648" i="16"/>
  <c r="B1649" i="16"/>
  <c r="B1650" i="16"/>
  <c r="Y1650" i="16" s="1"/>
  <c r="B1651" i="16"/>
  <c r="B1652" i="16"/>
  <c r="B1653" i="16"/>
  <c r="B1654" i="16"/>
  <c r="Y1654" i="16"/>
  <c r="B1655" i="16"/>
  <c r="B1656" i="16"/>
  <c r="B1657" i="16"/>
  <c r="B1658" i="16"/>
  <c r="B1659" i="16"/>
  <c r="Y1659" i="16"/>
  <c r="B1660" i="16"/>
  <c r="B1661" i="16"/>
  <c r="B1662" i="16"/>
  <c r="Y1662" i="16"/>
  <c r="B1663" i="16"/>
  <c r="B1664" i="16"/>
  <c r="B1665" i="16"/>
  <c r="B1666" i="16"/>
  <c r="Y1666" i="16" s="1"/>
  <c r="B1667" i="16"/>
  <c r="Y1667" i="16" s="1"/>
  <c r="B1668" i="16"/>
  <c r="B1669" i="16"/>
  <c r="Y1669" i="16"/>
  <c r="B1670" i="16"/>
  <c r="Y1670" i="16"/>
  <c r="B1671" i="16"/>
  <c r="Y1671" i="16"/>
  <c r="B1672" i="16"/>
  <c r="B1673" i="16"/>
  <c r="B1674" i="16"/>
  <c r="Y1674" i="16"/>
  <c r="B1675" i="16"/>
  <c r="B1676" i="16"/>
  <c r="Y1676" i="16" s="1"/>
  <c r="B1677" i="16"/>
  <c r="B1678" i="16"/>
  <c r="B1679" i="16"/>
  <c r="B1680" i="16"/>
  <c r="B1681" i="16"/>
  <c r="B1682" i="16"/>
  <c r="B1683" i="16"/>
  <c r="B1684" i="16"/>
  <c r="Y1684" i="16"/>
  <c r="B1685" i="16"/>
  <c r="B1686" i="16"/>
  <c r="B1687" i="16"/>
  <c r="B1688" i="16"/>
  <c r="Y1688" i="16"/>
  <c r="B1689" i="16"/>
  <c r="B1690" i="16"/>
  <c r="B1691" i="16"/>
  <c r="B1692" i="16"/>
  <c r="B1693" i="16"/>
  <c r="B1694" i="16"/>
  <c r="B1695" i="16"/>
  <c r="B1696" i="16"/>
  <c r="Y1696" i="16" s="1"/>
  <c r="B1697" i="16"/>
  <c r="B1698" i="16"/>
  <c r="B1699" i="16"/>
  <c r="B1700" i="16"/>
  <c r="Y1700" i="16" s="1"/>
  <c r="B1701" i="16"/>
  <c r="B1702" i="16"/>
  <c r="B1703" i="16"/>
  <c r="B1704" i="16"/>
  <c r="Y1704" i="16"/>
  <c r="B1705" i="16"/>
  <c r="B1706" i="16"/>
  <c r="B1707" i="16"/>
  <c r="B1708" i="16"/>
  <c r="Y1708" i="16"/>
  <c r="B1709" i="16"/>
  <c r="B1710" i="16"/>
  <c r="B1711" i="16"/>
  <c r="B1712" i="16"/>
  <c r="B1713" i="16"/>
  <c r="B1714" i="16"/>
  <c r="B1715" i="16"/>
  <c r="B1716" i="16"/>
  <c r="Y1716" i="16" s="1"/>
  <c r="B1717" i="16"/>
  <c r="B1718" i="16"/>
  <c r="B1719" i="16"/>
  <c r="Y1719" i="16" s="1"/>
  <c r="B1720" i="16"/>
  <c r="B1721" i="16"/>
  <c r="B1722" i="16"/>
  <c r="B1723" i="16"/>
  <c r="Y1723" i="16" s="1"/>
  <c r="B1724" i="16"/>
  <c r="Y1724" i="16"/>
  <c r="B1725" i="16"/>
  <c r="B1726" i="16"/>
  <c r="B1727" i="16"/>
  <c r="Y1727" i="16"/>
  <c r="B1728" i="16"/>
  <c r="B1729" i="16"/>
  <c r="B1730" i="16"/>
  <c r="B1731" i="16"/>
  <c r="Y1731" i="16" s="1"/>
  <c r="B1732" i="16"/>
  <c r="B1733" i="16"/>
  <c r="B1734" i="16"/>
  <c r="B1735" i="16"/>
  <c r="Y1735" i="16" s="1"/>
  <c r="B1736" i="16"/>
  <c r="B1737" i="16"/>
  <c r="B1738" i="16"/>
  <c r="B1739" i="16"/>
  <c r="B1740" i="16"/>
  <c r="B1741" i="16"/>
  <c r="B1742" i="16"/>
  <c r="B1743" i="16"/>
  <c r="Y1743" i="16"/>
  <c r="B1744" i="16"/>
  <c r="B1745" i="16"/>
  <c r="B1746" i="16"/>
  <c r="B1747" i="16"/>
  <c r="B1748" i="16"/>
  <c r="B1749" i="16"/>
  <c r="B1750" i="16"/>
  <c r="B1751" i="16"/>
  <c r="Y1751" i="16"/>
  <c r="B1752" i="16"/>
  <c r="Y1752" i="16" s="1"/>
  <c r="B1753" i="16"/>
  <c r="B1754" i="16"/>
  <c r="Y1754" i="16" s="1"/>
  <c r="B1755" i="16"/>
  <c r="B1756" i="16"/>
  <c r="Y1756" i="16"/>
  <c r="B1757" i="16"/>
  <c r="Y1757" i="16" s="1"/>
  <c r="B1758" i="16"/>
  <c r="Y1758" i="16"/>
  <c r="B1759" i="16"/>
  <c r="B1760" i="16"/>
  <c r="Y1760" i="16"/>
  <c r="B1761" i="16"/>
  <c r="B1762" i="16"/>
  <c r="Y1762" i="16" s="1"/>
  <c r="B1763" i="16"/>
  <c r="B1764" i="16"/>
  <c r="B1765" i="16"/>
  <c r="B1766" i="16"/>
  <c r="B1767" i="16"/>
  <c r="B1768" i="16"/>
  <c r="Y1768" i="16" s="1"/>
  <c r="B1769" i="16"/>
  <c r="B1770" i="16"/>
  <c r="Y1770" i="16"/>
  <c r="B1771" i="16"/>
  <c r="B1772" i="16"/>
  <c r="B1773" i="16"/>
  <c r="Y1773" i="16"/>
  <c r="B1774" i="16"/>
  <c r="Y1774" i="16" s="1"/>
  <c r="B1775" i="16"/>
  <c r="B1776" i="16"/>
  <c r="B1777" i="16"/>
  <c r="Y1777" i="16" s="1"/>
  <c r="B1778" i="16"/>
  <c r="Y1778" i="16"/>
  <c r="B1779" i="16"/>
  <c r="B1780" i="16"/>
  <c r="B1781" i="16"/>
  <c r="Y1781" i="16"/>
  <c r="B1782" i="16"/>
  <c r="Y1782" i="16" s="1"/>
  <c r="B1783" i="16"/>
  <c r="B1784" i="16"/>
  <c r="B1785" i="16"/>
  <c r="Y1785" i="16" s="1"/>
  <c r="B1786" i="16"/>
  <c r="Y1786" i="16"/>
  <c r="B1787" i="16"/>
  <c r="B1788" i="16"/>
  <c r="B1789" i="16"/>
  <c r="B1790" i="16"/>
  <c r="Y1790" i="16" s="1"/>
  <c r="B1791" i="16"/>
  <c r="B1792" i="16"/>
  <c r="B1793" i="16"/>
  <c r="B1794" i="16"/>
  <c r="B1795" i="16"/>
  <c r="B1796" i="16"/>
  <c r="B1797" i="16"/>
  <c r="Y1797" i="16" s="1"/>
  <c r="B1798" i="16"/>
  <c r="B1799" i="16"/>
  <c r="Y1799" i="16"/>
  <c r="B1800" i="16"/>
  <c r="B1801" i="16"/>
  <c r="B1802" i="16"/>
  <c r="B1803" i="16"/>
  <c r="B1804" i="16"/>
  <c r="Y1804" i="16" s="1"/>
  <c r="B1805" i="16"/>
  <c r="B1806" i="16"/>
  <c r="B1807" i="16"/>
  <c r="B1808" i="16"/>
  <c r="B1809" i="16"/>
  <c r="B1810" i="16"/>
  <c r="B1811" i="16"/>
  <c r="Y1811" i="16" s="1"/>
  <c r="B1812" i="16"/>
  <c r="Y1812" i="16"/>
  <c r="B1813" i="16"/>
  <c r="B1814" i="16"/>
  <c r="B1815" i="16"/>
  <c r="B1816" i="16"/>
  <c r="B1817" i="16"/>
  <c r="B1818" i="16"/>
  <c r="B1819" i="16"/>
  <c r="B1820" i="16"/>
  <c r="Y1820" i="16" s="1"/>
  <c r="B1821" i="16"/>
  <c r="B1822" i="16"/>
  <c r="Y1822" i="16"/>
  <c r="B1823" i="16"/>
  <c r="Y1823" i="16" s="1"/>
  <c r="B1824" i="16"/>
  <c r="B1825" i="16"/>
  <c r="B1826" i="16"/>
  <c r="Y1826" i="16" s="1"/>
  <c r="B1827" i="16"/>
  <c r="B1828" i="16"/>
  <c r="Y1828" i="16" s="1"/>
  <c r="B1829" i="16"/>
  <c r="B1830" i="16"/>
  <c r="Y1830" i="16"/>
  <c r="B1831" i="16"/>
  <c r="B1832" i="16"/>
  <c r="Y1832" i="16"/>
  <c r="B1833" i="16"/>
  <c r="B1834" i="16"/>
  <c r="B1835" i="16"/>
  <c r="B1836" i="16"/>
  <c r="B1837" i="16"/>
  <c r="Y1837" i="16" s="1"/>
  <c r="B1838" i="16"/>
  <c r="B1839" i="16"/>
  <c r="B1840" i="16"/>
  <c r="Y1840" i="16" s="1"/>
  <c r="B1841" i="16"/>
  <c r="B1842" i="16"/>
  <c r="Y1842" i="16"/>
  <c r="B1843" i="16"/>
  <c r="Y1843" i="16" s="1"/>
  <c r="B1844" i="16"/>
  <c r="Y1844" i="16"/>
  <c r="B1845" i="16"/>
  <c r="B1846" i="16"/>
  <c r="B1847" i="16"/>
  <c r="B1848" i="16"/>
  <c r="B1849" i="16"/>
  <c r="B1850" i="16"/>
  <c r="B1851" i="16"/>
  <c r="B1852" i="16"/>
  <c r="B1853" i="16"/>
  <c r="B1854" i="16"/>
  <c r="B1855" i="16"/>
  <c r="B1856" i="16"/>
  <c r="B1857" i="16"/>
  <c r="B1858" i="16"/>
  <c r="Y1858" i="16"/>
  <c r="B1859" i="16"/>
  <c r="B1860" i="16"/>
  <c r="Y1860" i="16" s="1"/>
  <c r="B1861" i="16"/>
  <c r="B1862" i="16"/>
  <c r="B1863" i="16"/>
  <c r="B1864" i="16"/>
  <c r="Y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Y1888" i="16"/>
  <c r="B1889" i="16"/>
  <c r="B1890" i="16"/>
  <c r="B1891" i="16"/>
  <c r="B1892" i="16"/>
  <c r="B1893" i="16"/>
  <c r="B1894" i="16"/>
  <c r="B1895" i="16"/>
  <c r="B1896" i="16"/>
  <c r="B1897" i="16"/>
  <c r="B1898" i="16"/>
  <c r="B1899" i="16"/>
  <c r="B1900" i="16"/>
  <c r="B1901" i="16"/>
  <c r="Y1901" i="16" s="1"/>
  <c r="B1902" i="16"/>
  <c r="B1903" i="16"/>
  <c r="B1904" i="16"/>
  <c r="B1905" i="16"/>
  <c r="Y1905" i="16"/>
  <c r="B1906" i="16"/>
  <c r="B1907" i="16"/>
  <c r="B1908" i="16"/>
  <c r="Y1908" i="16"/>
  <c r="B1909" i="16"/>
  <c r="B1910" i="16"/>
  <c r="B1911" i="16"/>
  <c r="Y1911" i="16"/>
  <c r="B1912" i="16"/>
  <c r="B1913" i="16"/>
  <c r="B1914" i="16"/>
  <c r="B1915" i="16"/>
  <c r="B1916" i="16"/>
  <c r="Y1916" i="16" s="1"/>
  <c r="B1917" i="16"/>
  <c r="B1918" i="16"/>
  <c r="Y1918" i="16"/>
  <c r="B1919" i="16"/>
  <c r="B1920" i="16"/>
  <c r="B1921" i="16"/>
  <c r="B1922" i="16"/>
  <c r="B1923" i="16"/>
  <c r="B1924" i="16"/>
  <c r="B1925" i="16"/>
  <c r="B1926" i="16"/>
  <c r="Y1926" i="16" s="1"/>
  <c r="B1927" i="16"/>
  <c r="B1928" i="16"/>
  <c r="Y1928" i="16"/>
  <c r="B1929" i="16"/>
  <c r="B1930" i="16"/>
  <c r="Y1930" i="16"/>
  <c r="B1931" i="16"/>
  <c r="B1932" i="16"/>
  <c r="B1933" i="16"/>
  <c r="B1934" i="16"/>
  <c r="Y1934" i="16"/>
  <c r="B1935" i="16"/>
  <c r="B1936" i="16"/>
  <c r="B1937" i="16"/>
  <c r="B1938" i="16"/>
  <c r="B1939" i="16"/>
  <c r="Y1939" i="16" s="1"/>
  <c r="B1940" i="16"/>
  <c r="B1941" i="16"/>
  <c r="B1942" i="16"/>
  <c r="Y1942" i="16" s="1"/>
  <c r="B1943" i="16"/>
  <c r="B1944" i="16"/>
  <c r="Y1944" i="16" s="1"/>
  <c r="B1945" i="16"/>
  <c r="B1946" i="16"/>
  <c r="Y1946" i="16"/>
  <c r="B1947" i="16"/>
  <c r="Y1947" i="16" s="1"/>
  <c r="B1948" i="16"/>
  <c r="B1949" i="16"/>
  <c r="B1950" i="16"/>
  <c r="Y1950" i="16" s="1"/>
  <c r="B1951" i="16"/>
  <c r="B1952" i="16"/>
  <c r="B1953" i="16"/>
  <c r="B1954" i="16"/>
  <c r="B1955" i="16"/>
  <c r="B1956" i="16"/>
  <c r="B1957" i="16"/>
  <c r="B1958" i="16"/>
  <c r="B1959" i="16"/>
  <c r="B1960" i="16"/>
  <c r="B1961" i="16"/>
  <c r="B1962" i="16"/>
  <c r="Y1962" i="16"/>
  <c r="B1963" i="16"/>
  <c r="B1964" i="16"/>
  <c r="B1965" i="16"/>
  <c r="B1966" i="16"/>
  <c r="Y1966" i="16"/>
  <c r="B1967" i="16"/>
  <c r="B1968" i="16"/>
  <c r="B1969" i="16"/>
  <c r="B1970" i="16"/>
  <c r="B1971" i="16"/>
  <c r="B1972" i="16"/>
  <c r="B1973" i="16"/>
  <c r="Y1973" i="16"/>
  <c r="B1974" i="16"/>
  <c r="B1975" i="16"/>
  <c r="B1976" i="16"/>
  <c r="B1977" i="16"/>
  <c r="B1978" i="16"/>
  <c r="B1979" i="16"/>
  <c r="B1980" i="16"/>
  <c r="B1981" i="16"/>
  <c r="B1982" i="16"/>
  <c r="B1983" i="16"/>
  <c r="B1984" i="16"/>
  <c r="B1985" i="16"/>
  <c r="B1986" i="16"/>
  <c r="B1987" i="16"/>
  <c r="B1988" i="16"/>
  <c r="B1989" i="16"/>
  <c r="B1990" i="16"/>
  <c r="B1991" i="16"/>
  <c r="B1992" i="16"/>
  <c r="B1993" i="16"/>
  <c r="Y1993" i="16" s="1"/>
  <c r="B1994" i="16"/>
  <c r="B1995" i="16"/>
  <c r="Y1995" i="16"/>
  <c r="B1996" i="16"/>
  <c r="Y1996" i="16" s="1"/>
  <c r="B1997" i="16"/>
  <c r="B1998" i="16"/>
  <c r="B1999" i="16"/>
  <c r="B2000" i="16"/>
  <c r="B2001" i="16"/>
  <c r="B2002" i="16"/>
  <c r="Y2002" i="16" s="1"/>
  <c r="B2003" i="16"/>
  <c r="B2004" i="16"/>
  <c r="B2005" i="16"/>
  <c r="B2006" i="16"/>
  <c r="Y2006" i="16" s="1"/>
  <c r="B2007" i="16"/>
  <c r="B2008" i="16"/>
  <c r="B2009" i="16"/>
  <c r="B2010" i="16"/>
  <c r="Y2010" i="16"/>
  <c r="B2011" i="16"/>
  <c r="B2012" i="16"/>
  <c r="B2013" i="16"/>
  <c r="B2014" i="16"/>
  <c r="Y2014" i="16"/>
  <c r="B2015" i="16"/>
  <c r="Y2015" i="16" s="1"/>
  <c r="B2016" i="16"/>
  <c r="B2017" i="16"/>
  <c r="B2018" i="16"/>
  <c r="Y2018" i="16" s="1"/>
  <c r="B2019" i="16"/>
  <c r="B2020" i="16"/>
  <c r="B2021" i="16"/>
  <c r="B2022" i="16"/>
  <c r="B2023" i="16"/>
  <c r="Y2023" i="16"/>
  <c r="B2024" i="16"/>
  <c r="B2025" i="16"/>
  <c r="B2026" i="16"/>
  <c r="B2027" i="16"/>
  <c r="Y2027" i="16" s="1"/>
  <c r="B2028" i="16"/>
  <c r="B2029" i="16"/>
  <c r="B2030" i="16"/>
  <c r="B2031" i="16"/>
  <c r="Y2031" i="16" s="1"/>
  <c r="B2032" i="16"/>
  <c r="B2033" i="16"/>
  <c r="B2034" i="16"/>
  <c r="B2035" i="16"/>
  <c r="B2036" i="16"/>
  <c r="B2037" i="16"/>
  <c r="B2038" i="16"/>
  <c r="B2039" i="16"/>
  <c r="Y2039" i="16"/>
  <c r="B2040" i="16"/>
  <c r="B2041" i="16"/>
  <c r="B2042" i="16"/>
  <c r="Y2042" i="16"/>
  <c r="B2043" i="16"/>
  <c r="B2044" i="16"/>
  <c r="B2045" i="16"/>
  <c r="Y2045" i="16"/>
  <c r="B2046" i="16"/>
  <c r="Y2046" i="16" s="1"/>
  <c r="B2047" i="16"/>
  <c r="B2048" i="16"/>
  <c r="B2049" i="16"/>
  <c r="B2050" i="16"/>
  <c r="Y2050" i="16" s="1"/>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Y2073" i="16" s="1"/>
  <c r="B2074" i="16"/>
  <c r="B2075" i="16"/>
  <c r="B2076" i="16"/>
  <c r="Y2076" i="16" s="1"/>
  <c r="B2077" i="16"/>
  <c r="B2078" i="16"/>
  <c r="B2079" i="16"/>
  <c r="B2080" i="16"/>
  <c r="Y2080" i="16"/>
  <c r="B2081" i="16"/>
  <c r="B2082" i="16"/>
  <c r="B2083" i="16"/>
  <c r="B2084" i="16"/>
  <c r="Y2084" i="16"/>
  <c r="B2085" i="16"/>
  <c r="B2086" i="16"/>
  <c r="B2087" i="16"/>
  <c r="B2088" i="16"/>
  <c r="B2089" i="16"/>
  <c r="B2090" i="16"/>
  <c r="B2091" i="16"/>
  <c r="Y2091" i="16"/>
  <c r="B2092" i="16"/>
  <c r="B2093" i="16"/>
  <c r="B2094" i="16"/>
  <c r="Y2094" i="16"/>
  <c r="B2095" i="16"/>
  <c r="B2096" i="16"/>
  <c r="B2097" i="16"/>
  <c r="B2098" i="16"/>
  <c r="Y2098" i="16" s="1"/>
  <c r="B2099" i="16"/>
  <c r="B2100" i="16"/>
  <c r="B2101" i="16"/>
  <c r="B2102" i="16"/>
  <c r="Y2102" i="16" s="1"/>
  <c r="B2103" i="16"/>
  <c r="B2104" i="16"/>
  <c r="B2105" i="16"/>
  <c r="B2106" i="16"/>
  <c r="Y2106" i="16"/>
  <c r="B2107" i="16"/>
  <c r="B2108" i="16"/>
  <c r="B2109" i="16"/>
  <c r="B2110" i="16"/>
  <c r="Y2110" i="16"/>
  <c r="B2111" i="16"/>
  <c r="B2112" i="16"/>
  <c r="B2113" i="16"/>
  <c r="B2114" i="16"/>
  <c r="Y2114" i="16" s="1"/>
  <c r="B2115" i="16"/>
  <c r="B2116" i="16"/>
  <c r="B2117" i="16"/>
  <c r="B2118" i="16"/>
  <c r="B2119" i="16"/>
  <c r="B2120" i="16"/>
  <c r="B2121" i="16"/>
  <c r="B2122" i="16"/>
  <c r="B2123" i="16"/>
  <c r="B2124" i="16"/>
  <c r="B2125" i="16"/>
  <c r="B2126" i="16"/>
  <c r="B2127" i="16"/>
  <c r="B2128" i="16"/>
  <c r="B2129" i="16"/>
  <c r="B2130" i="16"/>
  <c r="B2131" i="16"/>
  <c r="B2132" i="16"/>
  <c r="B2133" i="16"/>
  <c r="B2134" i="16"/>
  <c r="B2135" i="16"/>
  <c r="Y2135" i="16"/>
  <c r="B2136" i="16"/>
  <c r="B2137" i="16"/>
  <c r="Y2137" i="16" s="1"/>
  <c r="B2138" i="16"/>
  <c r="B2139" i="16"/>
  <c r="B2140" i="16"/>
  <c r="B2141" i="16"/>
  <c r="B2142" i="16"/>
  <c r="B2143" i="16"/>
  <c r="B2144" i="16"/>
  <c r="B2145" i="16"/>
  <c r="B2146" i="16"/>
  <c r="B2147" i="16"/>
  <c r="B2148" i="16"/>
  <c r="B2149" i="16"/>
  <c r="B2150" i="16"/>
  <c r="B2151" i="16"/>
  <c r="Y2151" i="16" s="1"/>
  <c r="B2152" i="16"/>
  <c r="B2153" i="16"/>
  <c r="B2154" i="16"/>
  <c r="B2155" i="16"/>
  <c r="Y2155" i="16" s="1"/>
  <c r="B2156" i="16"/>
  <c r="B2157" i="16"/>
  <c r="B2158" i="16"/>
  <c r="Y2158" i="16" s="1"/>
  <c r="B2159" i="16"/>
  <c r="B2160" i="16"/>
  <c r="B2161" i="16"/>
  <c r="B2162" i="16"/>
  <c r="Y2162" i="16"/>
  <c r="B2163" i="16"/>
  <c r="B2164" i="16"/>
  <c r="B2165" i="16"/>
  <c r="Y2165" i="16"/>
  <c r="B2166" i="16"/>
  <c r="B2167" i="16"/>
  <c r="B2168" i="16"/>
  <c r="B2169" i="16"/>
  <c r="B2170" i="16"/>
  <c r="Y2170" i="16" s="1"/>
  <c r="B2171" i="16"/>
  <c r="B2172" i="16"/>
  <c r="B2173" i="16"/>
  <c r="Y2173" i="16" s="1"/>
  <c r="B2174" i="16"/>
  <c r="Y2174" i="16"/>
  <c r="B2175" i="16"/>
  <c r="B2176" i="16"/>
  <c r="B2177" i="16"/>
  <c r="B2178" i="16"/>
  <c r="B2179" i="16"/>
  <c r="B2180" i="16"/>
  <c r="B2181" i="16"/>
  <c r="B2182" i="16"/>
  <c r="B2184" i="16"/>
  <c r="B2185" i="16"/>
  <c r="B2186" i="16"/>
  <c r="B2187" i="16"/>
  <c r="B2188" i="16"/>
  <c r="B2189" i="16"/>
  <c r="B2190" i="16"/>
  <c r="B2191" i="16"/>
  <c r="B2192" i="16"/>
  <c r="B2193" i="16"/>
  <c r="Y2193" i="16" s="1"/>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Y2225" i="16" s="1"/>
  <c r="B2226" i="16"/>
  <c r="Y2226" i="16"/>
  <c r="B2227" i="16"/>
  <c r="B2228" i="16"/>
  <c r="B2229" i="16"/>
  <c r="Y2229" i="16"/>
  <c r="B2230" i="16"/>
  <c r="B2231" i="16"/>
  <c r="B2232" i="16"/>
  <c r="B2233" i="16"/>
  <c r="B2234" i="16"/>
  <c r="B2235" i="16"/>
  <c r="B2236" i="16"/>
  <c r="B2237" i="16"/>
  <c r="B2238" i="16"/>
  <c r="B2239" i="16"/>
  <c r="B2240" i="16"/>
  <c r="B2241" i="16"/>
  <c r="B2242" i="16"/>
  <c r="Y2242" i="16" s="1"/>
  <c r="B2243" i="16"/>
  <c r="B2244" i="16"/>
  <c r="B2245" i="16"/>
  <c r="B2246" i="16"/>
  <c r="Y2246" i="16" s="1"/>
  <c r="B2247" i="16"/>
  <c r="B2248" i="16"/>
  <c r="B2249" i="16"/>
  <c r="B2250" i="16"/>
  <c r="B2251" i="16"/>
  <c r="Y2251" i="16" s="1"/>
  <c r="B2252" i="16"/>
  <c r="B2253" i="16"/>
  <c r="B2254" i="16"/>
  <c r="B2255" i="16"/>
  <c r="B2256" i="16"/>
  <c r="B2257" i="16"/>
  <c r="B2258" i="16"/>
  <c r="B2259" i="16"/>
  <c r="B2260" i="16"/>
  <c r="B2261" i="16"/>
  <c r="Y2261" i="16" s="1"/>
  <c r="B2262" i="16"/>
  <c r="Y2262" i="16"/>
  <c r="B2263" i="16"/>
  <c r="B2264" i="16"/>
  <c r="B2265" i="16"/>
  <c r="B2266" i="16"/>
  <c r="B2267" i="16"/>
  <c r="B2268" i="16"/>
  <c r="B2269" i="16"/>
  <c r="B2270" i="16"/>
  <c r="B2271" i="16"/>
  <c r="B2272" i="16"/>
  <c r="B2273" i="16"/>
  <c r="B2274" i="16"/>
  <c r="B2275" i="16"/>
  <c r="B2276" i="16"/>
  <c r="Y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Y2297" i="16" s="1"/>
  <c r="B2298" i="16"/>
  <c r="B2299" i="16"/>
  <c r="B2300" i="16"/>
  <c r="B2301" i="16"/>
  <c r="B2302" i="16"/>
  <c r="B2303" i="16"/>
  <c r="B2304" i="16"/>
  <c r="B2305" i="16"/>
  <c r="B2306" i="16"/>
  <c r="B2307" i="16"/>
  <c r="B2308" i="16"/>
  <c r="B2309" i="16"/>
  <c r="Y2309" i="16" s="1"/>
  <c r="B2310" i="16"/>
  <c r="B2311" i="16"/>
  <c r="B2312" i="16"/>
  <c r="B2313" i="16"/>
  <c r="B2314" i="16"/>
  <c r="B2315" i="16"/>
  <c r="B2316" i="16"/>
  <c r="B2317" i="16"/>
  <c r="Y2317" i="16" s="1"/>
  <c r="B2318" i="16"/>
  <c r="Y2318" i="16"/>
  <c r="B2319" i="16"/>
  <c r="B2320" i="16"/>
  <c r="Y2320" i="16" s="1"/>
  <c r="B2321" i="16"/>
  <c r="B2322" i="16"/>
  <c r="Y2322" i="16" s="1"/>
  <c r="B2323" i="16"/>
  <c r="B2324" i="16"/>
  <c r="Y2324" i="16"/>
  <c r="B2325" i="16"/>
  <c r="B2326" i="16"/>
  <c r="Y2326" i="16"/>
  <c r="B2327" i="16"/>
  <c r="B2328" i="16"/>
  <c r="B2329" i="16"/>
  <c r="B2330" i="16"/>
  <c r="B2331" i="16"/>
  <c r="B2332" i="16"/>
  <c r="B2333" i="16"/>
  <c r="B2334" i="16"/>
  <c r="Y2334" i="16"/>
  <c r="B2335" i="16"/>
  <c r="B2336" i="16"/>
  <c r="Y2336" i="16"/>
  <c r="B2337" i="16"/>
  <c r="B2338" i="16"/>
  <c r="B2339" i="16"/>
  <c r="B2340" i="16"/>
  <c r="B2341" i="16"/>
  <c r="B2342" i="16"/>
  <c r="Y2342" i="16" s="1"/>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Y2376" i="16" s="1"/>
  <c r="B2377" i="16"/>
  <c r="B2378" i="16"/>
  <c r="B2379" i="16"/>
  <c r="B2380" i="16"/>
  <c r="Y2380" i="16" s="1"/>
  <c r="B2381" i="16"/>
  <c r="B2382" i="16"/>
  <c r="B2383" i="16"/>
  <c r="B2384" i="16"/>
  <c r="B2385" i="16"/>
  <c r="B2386" i="16"/>
  <c r="B2387" i="16"/>
  <c r="B2388" i="16"/>
  <c r="B2389" i="16"/>
  <c r="B2390" i="16"/>
  <c r="B2391" i="16"/>
  <c r="B2392" i="16"/>
  <c r="B2393" i="16"/>
  <c r="B2394" i="16"/>
  <c r="B2395" i="16"/>
  <c r="B2396" i="16"/>
  <c r="B2397" i="16"/>
  <c r="B2398" i="16"/>
  <c r="B2399" i="16"/>
  <c r="Y2399" i="16" s="1"/>
  <c r="B2400" i="16"/>
  <c r="Y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Y2422" i="16" s="1"/>
  <c r="B2423" i="16"/>
  <c r="B2424" i="16"/>
  <c r="B2425" i="16"/>
  <c r="Y2425" i="16" s="1"/>
  <c r="B2426" i="16"/>
  <c r="B2427" i="16"/>
  <c r="B2428" i="16"/>
  <c r="B2429" i="16"/>
  <c r="Y2429" i="16"/>
  <c r="B2430" i="16"/>
  <c r="B2431" i="16"/>
  <c r="Y2431" i="16" s="1"/>
  <c r="B2432" i="16"/>
  <c r="B2433" i="16"/>
  <c r="B2434" i="16"/>
  <c r="B2435" i="16"/>
  <c r="B2436" i="16"/>
  <c r="B2437" i="16"/>
  <c r="B2438" i="16"/>
  <c r="B2439" i="16"/>
  <c r="B2440" i="16"/>
  <c r="B2441" i="16"/>
  <c r="B2442" i="16"/>
  <c r="B2443" i="16"/>
  <c r="B2444" i="16"/>
  <c r="B2445" i="16"/>
  <c r="Y2445" i="16" s="1"/>
  <c r="B2446" i="16"/>
  <c r="B2447" i="16"/>
  <c r="B2448" i="16"/>
  <c r="Y2448" i="16" s="1"/>
  <c r="B2449" i="16"/>
  <c r="Y2449" i="16"/>
  <c r="B2450" i="16"/>
  <c r="B2451" i="16"/>
  <c r="Y2451" i="16" s="1"/>
  <c r="B2452" i="16"/>
  <c r="B2453" i="16"/>
  <c r="Y2453" i="16" s="1"/>
  <c r="B2454" i="16"/>
  <c r="B2455" i="16"/>
  <c r="B2456" i="16"/>
  <c r="B2457" i="16"/>
  <c r="B2458" i="16"/>
  <c r="B2459" i="16"/>
  <c r="B2460" i="16"/>
  <c r="B2461" i="16"/>
  <c r="Y2461" i="16" s="1"/>
  <c r="B2462" i="16"/>
  <c r="B2463" i="16"/>
  <c r="B2464" i="16"/>
  <c r="B2465" i="16"/>
  <c r="Y2465" i="16"/>
  <c r="B2466" i="16"/>
  <c r="B2467" i="16"/>
  <c r="Y2467" i="16" s="1"/>
  <c r="B2468" i="16"/>
  <c r="Y2468" i="16"/>
  <c r="B2469" i="16"/>
  <c r="Y2469" i="16" s="1"/>
  <c r="B2470" i="16"/>
  <c r="B2471" i="16"/>
  <c r="Y2471" i="16" s="1"/>
  <c r="B2472" i="16"/>
  <c r="B2473" i="16"/>
  <c r="Y2473" i="16"/>
  <c r="B2474" i="16"/>
  <c r="B2475" i="16"/>
  <c r="B2476" i="16"/>
  <c r="B2477" i="16"/>
  <c r="Y2477" i="16" s="1"/>
  <c r="B2478" i="16"/>
  <c r="B2479" i="16"/>
  <c r="Y2479" i="16"/>
  <c r="B2480" i="16"/>
  <c r="Y2480" i="16" s="1"/>
  <c r="B2481" i="16"/>
  <c r="B2482" i="16"/>
  <c r="B2483" i="16"/>
  <c r="Y2483" i="16" s="1"/>
  <c r="B2484" i="16"/>
  <c r="Y2484" i="16"/>
  <c r="B2485" i="16"/>
  <c r="Y2485" i="16" s="1"/>
  <c r="B2486" i="16"/>
  <c r="B2487" i="16"/>
  <c r="Y2487" i="16" s="1"/>
  <c r="B2488" i="16"/>
  <c r="B2489" i="16"/>
  <c r="B2490" i="16"/>
  <c r="B2491" i="16"/>
  <c r="B2492" i="16"/>
  <c r="B2493" i="16"/>
  <c r="B2494" i="16"/>
  <c r="B2495" i="16"/>
  <c r="B2498" i="16"/>
  <c r="B2501" i="16"/>
  <c r="B2502" i="16"/>
  <c r="B2503" i="16"/>
  <c r="Y2505" i="16"/>
  <c r="K63" i="10"/>
  <c r="B21" i="10"/>
  <c r="G21" i="10" s="1"/>
  <c r="H21" i="10" s="1"/>
  <c r="B16" i="10"/>
  <c r="G16" i="10" s="1"/>
  <c r="H16" i="10" s="1"/>
  <c r="D16" i="10" s="1"/>
  <c r="K544" i="14"/>
  <c r="J544" i="14"/>
  <c r="K543" i="14"/>
  <c r="J543" i="14"/>
  <c r="J475" i="14"/>
  <c r="K475" i="14"/>
  <c r="J474" i="14"/>
  <c r="K474" i="14"/>
  <c r="K305" i="14"/>
  <c r="J305" i="14"/>
  <c r="K304" i="14"/>
  <c r="J304" i="14"/>
  <c r="J239" i="14"/>
  <c r="K239" i="14"/>
  <c r="J238" i="14"/>
  <c r="K238" i="14"/>
  <c r="J6" i="14"/>
  <c r="K6" i="14"/>
  <c r="J9" i="14"/>
  <c r="K9" i="14"/>
  <c r="J10" i="14"/>
  <c r="K10" i="14"/>
  <c r="J11" i="14"/>
  <c r="K11" i="14"/>
  <c r="J12" i="14"/>
  <c r="K12" i="14"/>
  <c r="J14" i="14"/>
  <c r="K14" i="14"/>
  <c r="J17" i="14"/>
  <c r="K17" i="14"/>
  <c r="J13" i="14"/>
  <c r="K13" i="14"/>
  <c r="J18" i="14"/>
  <c r="K18" i="14"/>
  <c r="J19" i="14"/>
  <c r="K19" i="14"/>
  <c r="J86" i="14"/>
  <c r="K86" i="14"/>
  <c r="J89" i="14"/>
  <c r="K89" i="14"/>
  <c r="J20" i="14"/>
  <c r="K20" i="14"/>
  <c r="J87" i="14"/>
  <c r="K87" i="14"/>
  <c r="J88" i="14"/>
  <c r="K88" i="14"/>
  <c r="J21" i="14"/>
  <c r="K21" i="14"/>
  <c r="J22" i="14"/>
  <c r="K22" i="14"/>
  <c r="J23" i="14"/>
  <c r="K23" i="14"/>
  <c r="J24" i="14"/>
  <c r="K24" i="14"/>
  <c r="J25" i="14"/>
  <c r="K25" i="14"/>
  <c r="J26" i="14"/>
  <c r="K26" i="14"/>
  <c r="J137" i="14"/>
  <c r="K137" i="14"/>
  <c r="J27" i="14"/>
  <c r="K27" i="14"/>
  <c r="J28" i="14"/>
  <c r="K28" i="14"/>
  <c r="J36" i="14"/>
  <c r="K36" i="14"/>
  <c r="J29" i="14"/>
  <c r="K29" i="14"/>
  <c r="J30" i="14"/>
  <c r="K30" i="14"/>
  <c r="J31" i="14"/>
  <c r="K31" i="14"/>
  <c r="J105" i="14"/>
  <c r="K105"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39" i="14"/>
  <c r="K139" i="14"/>
  <c r="J144" i="14"/>
  <c r="K144" i="14"/>
  <c r="J56" i="14"/>
  <c r="K56" i="14"/>
  <c r="J57" i="14"/>
  <c r="K57" i="14"/>
  <c r="J58" i="14"/>
  <c r="K58" i="14"/>
  <c r="J60" i="14"/>
  <c r="K60" i="14"/>
  <c r="J61" i="14"/>
  <c r="K61" i="14"/>
  <c r="J63" i="14"/>
  <c r="K63" i="14"/>
  <c r="J64" i="14"/>
  <c r="K64" i="14"/>
  <c r="J202" i="14"/>
  <c r="K202" i="14"/>
  <c r="J65" i="14"/>
  <c r="K65" i="14"/>
  <c r="J66" i="14"/>
  <c r="K66" i="14"/>
  <c r="J67" i="14"/>
  <c r="K67" i="14"/>
  <c r="J68" i="14"/>
  <c r="K68" i="14"/>
  <c r="J224" i="14"/>
  <c r="K224" i="14"/>
  <c r="J69" i="14"/>
  <c r="K69" i="14"/>
  <c r="J70" i="14"/>
  <c r="K70" i="14"/>
  <c r="J74" i="14"/>
  <c r="K74" i="14"/>
  <c r="J75" i="14"/>
  <c r="K75" i="14"/>
  <c r="J76" i="14"/>
  <c r="K76" i="14"/>
  <c r="J77" i="14"/>
  <c r="K77" i="14"/>
  <c r="J78" i="14"/>
  <c r="K78" i="14"/>
  <c r="J79" i="14"/>
  <c r="K79" i="14"/>
  <c r="J80" i="14"/>
  <c r="K80" i="14"/>
  <c r="J81" i="14"/>
  <c r="K81" i="14"/>
  <c r="J82" i="14"/>
  <c r="K82" i="14"/>
  <c r="J83" i="14"/>
  <c r="K83" i="14"/>
  <c r="J84" i="14"/>
  <c r="K84" i="14"/>
  <c r="J85" i="14"/>
  <c r="K85" i="14"/>
  <c r="J90" i="14"/>
  <c r="K90" i="14"/>
  <c r="J91" i="14"/>
  <c r="K91" i="14"/>
  <c r="J92" i="14"/>
  <c r="K92" i="14"/>
  <c r="J146" i="14"/>
  <c r="K146" i="14"/>
  <c r="J162" i="14"/>
  <c r="K162" i="14"/>
  <c r="J192" i="14"/>
  <c r="K192" i="14"/>
  <c r="J93" i="14"/>
  <c r="K93" i="14"/>
  <c r="J94" i="14"/>
  <c r="K94" i="14"/>
  <c r="J95" i="14"/>
  <c r="K95" i="14"/>
  <c r="J96" i="14"/>
  <c r="K96" i="14"/>
  <c r="J97" i="14"/>
  <c r="K97" i="14"/>
  <c r="J100" i="14"/>
  <c r="K100" i="14"/>
  <c r="J98" i="14"/>
  <c r="K98" i="14"/>
  <c r="J99" i="14"/>
  <c r="K99" i="14"/>
  <c r="J101" i="14"/>
  <c r="K101" i="14"/>
  <c r="J102" i="14"/>
  <c r="K102" i="14"/>
  <c r="J103" i="14"/>
  <c r="K103" i="14"/>
  <c r="J104" i="14"/>
  <c r="K104" i="14"/>
  <c r="J107" i="14"/>
  <c r="K107" i="14"/>
  <c r="J108" i="14"/>
  <c r="K108" i="14"/>
  <c r="J109" i="14"/>
  <c r="K109" i="14"/>
  <c r="J110" i="14"/>
  <c r="K110" i="14"/>
  <c r="J155" i="14"/>
  <c r="K155" i="14"/>
  <c r="J111" i="14"/>
  <c r="K111" i="14"/>
  <c r="J112" i="14"/>
  <c r="K112" i="14"/>
  <c r="J113" i="14"/>
  <c r="K113" i="14"/>
  <c r="J114" i="14"/>
  <c r="K114" i="14"/>
  <c r="J220" i="14"/>
  <c r="K220" i="14"/>
  <c r="J115" i="14"/>
  <c r="K115" i="14"/>
  <c r="J119" i="14"/>
  <c r="K119" i="14"/>
  <c r="J120" i="14"/>
  <c r="K120" i="14"/>
  <c r="J121" i="14"/>
  <c r="K121" i="14"/>
  <c r="J118" i="14"/>
  <c r="K118" i="14"/>
  <c r="J122" i="14"/>
  <c r="K122" i="14"/>
  <c r="J123" i="14"/>
  <c r="K123" i="14"/>
  <c r="J117" i="14"/>
  <c r="K117" i="14"/>
  <c r="J124" i="14"/>
  <c r="K124" i="14"/>
  <c r="J125" i="14"/>
  <c r="K125" i="14"/>
  <c r="J126" i="14"/>
  <c r="K126" i="14"/>
  <c r="J127" i="14"/>
  <c r="K127" i="14"/>
  <c r="J128" i="14"/>
  <c r="K128" i="14"/>
  <c r="J129" i="14"/>
  <c r="K129" i="14"/>
  <c r="J191" i="14"/>
  <c r="K191" i="14"/>
  <c r="J130" i="14"/>
  <c r="K130" i="14"/>
  <c r="J131" i="14"/>
  <c r="K131" i="14"/>
  <c r="J132" i="14"/>
  <c r="K132" i="14"/>
  <c r="J133" i="14"/>
  <c r="K133" i="14"/>
  <c r="J134" i="14"/>
  <c r="K134" i="14"/>
  <c r="J135" i="14"/>
  <c r="K135" i="14"/>
  <c r="J136" i="14"/>
  <c r="K136" i="14"/>
  <c r="J138" i="14"/>
  <c r="K138" i="14"/>
  <c r="J140" i="14"/>
  <c r="K140" i="14"/>
  <c r="J141" i="14"/>
  <c r="K141" i="14"/>
  <c r="J142" i="14"/>
  <c r="K142" i="14"/>
  <c r="J143" i="14"/>
  <c r="K143" i="14"/>
  <c r="J145" i="14"/>
  <c r="K145" i="14"/>
  <c r="J151" i="14"/>
  <c r="K151" i="14"/>
  <c r="J147" i="14"/>
  <c r="K147" i="14"/>
  <c r="J150" i="14"/>
  <c r="K150" i="14"/>
  <c r="J152" i="14"/>
  <c r="K152" i="14"/>
  <c r="J153" i="14"/>
  <c r="K153" i="14"/>
  <c r="J154" i="14"/>
  <c r="K154" i="14"/>
  <c r="J156" i="14"/>
  <c r="K156" i="14"/>
  <c r="J157" i="14"/>
  <c r="K157" i="14"/>
  <c r="J158" i="14"/>
  <c r="K158" i="14"/>
  <c r="J159" i="14"/>
  <c r="K159" i="14"/>
  <c r="J160" i="14"/>
  <c r="K160" i="14"/>
  <c r="J161" i="14"/>
  <c r="K161" i="14"/>
  <c r="J163" i="14"/>
  <c r="K163" i="14"/>
  <c r="J164" i="14"/>
  <c r="K164" i="14"/>
  <c r="J165" i="14"/>
  <c r="K165" i="14"/>
  <c r="J169" i="14"/>
  <c r="K169" i="14"/>
  <c r="J166" i="14"/>
  <c r="K166" i="14"/>
  <c r="J167" i="14"/>
  <c r="K167" i="14"/>
  <c r="J168" i="14"/>
  <c r="K168" i="14"/>
  <c r="J170" i="14"/>
  <c r="K170" i="14"/>
  <c r="J171" i="14"/>
  <c r="K171" i="14"/>
  <c r="J173" i="14"/>
  <c r="K173" i="14"/>
  <c r="J174" i="14"/>
  <c r="K174" i="14"/>
  <c r="J175" i="14"/>
  <c r="K175" i="14"/>
  <c r="J227" i="14"/>
  <c r="K227" i="14"/>
  <c r="J228" i="14"/>
  <c r="K228" i="14"/>
  <c r="J229" i="14"/>
  <c r="K229" i="14"/>
  <c r="J230" i="14"/>
  <c r="K230" i="14"/>
  <c r="J231" i="14"/>
  <c r="K231" i="14"/>
  <c r="J232" i="14"/>
  <c r="K232" i="14"/>
  <c r="J178" i="14"/>
  <c r="K178" i="14"/>
  <c r="J180" i="14"/>
  <c r="K180" i="14"/>
  <c r="J5" i="14"/>
  <c r="K5" i="14"/>
  <c r="J182" i="14"/>
  <c r="K182" i="14"/>
  <c r="J183" i="14"/>
  <c r="K183" i="14"/>
  <c r="J184" i="14"/>
  <c r="K184" i="14"/>
  <c r="J185" i="14"/>
  <c r="K185" i="14"/>
  <c r="J186" i="14"/>
  <c r="K186" i="14"/>
  <c r="J187" i="14"/>
  <c r="K187" i="14"/>
  <c r="J116" i="14"/>
  <c r="K116" i="14"/>
  <c r="J181" i="14"/>
  <c r="K181" i="14"/>
  <c r="J188" i="14"/>
  <c r="K188" i="14"/>
  <c r="J189" i="14"/>
  <c r="K189" i="14"/>
  <c r="J211" i="14"/>
  <c r="K211" i="14"/>
  <c r="J190" i="14"/>
  <c r="K190" i="14"/>
  <c r="J177" i="14"/>
  <c r="K177" i="14"/>
  <c r="J179" i="14"/>
  <c r="K179" i="14"/>
  <c r="J193" i="14"/>
  <c r="K193" i="14"/>
  <c r="J194" i="14"/>
  <c r="K194" i="14"/>
  <c r="J197" i="14"/>
  <c r="K197" i="14"/>
  <c r="J196" i="14"/>
  <c r="K196" i="14"/>
  <c r="J198" i="14"/>
  <c r="K198" i="14"/>
  <c r="J199" i="14"/>
  <c r="K199" i="14"/>
  <c r="J200" i="14"/>
  <c r="K200" i="14"/>
  <c r="J201" i="14"/>
  <c r="K201" i="14"/>
  <c r="J40" i="14"/>
  <c r="K40" i="14"/>
  <c r="J62" i="14"/>
  <c r="K62" i="14"/>
  <c r="J106" i="14"/>
  <c r="K106" i="14"/>
  <c r="J172" i="14"/>
  <c r="K172" i="14"/>
  <c r="J176" i="14"/>
  <c r="K176"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8" i="14"/>
  <c r="K148" i="14"/>
  <c r="J149" i="14"/>
  <c r="K149" i="14"/>
  <c r="J203" i="14"/>
  <c r="K203" i="14"/>
  <c r="J218" i="14"/>
  <c r="K218" i="14"/>
  <c r="J219" i="14"/>
  <c r="K219" i="14"/>
  <c r="J222" i="14"/>
  <c r="K222" i="14"/>
  <c r="J223" i="14"/>
  <c r="K223" i="14"/>
  <c r="J225" i="14"/>
  <c r="K225" i="14"/>
  <c r="J37" i="14"/>
  <c r="K37" i="14"/>
  <c r="J226" i="14"/>
  <c r="K226" i="14"/>
  <c r="J39" i="14"/>
  <c r="K39" i="14"/>
  <c r="J71" i="14"/>
  <c r="K71" i="14"/>
  <c r="J72" i="14"/>
  <c r="K72" i="14"/>
  <c r="J73" i="14"/>
  <c r="K73" i="14"/>
  <c r="J233" i="14"/>
  <c r="K233" i="14"/>
  <c r="J234" i="14"/>
  <c r="K234" i="14"/>
  <c r="J59" i="14"/>
  <c r="K59" i="14"/>
  <c r="J235" i="14"/>
  <c r="K235" i="14"/>
  <c r="J236" i="14"/>
  <c r="K236" i="14"/>
  <c r="J237" i="14"/>
  <c r="K237" i="14"/>
  <c r="J240" i="14"/>
  <c r="K240" i="14"/>
  <c r="J241" i="14"/>
  <c r="K241" i="14"/>
  <c r="J242" i="14"/>
  <c r="K242" i="14"/>
  <c r="J245" i="14"/>
  <c r="K245" i="14"/>
  <c r="J246" i="14"/>
  <c r="K246" i="14"/>
  <c r="J247" i="14"/>
  <c r="K247" i="14"/>
  <c r="J300" i="14"/>
  <c r="K300"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7" i="14"/>
  <c r="K297" i="14"/>
  <c r="J298" i="14"/>
  <c r="K298" i="14"/>
  <c r="J299" i="14"/>
  <c r="K299" i="14"/>
  <c r="J301" i="14"/>
  <c r="K301" i="14"/>
  <c r="J302" i="14"/>
  <c r="K302" i="14"/>
  <c r="J303" i="14"/>
  <c r="K303" i="14"/>
  <c r="J306" i="14"/>
  <c r="K306" i="14"/>
  <c r="J307" i="14"/>
  <c r="K307" i="14"/>
  <c r="J310" i="14"/>
  <c r="K310" i="14"/>
  <c r="J311" i="14"/>
  <c r="K311" i="14"/>
  <c r="J312" i="14"/>
  <c r="K312" i="14"/>
  <c r="J327" i="14"/>
  <c r="K327" i="14"/>
  <c r="J328" i="14"/>
  <c r="K328" i="14"/>
  <c r="J329" i="14"/>
  <c r="K329" i="14"/>
  <c r="J313" i="14"/>
  <c r="K313" i="14"/>
  <c r="J314" i="14"/>
  <c r="K314" i="14"/>
  <c r="J319" i="14"/>
  <c r="K319" i="14"/>
  <c r="J320" i="14"/>
  <c r="K320" i="14"/>
  <c r="J322" i="14"/>
  <c r="K322" i="14"/>
  <c r="J323" i="14"/>
  <c r="K323" i="14"/>
  <c r="J324" i="14"/>
  <c r="K324" i="14"/>
  <c r="J362" i="14"/>
  <c r="K362" i="14"/>
  <c r="J363" i="14"/>
  <c r="K363" i="14"/>
  <c r="J364" i="14"/>
  <c r="K364" i="14"/>
  <c r="J380" i="14"/>
  <c r="K380" i="14"/>
  <c r="J385" i="14"/>
  <c r="K385" i="14"/>
  <c r="J459" i="14"/>
  <c r="K459" i="14"/>
  <c r="J326" i="14"/>
  <c r="K326" i="14"/>
  <c r="J365" i="14"/>
  <c r="K365" i="14"/>
  <c r="J400" i="14"/>
  <c r="K400" i="14"/>
  <c r="J330" i="14"/>
  <c r="K330" i="14"/>
  <c r="J331" i="14"/>
  <c r="K331" i="14"/>
  <c r="J332" i="14"/>
  <c r="K332" i="14"/>
  <c r="J333" i="14"/>
  <c r="K333" i="14"/>
  <c r="J334" i="14"/>
  <c r="K334" i="14"/>
  <c r="J335" i="14"/>
  <c r="K335" i="14"/>
  <c r="J338" i="14"/>
  <c r="K338" i="14"/>
  <c r="J339" i="14"/>
  <c r="K339" i="14"/>
  <c r="J340" i="14"/>
  <c r="K340" i="14"/>
  <c r="J341" i="14"/>
  <c r="K341" i="14"/>
  <c r="J342" i="14"/>
  <c r="K342" i="14"/>
  <c r="J343" i="14"/>
  <c r="K343" i="14"/>
  <c r="J344" i="14"/>
  <c r="K344" i="14"/>
  <c r="J345" i="14"/>
  <c r="K345" i="14"/>
  <c r="J346" i="14"/>
  <c r="K346" i="14"/>
  <c r="J347" i="14"/>
  <c r="K347" i="14"/>
  <c r="J348" i="14"/>
  <c r="K348" i="14"/>
  <c r="J349" i="14"/>
  <c r="K349" i="14"/>
  <c r="J350" i="14"/>
  <c r="K350" i="14"/>
  <c r="J351" i="14"/>
  <c r="K351" i="14"/>
  <c r="J352" i="14"/>
  <c r="K352" i="14"/>
  <c r="J355" i="14"/>
  <c r="K355" i="14"/>
  <c r="J356" i="14"/>
  <c r="K356" i="14"/>
  <c r="J357" i="14"/>
  <c r="K357" i="14"/>
  <c r="J375" i="14"/>
  <c r="K375" i="14"/>
  <c r="J376" i="14"/>
  <c r="K376" i="14"/>
  <c r="J358" i="14"/>
  <c r="K358" i="14"/>
  <c r="J359" i="14"/>
  <c r="K359" i="14"/>
  <c r="J451" i="14"/>
  <c r="K451" i="14"/>
  <c r="J461" i="14"/>
  <c r="K461" i="14"/>
  <c r="J468" i="14"/>
  <c r="K468" i="14"/>
  <c r="J473" i="14"/>
  <c r="K473" i="14"/>
  <c r="J360" i="14"/>
  <c r="K360" i="14"/>
  <c r="J361" i="14"/>
  <c r="K361" i="14"/>
  <c r="J467" i="14"/>
  <c r="K467" i="14"/>
  <c r="J366" i="14"/>
  <c r="K366" i="14"/>
  <c r="J367" i="14"/>
  <c r="K367" i="14"/>
  <c r="J368" i="14"/>
  <c r="K368" i="14"/>
  <c r="J369" i="14"/>
  <c r="K369" i="14"/>
  <c r="J374" i="14"/>
  <c r="K374" i="14"/>
  <c r="J445" i="14"/>
  <c r="K445" i="14"/>
  <c r="J321" i="14"/>
  <c r="K321" i="14"/>
  <c r="J372" i="14"/>
  <c r="K372" i="14"/>
  <c r="J378" i="14"/>
  <c r="K378" i="14"/>
  <c r="J379" i="14"/>
  <c r="K379" i="14"/>
  <c r="J381" i="14"/>
  <c r="K381" i="14"/>
  <c r="J382" i="14"/>
  <c r="K382" i="14"/>
  <c r="J392" i="14"/>
  <c r="K392" i="14"/>
  <c r="J383" i="14"/>
  <c r="K383" i="14"/>
  <c r="J386" i="14"/>
  <c r="K386" i="14"/>
  <c r="J387" i="14"/>
  <c r="K387" i="14"/>
  <c r="J388" i="14"/>
  <c r="K388" i="14"/>
  <c r="J453" i="14"/>
  <c r="K453" i="14"/>
  <c r="J353" i="14"/>
  <c r="K353" i="14"/>
  <c r="J389" i="14"/>
  <c r="K389" i="14"/>
  <c r="J390" i="14"/>
  <c r="K390" i="14"/>
  <c r="J391" i="14"/>
  <c r="K391" i="14"/>
  <c r="J373" i="14"/>
  <c r="K373" i="14"/>
  <c r="J393" i="14"/>
  <c r="K393" i="14"/>
  <c r="J394" i="14"/>
  <c r="K394" i="14"/>
  <c r="J395" i="14"/>
  <c r="K395" i="14"/>
  <c r="J396" i="14"/>
  <c r="K396" i="14"/>
  <c r="J397" i="14"/>
  <c r="K397" i="14"/>
  <c r="J398" i="14"/>
  <c r="K398" i="14"/>
  <c r="J399" i="14"/>
  <c r="K399" i="14"/>
  <c r="J401" i="14"/>
  <c r="K401" i="14"/>
  <c r="J402" i="14"/>
  <c r="K402" i="14"/>
  <c r="J337" i="14"/>
  <c r="K337" i="14"/>
  <c r="J403" i="14"/>
  <c r="K403" i="14"/>
  <c r="J404" i="14"/>
  <c r="K404" i="14"/>
  <c r="J405" i="14"/>
  <c r="K405" i="14"/>
  <c r="J406" i="14"/>
  <c r="K406" i="14"/>
  <c r="J407" i="14"/>
  <c r="K407" i="14"/>
  <c r="J408" i="14"/>
  <c r="K408" i="14"/>
  <c r="J409" i="14"/>
  <c r="K409" i="14"/>
  <c r="J410" i="14"/>
  <c r="K410" i="14"/>
  <c r="J411" i="14"/>
  <c r="K411" i="14"/>
  <c r="J315" i="14"/>
  <c r="K315" i="14"/>
  <c r="J412" i="14"/>
  <c r="K412" i="14"/>
  <c r="J316" i="14"/>
  <c r="K316" i="14"/>
  <c r="J371" i="14"/>
  <c r="K371" i="14"/>
  <c r="J413" i="14"/>
  <c r="K413" i="14"/>
  <c r="J418" i="14"/>
  <c r="K418" i="14"/>
  <c r="J419" i="14"/>
  <c r="K419" i="14"/>
  <c r="J414" i="14"/>
  <c r="K414" i="14"/>
  <c r="J415" i="14"/>
  <c r="K415" i="14"/>
  <c r="J416" i="14"/>
  <c r="K416" i="14"/>
  <c r="J417" i="14"/>
  <c r="K417" i="14"/>
  <c r="J420" i="14"/>
  <c r="K420" i="14"/>
  <c r="J336" i="14"/>
  <c r="K336" i="14"/>
  <c r="J421" i="14"/>
  <c r="K421" i="14"/>
  <c r="J422" i="14"/>
  <c r="K422" i="14"/>
  <c r="J423" i="14"/>
  <c r="K423" i="14"/>
  <c r="J424" i="14"/>
  <c r="K424" i="14"/>
  <c r="J425" i="14"/>
  <c r="K425" i="14"/>
  <c r="J426" i="14"/>
  <c r="K426" i="14"/>
  <c r="J427" i="14"/>
  <c r="K427" i="14"/>
  <c r="J438" i="14"/>
  <c r="K438" i="14"/>
  <c r="J428" i="14"/>
  <c r="K428" i="14"/>
  <c r="J317" i="14"/>
  <c r="K317" i="14"/>
  <c r="J429" i="14"/>
  <c r="K429" i="14"/>
  <c r="J430" i="14"/>
  <c r="K430" i="14"/>
  <c r="J431" i="14"/>
  <c r="K431" i="14"/>
  <c r="J432" i="14"/>
  <c r="K432" i="14"/>
  <c r="J433" i="14"/>
  <c r="K433" i="14"/>
  <c r="J434" i="14"/>
  <c r="K434" i="14"/>
  <c r="J377" i="14"/>
  <c r="K377" i="14"/>
  <c r="J435" i="14"/>
  <c r="K435" i="14"/>
  <c r="J436" i="14"/>
  <c r="K436" i="14"/>
  <c r="J455" i="14"/>
  <c r="K455" i="14"/>
  <c r="J370" i="14"/>
  <c r="K370" i="14"/>
  <c r="J384" i="14"/>
  <c r="K384" i="14"/>
  <c r="J437" i="14"/>
  <c r="K437" i="14"/>
  <c r="J439" i="14"/>
  <c r="K439" i="14"/>
  <c r="J440" i="14"/>
  <c r="K440" i="14"/>
  <c r="J441" i="14"/>
  <c r="K441" i="14"/>
  <c r="J442" i="14"/>
  <c r="K442" i="14"/>
  <c r="J443" i="14"/>
  <c r="K443" i="14"/>
  <c r="J444" i="14"/>
  <c r="K444" i="14"/>
  <c r="J447" i="14"/>
  <c r="K447" i="14"/>
  <c r="J448" i="14"/>
  <c r="K448" i="14"/>
  <c r="J449" i="14"/>
  <c r="K449" i="14"/>
  <c r="J450" i="14"/>
  <c r="K450" i="14"/>
  <c r="J454" i="14"/>
  <c r="K454" i="14"/>
  <c r="J456" i="14"/>
  <c r="K456" i="14"/>
  <c r="J457" i="14"/>
  <c r="K457" i="14"/>
  <c r="J458" i="14"/>
  <c r="K458" i="14"/>
  <c r="J318" i="14"/>
  <c r="K318" i="14"/>
  <c r="J354" i="14"/>
  <c r="K354" i="14"/>
  <c r="J462" i="14"/>
  <c r="K462" i="14"/>
  <c r="J463" i="14"/>
  <c r="K463" i="14"/>
  <c r="J466" i="14"/>
  <c r="K466" i="14"/>
  <c r="J471" i="14"/>
  <c r="K471" i="14"/>
  <c r="J325" i="14"/>
  <c r="K325" i="14"/>
  <c r="J446" i="14"/>
  <c r="K446" i="14"/>
  <c r="J452" i="14"/>
  <c r="K452" i="14"/>
  <c r="J460" i="14"/>
  <c r="K460" i="14"/>
  <c r="J469" i="14"/>
  <c r="K469" i="14"/>
  <c r="J470" i="14"/>
  <c r="K470" i="14"/>
  <c r="J472" i="14"/>
  <c r="K472" i="14"/>
  <c r="J476" i="14"/>
  <c r="K476" i="14"/>
  <c r="J478" i="14"/>
  <c r="K478" i="14"/>
  <c r="J479" i="14"/>
  <c r="K479" i="14"/>
  <c r="J480" i="14"/>
  <c r="K480" i="14"/>
  <c r="J477" i="14"/>
  <c r="K477" i="14"/>
  <c r="J481" i="14"/>
  <c r="K481" i="14"/>
  <c r="J485" i="14"/>
  <c r="K485" i="14"/>
  <c r="J487" i="14"/>
  <c r="K487" i="14"/>
  <c r="J542" i="14"/>
  <c r="K542" i="14"/>
  <c r="J488" i="14"/>
  <c r="K488" i="14"/>
  <c r="J489" i="14"/>
  <c r="K489" i="14"/>
  <c r="J490" i="14"/>
  <c r="K490" i="14"/>
  <c r="J491" i="14"/>
  <c r="K491" i="14"/>
  <c r="J486" i="14"/>
  <c r="K486" i="14"/>
  <c r="J492" i="14"/>
  <c r="K492" i="14"/>
  <c r="J515" i="14"/>
  <c r="K515" i="14"/>
  <c r="J516" i="14"/>
  <c r="K516" i="14"/>
  <c r="J493" i="14"/>
  <c r="K493" i="14"/>
  <c r="J494" i="14"/>
  <c r="K494" i="14"/>
  <c r="J495" i="14"/>
  <c r="K495" i="14"/>
  <c r="J496" i="14"/>
  <c r="K496" i="14"/>
  <c r="J497" i="14"/>
  <c r="K497" i="14"/>
  <c r="J498" i="14"/>
  <c r="K498" i="14"/>
  <c r="J484" i="14"/>
  <c r="K484" i="14"/>
  <c r="J499" i="14"/>
  <c r="K499" i="14"/>
  <c r="J500" i="14"/>
  <c r="K500" i="14"/>
  <c r="J501" i="14"/>
  <c r="K501" i="14"/>
  <c r="J503" i="14"/>
  <c r="K503" i="14"/>
  <c r="J504" i="14"/>
  <c r="K504" i="14"/>
  <c r="J505" i="14"/>
  <c r="K505" i="14"/>
  <c r="J506" i="14"/>
  <c r="K506" i="14"/>
  <c r="J502" i="14"/>
  <c r="K502" i="14"/>
  <c r="J507" i="14"/>
  <c r="K507" i="14"/>
  <c r="J508" i="14"/>
  <c r="K508" i="14"/>
  <c r="J509" i="14"/>
  <c r="K509" i="14"/>
  <c r="J510" i="14"/>
  <c r="K510" i="14"/>
  <c r="J511" i="14"/>
  <c r="K511" i="14"/>
  <c r="J512" i="14"/>
  <c r="K512" i="14"/>
  <c r="J513" i="14"/>
  <c r="K513" i="14"/>
  <c r="J514" i="14"/>
  <c r="K514" i="14"/>
  <c r="J517" i="14"/>
  <c r="K517" i="14"/>
  <c r="J518" i="14"/>
  <c r="K518" i="14"/>
  <c r="J519" i="14"/>
  <c r="K519" i="14"/>
  <c r="J520" i="14"/>
  <c r="K520" i="14"/>
  <c r="J482" i="14"/>
  <c r="K482" i="14"/>
  <c r="J483" i="14"/>
  <c r="K483" i="14"/>
  <c r="J521" i="14"/>
  <c r="K521" i="14"/>
  <c r="J522" i="14"/>
  <c r="K522" i="14"/>
  <c r="J523" i="14"/>
  <c r="K523" i="14"/>
  <c r="J524" i="14"/>
  <c r="K524" i="14"/>
  <c r="J525" i="14"/>
  <c r="K525" i="14"/>
  <c r="J526" i="14"/>
  <c r="K526" i="14"/>
  <c r="J527" i="14"/>
  <c r="K527" i="14"/>
  <c r="J528" i="14"/>
  <c r="K528" i="14"/>
  <c r="J530" i="14"/>
  <c r="K530" i="14"/>
  <c r="J531" i="14"/>
  <c r="K531" i="14"/>
  <c r="J532" i="14"/>
  <c r="K532" i="14"/>
  <c r="J533" i="14"/>
  <c r="K533" i="14"/>
  <c r="J534" i="14"/>
  <c r="K534" i="14"/>
  <c r="D11" i="4"/>
  <c r="B4" i="10"/>
  <c r="G4" i="10" s="1"/>
  <c r="H4" i="10" s="1"/>
  <c r="B5" i="10"/>
  <c r="B15" i="10"/>
  <c r="F25" i="10" s="1"/>
  <c r="F30" i="10" s="1"/>
  <c r="B17" i="10"/>
  <c r="B18" i="10"/>
  <c r="G18" i="10" s="1"/>
  <c r="H18" i="10" s="1"/>
  <c r="K62" i="10"/>
  <c r="K64" i="10"/>
  <c r="K65" i="10"/>
  <c r="B51" i="10"/>
  <c r="G51" i="10" s="1"/>
  <c r="B52" i="10"/>
  <c r="G52" i="10" s="1"/>
  <c r="B6" i="10"/>
  <c r="G6" i="10"/>
  <c r="B20" i="10"/>
  <c r="G20" i="10" s="1"/>
  <c r="H20" i="10" s="1"/>
  <c r="B22" i="10"/>
  <c r="G22" i="10" s="1"/>
  <c r="H22" i="10" s="1"/>
  <c r="B23" i="10"/>
  <c r="G23" i="10" s="1"/>
  <c r="H23" i="10" s="1"/>
  <c r="D23" i="10" s="1"/>
  <c r="B28" i="10"/>
  <c r="G28" i="10"/>
  <c r="B9" i="10"/>
  <c r="G9" i="10" s="1"/>
  <c r="H9" i="10" s="1"/>
  <c r="B8" i="10"/>
  <c r="G8" i="10" s="1"/>
  <c r="H8" i="10" s="1"/>
  <c r="B7" i="10"/>
  <c r="G7" i="10" s="1"/>
  <c r="H7" i="10" s="1"/>
  <c r="B13" i="10"/>
  <c r="G13" i="10" s="1"/>
  <c r="H13" i="10" s="1"/>
  <c r="D13" i="10" s="1"/>
  <c r="P39" i="4"/>
  <c r="P40" i="4"/>
  <c r="P41" i="4"/>
  <c r="P38" i="4"/>
  <c r="B12" i="10"/>
  <c r="G12" i="10" s="1"/>
  <c r="H12" i="10" s="1"/>
  <c r="G61" i="10"/>
  <c r="B61" i="10" s="1"/>
  <c r="B31" i="10"/>
  <c r="G31" i="10"/>
  <c r="B32" i="10"/>
  <c r="G32" i="10" s="1"/>
  <c r="B33" i="10"/>
  <c r="G33" i="10"/>
  <c r="B30" i="10"/>
  <c r="G30" i="10" s="1"/>
  <c r="B11" i="10"/>
  <c r="G11" i="10" s="1"/>
  <c r="H11" i="10" s="1"/>
  <c r="D11" i="10" s="1"/>
  <c r="B10" i="10"/>
  <c r="G10" i="10" s="1"/>
  <c r="H10" i="10" s="1"/>
  <c r="D10" i="10" s="1"/>
  <c r="A5" i="4"/>
  <c r="B60" i="10"/>
  <c r="G60" i="10" s="1"/>
  <c r="B59" i="10"/>
  <c r="G59" i="10" s="1"/>
  <c r="B58" i="10"/>
  <c r="G58" i="10" s="1"/>
  <c r="B57" i="10"/>
  <c r="G57" i="10" s="1"/>
  <c r="B56" i="10"/>
  <c r="G56" i="10"/>
  <c r="B55" i="10"/>
  <c r="G55" i="10" s="1"/>
  <c r="B54" i="10"/>
  <c r="G54" i="10" s="1"/>
  <c r="B53" i="10"/>
  <c r="G53" i="10" s="1"/>
  <c r="B50" i="10"/>
  <c r="G50" i="10" s="1"/>
  <c r="B48" i="10"/>
  <c r="G48" i="10"/>
  <c r="B47" i="10"/>
  <c r="G47" i="10" s="1"/>
  <c r="B46" i="10"/>
  <c r="G46" i="10" s="1"/>
  <c r="B45" i="10"/>
  <c r="G45" i="10"/>
  <c r="B43" i="10"/>
  <c r="G43" i="10"/>
  <c r="B42" i="10"/>
  <c r="G42" i="10" s="1"/>
  <c r="B41" i="10"/>
  <c r="G41" i="10" s="1"/>
  <c r="B40" i="10"/>
  <c r="G40" i="10" s="1"/>
  <c r="B38" i="10"/>
  <c r="G38" i="10"/>
  <c r="B37" i="10"/>
  <c r="G37" i="10" s="1"/>
  <c r="B36" i="10"/>
  <c r="G36" i="10" s="1"/>
  <c r="H36" i="10" s="1"/>
  <c r="D36" i="10" s="1"/>
  <c r="B35" i="10"/>
  <c r="G35" i="10" s="1"/>
  <c r="B27" i="10"/>
  <c r="G27" i="10"/>
  <c r="B26" i="10"/>
  <c r="G26" i="10" s="1"/>
  <c r="H26" i="10" s="1"/>
  <c r="D26" i="10" s="1"/>
  <c r="B25" i="10"/>
  <c r="G25" i="10"/>
  <c r="H14" i="10"/>
  <c r="H61" i="4"/>
  <c r="C288" i="16"/>
  <c r="C4" i="14"/>
  <c r="G15" i="10"/>
  <c r="H15" i="10" s="1"/>
  <c r="D15" i="10" s="1"/>
  <c r="B38" i="16"/>
  <c r="C43" i="16"/>
  <c r="B43" i="16"/>
  <c r="B2496" i="16"/>
  <c r="C2496" i="16"/>
  <c r="B432" i="16"/>
  <c r="B296" i="16"/>
  <c r="B51" i="16"/>
  <c r="C442" i="16"/>
  <c r="S442" i="16"/>
  <c r="H442" i="16" s="1"/>
  <c r="B515" i="16"/>
  <c r="B325" i="16"/>
  <c r="C473" i="16"/>
  <c r="C415" i="16"/>
  <c r="S415" i="16"/>
  <c r="C368" i="16"/>
  <c r="S368" i="16" s="1"/>
  <c r="H368" i="16" s="1"/>
  <c r="C25" i="16"/>
  <c r="S25" i="16"/>
  <c r="C37" i="16"/>
  <c r="C47" i="16"/>
  <c r="C50" i="16"/>
  <c r="S50" i="16"/>
  <c r="C54" i="16"/>
  <c r="C61" i="16"/>
  <c r="S61" i="16"/>
  <c r="C67" i="16"/>
  <c r="C71" i="16"/>
  <c r="C75" i="16"/>
  <c r="C81" i="16"/>
  <c r="C85" i="16"/>
  <c r="S85" i="16"/>
  <c r="D85" i="16"/>
  <c r="C87" i="16"/>
  <c r="C91" i="16"/>
  <c r="C94" i="16"/>
  <c r="S94" i="16"/>
  <c r="D94" i="16" s="1"/>
  <c r="C100" i="16"/>
  <c r="S100" i="16"/>
  <c r="C106" i="16"/>
  <c r="S106" i="16" s="1"/>
  <c r="C110" i="16"/>
  <c r="C117" i="16"/>
  <c r="C121" i="16"/>
  <c r="C125" i="16"/>
  <c r="S125" i="16"/>
  <c r="C129" i="16"/>
  <c r="C133" i="16"/>
  <c r="S133" i="16" s="1"/>
  <c r="I133" i="16" s="1"/>
  <c r="C137" i="16"/>
  <c r="C141" i="16"/>
  <c r="S141" i="16" s="1"/>
  <c r="C144" i="16"/>
  <c r="C147" i="16"/>
  <c r="S147" i="16"/>
  <c r="C151" i="16"/>
  <c r="S151" i="16"/>
  <c r="C154" i="16"/>
  <c r="C157" i="16"/>
  <c r="C161" i="16"/>
  <c r="C165" i="16"/>
  <c r="S165" i="16"/>
  <c r="C169" i="16"/>
  <c r="S169" i="16"/>
  <c r="D169" i="16"/>
  <c r="C171" i="16"/>
  <c r="S171" i="16" s="1"/>
  <c r="C175" i="16"/>
  <c r="C179" i="16"/>
  <c r="S179" i="16"/>
  <c r="C182" i="16"/>
  <c r="C186" i="16"/>
  <c r="C195" i="16"/>
  <c r="C198" i="16"/>
  <c r="S198" i="16"/>
  <c r="E198" i="16"/>
  <c r="C205" i="16"/>
  <c r="S205" i="16" s="1"/>
  <c r="C207" i="16"/>
  <c r="S207" i="16" s="1"/>
  <c r="F207" i="16" s="1"/>
  <c r="C209" i="16"/>
  <c r="S209" i="16"/>
  <c r="C213" i="16"/>
  <c r="C219" i="16"/>
  <c r="S219" i="16"/>
  <c r="E219" i="16"/>
  <c r="C223" i="16"/>
  <c r="C226" i="16"/>
  <c r="C229" i="16"/>
  <c r="C232" i="16"/>
  <c r="C242" i="16"/>
  <c r="C251" i="16"/>
  <c r="S251" i="16"/>
  <c r="C253" i="16"/>
  <c r="S253" i="16" s="1"/>
  <c r="C257" i="16"/>
  <c r="S257" i="16"/>
  <c r="H257" i="16" s="1"/>
  <c r="C261" i="16"/>
  <c r="S261" i="16"/>
  <c r="C266" i="16"/>
  <c r="C269" i="16"/>
  <c r="S269" i="16" s="1"/>
  <c r="F269" i="16" s="1"/>
  <c r="C272" i="16"/>
  <c r="C276" i="16"/>
  <c r="S276" i="16" s="1"/>
  <c r="C278" i="16"/>
  <c r="C281" i="16"/>
  <c r="C285" i="16"/>
  <c r="C289" i="16"/>
  <c r="C293" i="16"/>
  <c r="C297" i="16"/>
  <c r="S297" i="16" s="1"/>
  <c r="C299" i="16"/>
  <c r="S299" i="16" s="1"/>
  <c r="F299" i="16" s="1"/>
  <c r="C303" i="16"/>
  <c r="C311" i="16"/>
  <c r="C315" i="16"/>
  <c r="S315" i="16" s="1"/>
  <c r="D315" i="16" s="1"/>
  <c r="C321" i="16"/>
  <c r="S321" i="16" s="1"/>
  <c r="C29" i="16"/>
  <c r="S29" i="16"/>
  <c r="C45" i="16"/>
  <c r="S45" i="16" s="1"/>
  <c r="C49" i="16"/>
  <c r="C55" i="16"/>
  <c r="C59" i="16"/>
  <c r="S59" i="16" s="1"/>
  <c r="C63" i="16"/>
  <c r="S63" i="16"/>
  <c r="E63" i="16"/>
  <c r="C68" i="16"/>
  <c r="C73" i="16"/>
  <c r="C77" i="16"/>
  <c r="S77" i="16"/>
  <c r="F77" i="16" s="1"/>
  <c r="C82" i="16"/>
  <c r="S82" i="16"/>
  <c r="C90" i="16"/>
  <c r="C95" i="16"/>
  <c r="C98" i="16"/>
  <c r="S98" i="16"/>
  <c r="J98" i="16"/>
  <c r="C103" i="16"/>
  <c r="C107" i="16"/>
  <c r="C112" i="16"/>
  <c r="S112" i="16"/>
  <c r="J112" i="16" s="1"/>
  <c r="C116" i="16"/>
  <c r="S116" i="16"/>
  <c r="F116" i="16"/>
  <c r="C122" i="16"/>
  <c r="S122" i="16"/>
  <c r="D122" i="16"/>
  <c r="C127" i="16"/>
  <c r="C132" i="16"/>
  <c r="C138" i="16"/>
  <c r="C142" i="16"/>
  <c r="S142" i="16"/>
  <c r="C146" i="16"/>
  <c r="S146" i="16" s="1"/>
  <c r="G146" i="16" s="1"/>
  <c r="C160" i="16"/>
  <c r="C166" i="16"/>
  <c r="C174" i="16"/>
  <c r="C180" i="16"/>
  <c r="C184" i="16"/>
  <c r="C189" i="16"/>
  <c r="S189" i="16" s="1"/>
  <c r="C192" i="16"/>
  <c r="S192" i="16"/>
  <c r="C201" i="16"/>
  <c r="C212" i="16"/>
  <c r="S212" i="16"/>
  <c r="C217" i="16"/>
  <c r="C221" i="16"/>
  <c r="S221" i="16"/>
  <c r="C225" i="16"/>
  <c r="C230" i="16"/>
  <c r="C234" i="16"/>
  <c r="C241" i="16"/>
  <c r="C249" i="16"/>
  <c r="C258" i="16"/>
  <c r="C263" i="16"/>
  <c r="C270" i="16"/>
  <c r="S270" i="16"/>
  <c r="C274" i="16"/>
  <c r="S274" i="16" s="1"/>
  <c r="C277" i="16"/>
  <c r="C282" i="16"/>
  <c r="C287" i="16"/>
  <c r="C292" i="16"/>
  <c r="C304" i="16"/>
  <c r="S304" i="16" s="1"/>
  <c r="C308" i="16"/>
  <c r="C313" i="16"/>
  <c r="C317" i="16"/>
  <c r="C324" i="16"/>
  <c r="C327" i="16"/>
  <c r="C330" i="16"/>
  <c r="S330" i="16"/>
  <c r="C336" i="16"/>
  <c r="S336" i="16" s="1"/>
  <c r="C340" i="16"/>
  <c r="C344" i="16"/>
  <c r="S344" i="16" s="1"/>
  <c r="J344" i="16" s="1"/>
  <c r="C348" i="16"/>
  <c r="S348" i="16"/>
  <c r="E348" i="16" s="1"/>
  <c r="C354" i="16"/>
  <c r="S354" i="16"/>
  <c r="H354" i="16"/>
  <c r="C357" i="16"/>
  <c r="S357" i="16"/>
  <c r="C361" i="16"/>
  <c r="S361" i="16"/>
  <c r="E361" i="16" s="1"/>
  <c r="C365" i="16"/>
  <c r="C369" i="16"/>
  <c r="S369" i="16"/>
  <c r="C373" i="16"/>
  <c r="C378" i="16"/>
  <c r="C382" i="16"/>
  <c r="C385" i="16"/>
  <c r="C390" i="16"/>
  <c r="S390" i="16"/>
  <c r="C393" i="16"/>
  <c r="C397" i="16"/>
  <c r="C400" i="16"/>
  <c r="S400" i="16"/>
  <c r="C403" i="16"/>
  <c r="S403" i="16" s="1"/>
  <c r="C409" i="16"/>
  <c r="S409" i="16"/>
  <c r="F409" i="16" s="1"/>
  <c r="C412" i="16"/>
  <c r="S412" i="16"/>
  <c r="F412" i="16"/>
  <c r="C416" i="16"/>
  <c r="S416" i="16" s="1"/>
  <c r="F416" i="16" s="1"/>
  <c r="C420" i="16"/>
  <c r="S420" i="16" s="1"/>
  <c r="C424" i="16"/>
  <c r="S424" i="16"/>
  <c r="C427" i="16"/>
  <c r="C429" i="16"/>
  <c r="C432" i="16"/>
  <c r="C434" i="16"/>
  <c r="S434" i="16"/>
  <c r="I434" i="16" s="1"/>
  <c r="C436" i="16"/>
  <c r="C438" i="16"/>
  <c r="C444" i="16"/>
  <c r="C450" i="16"/>
  <c r="C454" i="16"/>
  <c r="S454" i="16"/>
  <c r="F454" i="16"/>
  <c r="C460" i="16"/>
  <c r="C463" i="16"/>
  <c r="S463" i="16"/>
  <c r="C465" i="16"/>
  <c r="C472" i="16"/>
  <c r="S472" i="16"/>
  <c r="D472" i="16"/>
  <c r="C478" i="16"/>
  <c r="C485" i="16"/>
  <c r="S485" i="16"/>
  <c r="C489" i="16"/>
  <c r="C494" i="16"/>
  <c r="S494" i="16"/>
  <c r="D494" i="16"/>
  <c r="C498" i="16"/>
  <c r="S498" i="16"/>
  <c r="C502" i="16"/>
  <c r="S502" i="16"/>
  <c r="C505" i="16"/>
  <c r="C511" i="16"/>
  <c r="C513" i="16"/>
  <c r="C520" i="16"/>
  <c r="S520" i="16" s="1"/>
  <c r="C523" i="16"/>
  <c r="S523" i="16"/>
  <c r="D523" i="16"/>
  <c r="C529" i="16"/>
  <c r="C534" i="16"/>
  <c r="S534" i="16"/>
  <c r="B23" i="16"/>
  <c r="Y23" i="16" s="1"/>
  <c r="B36" i="16"/>
  <c r="B46" i="16"/>
  <c r="Y46" i="16"/>
  <c r="B50" i="16"/>
  <c r="B53" i="16"/>
  <c r="B56" i="16"/>
  <c r="B60" i="16"/>
  <c r="B66" i="16"/>
  <c r="B73" i="16"/>
  <c r="B76" i="16"/>
  <c r="B79" i="16"/>
  <c r="B93" i="16"/>
  <c r="B96" i="16"/>
  <c r="B99" i="16"/>
  <c r="B103" i="16"/>
  <c r="B109" i="16"/>
  <c r="B112" i="16"/>
  <c r="Y112" i="16"/>
  <c r="B115" i="16"/>
  <c r="B119" i="16"/>
  <c r="B125" i="16"/>
  <c r="B131" i="16"/>
  <c r="B136" i="16"/>
  <c r="B138" i="16"/>
  <c r="Y138" i="16"/>
  <c r="B142" i="16"/>
  <c r="B145" i="16"/>
  <c r="C33" i="16"/>
  <c r="C53" i="16"/>
  <c r="C60" i="16"/>
  <c r="C65" i="16"/>
  <c r="C72" i="16"/>
  <c r="S72" i="16"/>
  <c r="H72" i="16"/>
  <c r="C78" i="16"/>
  <c r="C84" i="16"/>
  <c r="S84" i="16"/>
  <c r="C89" i="16"/>
  <c r="C101" i="16"/>
  <c r="S101" i="16" s="1"/>
  <c r="C105" i="16"/>
  <c r="C113" i="16"/>
  <c r="S113" i="16"/>
  <c r="J113" i="16" s="1"/>
  <c r="C119" i="16"/>
  <c r="S119" i="16"/>
  <c r="C126" i="16"/>
  <c r="C134" i="16"/>
  <c r="S134" i="16"/>
  <c r="F134" i="16"/>
  <c r="C140" i="16"/>
  <c r="S140" i="16" s="1"/>
  <c r="C152" i="16"/>
  <c r="C158" i="16"/>
  <c r="C164" i="16"/>
  <c r="C170" i="16"/>
  <c r="C177" i="16"/>
  <c r="S177" i="16"/>
  <c r="J177" i="16"/>
  <c r="C183" i="16"/>
  <c r="S183" i="16"/>
  <c r="D183" i="16"/>
  <c r="C194" i="16"/>
  <c r="C200" i="16"/>
  <c r="C210" i="16"/>
  <c r="S210" i="16"/>
  <c r="C216" i="16"/>
  <c r="C222" i="16"/>
  <c r="C233" i="16"/>
  <c r="S233" i="16"/>
  <c r="C243" i="16"/>
  <c r="C247" i="16"/>
  <c r="C259" i="16"/>
  <c r="S259" i="16"/>
  <c r="C264" i="16"/>
  <c r="S264" i="16" s="1"/>
  <c r="C268" i="16"/>
  <c r="C275" i="16"/>
  <c r="C286" i="16"/>
  <c r="C294" i="16"/>
  <c r="S294" i="16"/>
  <c r="C298" i="16"/>
  <c r="S298" i="16"/>
  <c r="J298" i="16" s="1"/>
  <c r="C307" i="16"/>
  <c r="S307" i="16"/>
  <c r="C314" i="16"/>
  <c r="C319" i="16"/>
  <c r="C323" i="16"/>
  <c r="C328" i="16"/>
  <c r="S328" i="16"/>
  <c r="D328" i="16" s="1"/>
  <c r="C332" i="16"/>
  <c r="C335" i="16"/>
  <c r="S335" i="16"/>
  <c r="C341" i="16"/>
  <c r="C346" i="16"/>
  <c r="C351" i="16"/>
  <c r="C355" i="16"/>
  <c r="S355" i="16"/>
  <c r="G355" i="16"/>
  <c r="C359" i="16"/>
  <c r="C364" i="16"/>
  <c r="C370" i="16"/>
  <c r="S370" i="16"/>
  <c r="C375" i="16"/>
  <c r="C383" i="16"/>
  <c r="C386" i="16"/>
  <c r="S386" i="16"/>
  <c r="C389" i="16"/>
  <c r="C394" i="16"/>
  <c r="S394" i="16"/>
  <c r="H394" i="16"/>
  <c r="I394" i="16"/>
  <c r="C399" i="16"/>
  <c r="S399" i="16" s="1"/>
  <c r="C402" i="16"/>
  <c r="S402" i="16"/>
  <c r="C406" i="16"/>
  <c r="C410" i="16"/>
  <c r="C413" i="16"/>
  <c r="S413" i="16"/>
  <c r="C417" i="16"/>
  <c r="C422" i="16"/>
  <c r="C426" i="16"/>
  <c r="C430" i="16"/>
  <c r="S430" i="16" s="1"/>
  <c r="E430" i="16" s="1"/>
  <c r="C439" i="16"/>
  <c r="C443" i="16"/>
  <c r="C447" i="16"/>
  <c r="C451" i="16"/>
  <c r="S451" i="16"/>
  <c r="C456" i="16"/>
  <c r="C459" i="16"/>
  <c r="S459" i="16" s="1"/>
  <c r="C471" i="16"/>
  <c r="C480" i="16"/>
  <c r="S480" i="16" s="1"/>
  <c r="H480" i="16" s="1"/>
  <c r="C484" i="16"/>
  <c r="C497" i="16"/>
  <c r="C503" i="16"/>
  <c r="S503" i="16" s="1"/>
  <c r="D503" i="16" s="1"/>
  <c r="C507" i="16"/>
  <c r="S507" i="16" s="1"/>
  <c r="C510" i="16"/>
  <c r="C514" i="16"/>
  <c r="C518" i="16"/>
  <c r="S518" i="16" s="1"/>
  <c r="D518" i="16" s="1"/>
  <c r="C522" i="16"/>
  <c r="C527" i="16"/>
  <c r="C531" i="16"/>
  <c r="C535" i="16"/>
  <c r="S535" i="16"/>
  <c r="B33" i="16"/>
  <c r="B45" i="16"/>
  <c r="B58" i="16"/>
  <c r="B61" i="16"/>
  <c r="Y61" i="16" s="1"/>
  <c r="B64" i="16"/>
  <c r="B69" i="16"/>
  <c r="B74" i="16"/>
  <c r="B77" i="16"/>
  <c r="B82" i="16"/>
  <c r="B87" i="16"/>
  <c r="B90" i="16"/>
  <c r="B94" i="16"/>
  <c r="B98" i="16"/>
  <c r="Y98" i="16"/>
  <c r="B102" i="16"/>
  <c r="B111" i="16"/>
  <c r="B114" i="16"/>
  <c r="B120" i="16"/>
  <c r="B123" i="16"/>
  <c r="B134" i="16"/>
  <c r="B149" i="16"/>
  <c r="B155" i="16"/>
  <c r="B159" i="16"/>
  <c r="B163" i="16"/>
  <c r="B167" i="16"/>
  <c r="B170" i="16"/>
  <c r="B173" i="16"/>
  <c r="B181" i="16"/>
  <c r="B183" i="16"/>
  <c r="B185" i="16"/>
  <c r="B195" i="16"/>
  <c r="Y195" i="16" s="1"/>
  <c r="B198" i="16"/>
  <c r="B203" i="16"/>
  <c r="Y203" i="16" s="1"/>
  <c r="B205" i="16"/>
  <c r="B207" i="16"/>
  <c r="B214" i="16"/>
  <c r="B216" i="16"/>
  <c r="B218" i="16"/>
  <c r="B219" i="16"/>
  <c r="B222" i="16"/>
  <c r="B224" i="16"/>
  <c r="B228" i="16"/>
  <c r="B233" i="16"/>
  <c r="B235" i="16"/>
  <c r="B244" i="16"/>
  <c r="B246" i="16"/>
  <c r="B251" i="16"/>
  <c r="B253" i="16"/>
  <c r="B255" i="16"/>
  <c r="B257" i="16"/>
  <c r="B262" i="16"/>
  <c r="B264" i="16"/>
  <c r="Y264" i="16" s="1"/>
  <c r="B267" i="16"/>
  <c r="B270" i="16"/>
  <c r="Y270" i="16" s="1"/>
  <c r="B273" i="16"/>
  <c r="Y273" i="16"/>
  <c r="B275" i="16"/>
  <c r="B278" i="16"/>
  <c r="B281" i="16"/>
  <c r="B285" i="16"/>
  <c r="Y285" i="16"/>
  <c r="B289" i="16"/>
  <c r="B291" i="16"/>
  <c r="B297" i="16"/>
  <c r="B306" i="16"/>
  <c r="B310" i="16"/>
  <c r="B315" i="16"/>
  <c r="B318" i="16"/>
  <c r="B319" i="16"/>
  <c r="B324" i="16"/>
  <c r="B328" i="16"/>
  <c r="B332" i="16"/>
  <c r="B336" i="16"/>
  <c r="B340" i="16"/>
  <c r="Y340" i="16"/>
  <c r="B344" i="16"/>
  <c r="Y344" i="16"/>
  <c r="B348" i="16"/>
  <c r="B351" i="16"/>
  <c r="B354" i="16"/>
  <c r="B358" i="16"/>
  <c r="Y358" i="16" s="1"/>
  <c r="B362" i="16"/>
  <c r="B366" i="16"/>
  <c r="B369" i="16"/>
  <c r="Y369" i="16"/>
  <c r="B372" i="16"/>
  <c r="B375" i="16"/>
  <c r="B383" i="16"/>
  <c r="Y383" i="16"/>
  <c r="B385" i="16"/>
  <c r="B389" i="16"/>
  <c r="B391" i="16"/>
  <c r="B395" i="16"/>
  <c r="B397" i="16"/>
  <c r="B400" i="16"/>
  <c r="B404" i="16"/>
  <c r="B410" i="16"/>
  <c r="B413" i="16"/>
  <c r="B416" i="16"/>
  <c r="B421" i="16"/>
  <c r="Y421" i="16" s="1"/>
  <c r="B423" i="16"/>
  <c r="B427" i="16"/>
  <c r="B429" i="16"/>
  <c r="B431" i="16"/>
  <c r="B435" i="16"/>
  <c r="B441" i="16"/>
  <c r="B447" i="16"/>
  <c r="Y447" i="16"/>
  <c r="B450" i="16"/>
  <c r="B456" i="16"/>
  <c r="B458" i="16"/>
  <c r="B460" i="16"/>
  <c r="B464" i="16"/>
  <c r="B469" i="16"/>
  <c r="B473" i="16"/>
  <c r="Y473" i="16"/>
  <c r="B477" i="16"/>
  <c r="B479" i="16"/>
  <c r="B483" i="16"/>
  <c r="B487" i="16"/>
  <c r="B491" i="16"/>
  <c r="B495" i="16"/>
  <c r="B502" i="16"/>
  <c r="Y502" i="16"/>
  <c r="B506" i="16"/>
  <c r="B513" i="16"/>
  <c r="B516" i="16"/>
  <c r="B522" i="16"/>
  <c r="B527" i="16"/>
  <c r="B531" i="16"/>
  <c r="Y531" i="16" s="1"/>
  <c r="B534" i="16"/>
  <c r="C34" i="16"/>
  <c r="Y34" i="16" s="1"/>
  <c r="C51" i="16"/>
  <c r="C58" i="16"/>
  <c r="C66" i="16"/>
  <c r="S66" i="16"/>
  <c r="C83" i="16"/>
  <c r="S83" i="16" s="1"/>
  <c r="G83" i="16" s="1"/>
  <c r="C92" i="16"/>
  <c r="C97" i="16"/>
  <c r="C104" i="16"/>
  <c r="S104" i="16"/>
  <c r="J104" i="16"/>
  <c r="C114" i="16"/>
  <c r="S114" i="16" s="1"/>
  <c r="D114" i="16" s="1"/>
  <c r="C123" i="16"/>
  <c r="C131" i="16"/>
  <c r="S131" i="16" s="1"/>
  <c r="I131" i="16" s="1"/>
  <c r="C149" i="16"/>
  <c r="C156" i="16"/>
  <c r="C167" i="16"/>
  <c r="S167" i="16"/>
  <c r="C173" i="16"/>
  <c r="S173" i="16" s="1"/>
  <c r="C181" i="16"/>
  <c r="S181" i="16"/>
  <c r="H181" i="16"/>
  <c r="C190" i="16"/>
  <c r="C197" i="16"/>
  <c r="C204" i="16"/>
  <c r="C211" i="16"/>
  <c r="S211" i="16" s="1"/>
  <c r="D211" i="16" s="1"/>
  <c r="C218" i="16"/>
  <c r="C227" i="16"/>
  <c r="S227" i="16"/>
  <c r="C235" i="16"/>
  <c r="S235" i="16" s="1"/>
  <c r="C245" i="16"/>
  <c r="C252" i="16"/>
  <c r="C260" i="16"/>
  <c r="S260" i="16" s="1"/>
  <c r="C267" i="16"/>
  <c r="S267" i="16" s="1"/>
  <c r="Y267" i="16"/>
  <c r="C273" i="16"/>
  <c r="C280" i="16"/>
  <c r="S280" i="16"/>
  <c r="J280" i="16" s="1"/>
  <c r="C290" i="16"/>
  <c r="C310" i="16"/>
  <c r="S310" i="16"/>
  <c r="I310" i="16" s="1"/>
  <c r="C318" i="16"/>
  <c r="S318" i="16"/>
  <c r="H318" i="16" s="1"/>
  <c r="J318" i="16"/>
  <c r="C334" i="16"/>
  <c r="S334" i="16"/>
  <c r="H334" i="16"/>
  <c r="C342" i="16"/>
  <c r="S342" i="16"/>
  <c r="H342" i="16"/>
  <c r="C349" i="16"/>
  <c r="Y349" i="16" s="1"/>
  <c r="C353" i="16"/>
  <c r="C360" i="16"/>
  <c r="S360" i="16"/>
  <c r="E360" i="16"/>
  <c r="C367" i="16"/>
  <c r="C374" i="16"/>
  <c r="S374" i="16"/>
  <c r="C379" i="16"/>
  <c r="S379" i="16" s="1"/>
  <c r="C395" i="16"/>
  <c r="S395" i="16"/>
  <c r="H395" i="16"/>
  <c r="C401" i="16"/>
  <c r="S401" i="16" s="1"/>
  <c r="G401" i="16" s="1"/>
  <c r="C405" i="16"/>
  <c r="C411" i="16"/>
  <c r="C414" i="16"/>
  <c r="C421" i="16"/>
  <c r="C440" i="16"/>
  <c r="C445" i="16"/>
  <c r="C457" i="16"/>
  <c r="C466" i="16"/>
  <c r="C470" i="16"/>
  <c r="C476" i="16"/>
  <c r="S476" i="16" s="1"/>
  <c r="C482" i="16"/>
  <c r="C488" i="16"/>
  <c r="C493" i="16"/>
  <c r="C500" i="16"/>
  <c r="S500" i="16" s="1"/>
  <c r="D500" i="16" s="1"/>
  <c r="C506" i="16"/>
  <c r="S506" i="16" s="1"/>
  <c r="C512" i="16"/>
  <c r="S512" i="16"/>
  <c r="C516" i="16"/>
  <c r="C525" i="16"/>
  <c r="B34" i="16"/>
  <c r="B48" i="16"/>
  <c r="B54" i="16"/>
  <c r="B59" i="16"/>
  <c r="B62" i="16"/>
  <c r="B68" i="16"/>
  <c r="B80" i="16"/>
  <c r="B84" i="16"/>
  <c r="B88" i="16"/>
  <c r="B91" i="16"/>
  <c r="B97" i="16"/>
  <c r="B104" i="16"/>
  <c r="B108" i="16"/>
  <c r="B121" i="16"/>
  <c r="B126" i="16"/>
  <c r="B130" i="16"/>
  <c r="B135" i="16"/>
  <c r="B140" i="16"/>
  <c r="B146" i="16"/>
  <c r="B150" i="16"/>
  <c r="B153" i="16"/>
  <c r="B158" i="16"/>
  <c r="B164" i="16"/>
  <c r="B168" i="16"/>
  <c r="B172" i="16"/>
  <c r="B182" i="16"/>
  <c r="Y182" i="16" s="1"/>
  <c r="B186" i="16"/>
  <c r="Y186" i="16" s="1"/>
  <c r="B189" i="16"/>
  <c r="B193" i="16"/>
  <c r="Y193" i="16" s="1"/>
  <c r="B199" i="16"/>
  <c r="B202" i="16"/>
  <c r="B206" i="16"/>
  <c r="B209" i="16"/>
  <c r="B213" i="16"/>
  <c r="B221" i="16"/>
  <c r="Y221" i="16" s="1"/>
  <c r="B225" i="16"/>
  <c r="B230" i="16"/>
  <c r="B232" i="16"/>
  <c r="B236" i="16"/>
  <c r="B242" i="16"/>
  <c r="B245" i="16"/>
  <c r="Y245" i="16" s="1"/>
  <c r="B248" i="16"/>
  <c r="B250" i="16"/>
  <c r="B252" i="16"/>
  <c r="B256" i="16"/>
  <c r="B261" i="16"/>
  <c r="B265" i="16"/>
  <c r="Y265" i="16"/>
  <c r="B269" i="16"/>
  <c r="B279" i="16"/>
  <c r="B283" i="16"/>
  <c r="B286" i="16"/>
  <c r="B294" i="16"/>
  <c r="B300" i="16"/>
  <c r="B304" i="16"/>
  <c r="B309" i="16"/>
  <c r="B314" i="16"/>
  <c r="B322" i="16"/>
  <c r="B327" i="16"/>
  <c r="B334" i="16"/>
  <c r="Y334" i="16" s="1"/>
  <c r="B339" i="16"/>
  <c r="B345" i="16"/>
  <c r="B359" i="16"/>
  <c r="B364" i="16"/>
  <c r="B373" i="16"/>
  <c r="Y373" i="16" s="1"/>
  <c r="B377" i="16"/>
  <c r="B380" i="16"/>
  <c r="B387" i="16"/>
  <c r="B390" i="16"/>
  <c r="B399" i="16"/>
  <c r="B403" i="16"/>
  <c r="Y403" i="16" s="1"/>
  <c r="B407" i="16"/>
  <c r="B411" i="16"/>
  <c r="Y411" i="16" s="1"/>
  <c r="B415" i="16"/>
  <c r="Y415" i="16" s="1"/>
  <c r="B426" i="16"/>
  <c r="B430" i="16"/>
  <c r="B433" i="16"/>
  <c r="B438" i="16"/>
  <c r="B442" i="16"/>
  <c r="B445" i="16"/>
  <c r="Y445" i="16"/>
  <c r="B454" i="16"/>
  <c r="B457" i="16"/>
  <c r="B465" i="16"/>
  <c r="Y465" i="16" s="1"/>
  <c r="B472" i="16"/>
  <c r="Y472" i="16" s="1"/>
  <c r="B475" i="16"/>
  <c r="B482" i="16"/>
  <c r="B488" i="16"/>
  <c r="B493" i="16"/>
  <c r="B498" i="16"/>
  <c r="B503" i="16"/>
  <c r="B507" i="16"/>
  <c r="B510" i="16"/>
  <c r="B514" i="16"/>
  <c r="B518" i="16"/>
  <c r="B521" i="16"/>
  <c r="B524" i="16"/>
  <c r="B529" i="16"/>
  <c r="B41" i="16"/>
  <c r="C40" i="16"/>
  <c r="C24" i="16"/>
  <c r="B44" i="16"/>
  <c r="B37" i="16"/>
  <c r="B25" i="16"/>
  <c r="C39" i="16"/>
  <c r="S39" i="16" s="1"/>
  <c r="C23" i="16"/>
  <c r="S23" i="16"/>
  <c r="B27" i="16"/>
  <c r="C42" i="16"/>
  <c r="C30" i="16"/>
  <c r="S30" i="16"/>
  <c r="E30" i="16" s="1"/>
  <c r="C41" i="16"/>
  <c r="S41" i="16"/>
  <c r="C52" i="16"/>
  <c r="C46" i="16"/>
  <c r="C56" i="16"/>
  <c r="S56" i="16"/>
  <c r="D56" i="16"/>
  <c r="C48" i="16"/>
  <c r="C57" i="16"/>
  <c r="S57" i="16"/>
  <c r="C70" i="16"/>
  <c r="C80" i="16"/>
  <c r="S80" i="16"/>
  <c r="C102" i="16"/>
  <c r="C111" i="16"/>
  <c r="C124" i="16"/>
  <c r="C136" i="16"/>
  <c r="S136" i="16"/>
  <c r="E136" i="16"/>
  <c r="C148" i="16"/>
  <c r="S148" i="16"/>
  <c r="C159" i="16"/>
  <c r="C191" i="16"/>
  <c r="S191" i="16" s="1"/>
  <c r="H191" i="16" s="1"/>
  <c r="C202" i="16"/>
  <c r="Y202" i="16"/>
  <c r="C208" i="16"/>
  <c r="S208" i="16"/>
  <c r="C220" i="16"/>
  <c r="S220" i="16"/>
  <c r="D220" i="16" s="1"/>
  <c r="C231" i="16"/>
  <c r="S231" i="16"/>
  <c r="C244" i="16"/>
  <c r="S244" i="16" s="1"/>
  <c r="E244" i="16" s="1"/>
  <c r="C254" i="16"/>
  <c r="S254" i="16"/>
  <c r="C283" i="16"/>
  <c r="S283" i="16"/>
  <c r="C295" i="16"/>
  <c r="S295" i="16"/>
  <c r="C312" i="16"/>
  <c r="S312" i="16"/>
  <c r="C329" i="16"/>
  <c r="C337" i="16"/>
  <c r="S337" i="16" s="1"/>
  <c r="C345" i="16"/>
  <c r="C352" i="16"/>
  <c r="S352" i="16"/>
  <c r="H352" i="16" s="1"/>
  <c r="C362" i="16"/>
  <c r="S362" i="16"/>
  <c r="C371" i="16"/>
  <c r="S371" i="16" s="1"/>
  <c r="C407" i="16"/>
  <c r="C419" i="16"/>
  <c r="C433" i="16"/>
  <c r="S433" i="16" s="1"/>
  <c r="D433" i="16" s="1"/>
  <c r="C437" i="16"/>
  <c r="S437" i="16"/>
  <c r="C446" i="16"/>
  <c r="S446" i="16"/>
  <c r="C453" i="16"/>
  <c r="C461" i="16"/>
  <c r="C474" i="16"/>
  <c r="C481" i="16"/>
  <c r="C490" i="16"/>
  <c r="S490" i="16"/>
  <c r="J490" i="16" s="1"/>
  <c r="C496" i="16"/>
  <c r="S496" i="16"/>
  <c r="C519" i="16"/>
  <c r="C524" i="16"/>
  <c r="S524" i="16"/>
  <c r="H524" i="16"/>
  <c r="C530" i="16"/>
  <c r="S530" i="16" s="1"/>
  <c r="B47" i="16"/>
  <c r="B55" i="16"/>
  <c r="B67" i="16"/>
  <c r="Y67" i="16" s="1"/>
  <c r="B75" i="16"/>
  <c r="B92" i="16"/>
  <c r="B100" i="16"/>
  <c r="Y100" i="16" s="1"/>
  <c r="B107" i="16"/>
  <c r="B116" i="16"/>
  <c r="B122" i="16"/>
  <c r="B129" i="16"/>
  <c r="B137" i="16"/>
  <c r="Y137" i="16"/>
  <c r="B143" i="16"/>
  <c r="B154" i="16"/>
  <c r="Y154" i="16"/>
  <c r="B161" i="16"/>
  <c r="B174" i="16"/>
  <c r="B178" i="16"/>
  <c r="B187" i="16"/>
  <c r="B191" i="16"/>
  <c r="B200" i="16"/>
  <c r="B208" i="16"/>
  <c r="B226" i="16"/>
  <c r="B234" i="16"/>
  <c r="B243" i="16"/>
  <c r="Y243" i="16" s="1"/>
  <c r="B254" i="16"/>
  <c r="B260" i="16"/>
  <c r="B271" i="16"/>
  <c r="B280" i="16"/>
  <c r="B290" i="16"/>
  <c r="B299" i="16"/>
  <c r="Y299" i="16" s="1"/>
  <c r="B303" i="16"/>
  <c r="B311" i="16"/>
  <c r="Y311" i="16"/>
  <c r="B330" i="16"/>
  <c r="B335" i="16"/>
  <c r="B342" i="16"/>
  <c r="B349" i="16"/>
  <c r="B355" i="16"/>
  <c r="B361" i="16"/>
  <c r="B368" i="16"/>
  <c r="B374" i="16"/>
  <c r="B382" i="16"/>
  <c r="B388" i="16"/>
  <c r="B393" i="16"/>
  <c r="Y393" i="16"/>
  <c r="B398" i="16"/>
  <c r="B409" i="16"/>
  <c r="B419" i="16"/>
  <c r="Y419" i="16"/>
  <c r="B424" i="16"/>
  <c r="B434" i="16"/>
  <c r="B444" i="16"/>
  <c r="B451" i="16"/>
  <c r="B455" i="16"/>
  <c r="Y455" i="16" s="1"/>
  <c r="B466" i="16"/>
  <c r="Y466" i="16" s="1"/>
  <c r="B478" i="16"/>
  <c r="B484" i="16"/>
  <c r="B490" i="16"/>
  <c r="B497" i="16"/>
  <c r="B504" i="16"/>
  <c r="B508" i="16"/>
  <c r="B512" i="16"/>
  <c r="B528" i="16"/>
  <c r="B535" i="16"/>
  <c r="B22" i="16"/>
  <c r="C32" i="16"/>
  <c r="B35" i="16"/>
  <c r="C35" i="16"/>
  <c r="C38" i="16"/>
  <c r="C115" i="16"/>
  <c r="S115" i="16"/>
  <c r="D115" i="16"/>
  <c r="C128" i="16"/>
  <c r="S128" i="16" s="1"/>
  <c r="I128" i="16" s="1"/>
  <c r="C139" i="16"/>
  <c r="C150" i="16"/>
  <c r="C162" i="16"/>
  <c r="S162" i="16" s="1"/>
  <c r="C172" i="16"/>
  <c r="C185" i="16"/>
  <c r="C193" i="16"/>
  <c r="C203" i="16"/>
  <c r="S203" i="16"/>
  <c r="C214" i="16"/>
  <c r="C224" i="16"/>
  <c r="S224" i="16" s="1"/>
  <c r="C246" i="16"/>
  <c r="C255" i="16"/>
  <c r="C265" i="16"/>
  <c r="C284" i="16"/>
  <c r="S284" i="16" s="1"/>
  <c r="D284" i="16" s="1"/>
  <c r="C296" i="16"/>
  <c r="C305" i="16"/>
  <c r="C316" i="16"/>
  <c r="S316" i="16" s="1"/>
  <c r="C322" i="16"/>
  <c r="S322" i="16"/>
  <c r="C331" i="16"/>
  <c r="S331" i="16" s="1"/>
  <c r="C338" i="16"/>
  <c r="C347" i="16"/>
  <c r="C363" i="16"/>
  <c r="S363" i="16" s="1"/>
  <c r="I363" i="16" s="1"/>
  <c r="C372" i="16"/>
  <c r="S372" i="16" s="1"/>
  <c r="F372" i="16" s="1"/>
  <c r="C380" i="16"/>
  <c r="C387" i="16"/>
  <c r="C392" i="16"/>
  <c r="C408" i="16"/>
  <c r="C423" i="16"/>
  <c r="Y423" i="16"/>
  <c r="C428" i="16"/>
  <c r="S428" i="16" s="1"/>
  <c r="C435" i="16"/>
  <c r="C441" i="16"/>
  <c r="Y441" i="16" s="1"/>
  <c r="C448" i="16"/>
  <c r="C455" i="16"/>
  <c r="S455" i="16"/>
  <c r="C462" i="16"/>
  <c r="C475" i="16"/>
  <c r="S475" i="16" s="1"/>
  <c r="C483" i="16"/>
  <c r="S483" i="16"/>
  <c r="D483" i="16" s="1"/>
  <c r="C491" i="16"/>
  <c r="C499" i="16"/>
  <c r="C508" i="16"/>
  <c r="C521" i="16"/>
  <c r="C532" i="16"/>
  <c r="B30" i="16"/>
  <c r="B49" i="16"/>
  <c r="Y49" i="16" s="1"/>
  <c r="B57" i="16"/>
  <c r="B70" i="16"/>
  <c r="B83" i="16"/>
  <c r="B89" i="16"/>
  <c r="B101" i="16"/>
  <c r="B110" i="16"/>
  <c r="Y110" i="16" s="1"/>
  <c r="B117" i="16"/>
  <c r="B124" i="16"/>
  <c r="B132" i="16"/>
  <c r="Y132" i="16" s="1"/>
  <c r="B144" i="16"/>
  <c r="Y144" i="16"/>
  <c r="B151" i="16"/>
  <c r="Y151" i="16" s="1"/>
  <c r="B156" i="16"/>
  <c r="B162" i="16"/>
  <c r="B169" i="16"/>
  <c r="Y169" i="16" s="1"/>
  <c r="B175" i="16"/>
  <c r="Y175" i="16"/>
  <c r="B179" i="16"/>
  <c r="B184" i="16"/>
  <c r="B192" i="16"/>
  <c r="B196" i="16"/>
  <c r="B204" i="16"/>
  <c r="B210" i="16"/>
  <c r="B227" i="16"/>
  <c r="Y227" i="16" s="1"/>
  <c r="B231" i="16"/>
  <c r="Y231" i="16"/>
  <c r="B240" i="16"/>
  <c r="B247" i="16"/>
  <c r="B258" i="16"/>
  <c r="Y258" i="16"/>
  <c r="B266" i="16"/>
  <c r="B272" i="16"/>
  <c r="Y272" i="16"/>
  <c r="B276" i="16"/>
  <c r="B282" i="16"/>
  <c r="Y282" i="16" s="1"/>
  <c r="B284" i="16"/>
  <c r="B295" i="16"/>
  <c r="B305" i="16"/>
  <c r="B312" i="16"/>
  <c r="B316" i="16"/>
  <c r="B323" i="16"/>
  <c r="B331" i="16"/>
  <c r="B337" i="16"/>
  <c r="B343" i="16"/>
  <c r="B350" i="16"/>
  <c r="Y350" i="16"/>
  <c r="B356" i="16"/>
  <c r="B363" i="16"/>
  <c r="B370" i="16"/>
  <c r="B379" i="16"/>
  <c r="B394" i="16"/>
  <c r="B405" i="16"/>
  <c r="B417" i="16"/>
  <c r="B420" i="16"/>
  <c r="Y420" i="16" s="1"/>
  <c r="B425" i="16"/>
  <c r="B436" i="16"/>
  <c r="B440" i="16"/>
  <c r="Y440" i="16" s="1"/>
  <c r="B446" i="16"/>
  <c r="B452" i="16"/>
  <c r="B461" i="16"/>
  <c r="B470" i="16"/>
  <c r="B474" i="16"/>
  <c r="B485" i="16"/>
  <c r="B492" i="16"/>
  <c r="B499" i="16"/>
  <c r="B505" i="16"/>
  <c r="B509" i="16"/>
  <c r="B519" i="16"/>
  <c r="B523" i="16"/>
  <c r="B530" i="16"/>
  <c r="C62" i="16"/>
  <c r="S62" i="16"/>
  <c r="C74" i="16"/>
  <c r="C93" i="16"/>
  <c r="S93" i="16"/>
  <c r="D93" i="16"/>
  <c r="C64" i="16"/>
  <c r="C76" i="16"/>
  <c r="Y76" i="16"/>
  <c r="C86" i="16"/>
  <c r="C96" i="16"/>
  <c r="C108" i="16"/>
  <c r="S108" i="16"/>
  <c r="C118" i="16"/>
  <c r="C69" i="16"/>
  <c r="S69" i="16"/>
  <c r="C79" i="16"/>
  <c r="S79" i="16"/>
  <c r="C88" i="16"/>
  <c r="C99" i="16"/>
  <c r="S99" i="16"/>
  <c r="C109" i="16"/>
  <c r="S109" i="16" s="1"/>
  <c r="J109" i="16" s="1"/>
  <c r="C120" i="16"/>
  <c r="S120" i="16"/>
  <c r="E120" i="16" s="1"/>
  <c r="C130" i="16"/>
  <c r="S130" i="16"/>
  <c r="J130" i="16"/>
  <c r="C153" i="16"/>
  <c r="C176" i="16"/>
  <c r="C196" i="16"/>
  <c r="C215" i="16"/>
  <c r="C236" i="16"/>
  <c r="C240" i="16"/>
  <c r="S240" i="16"/>
  <c r="C256" i="16"/>
  <c r="S256" i="16" s="1"/>
  <c r="F256" i="16" s="1"/>
  <c r="C300" i="16"/>
  <c r="C309" i="16"/>
  <c r="C326" i="16"/>
  <c r="S326" i="16"/>
  <c r="C343" i="16"/>
  <c r="S343" i="16"/>
  <c r="C358" i="16"/>
  <c r="C377" i="16"/>
  <c r="S377" i="16"/>
  <c r="D377" i="16" s="1"/>
  <c r="C391" i="16"/>
  <c r="C404" i="16"/>
  <c r="S404" i="16" s="1"/>
  <c r="J404" i="16" s="1"/>
  <c r="Y404" i="16"/>
  <c r="C418" i="16"/>
  <c r="S418" i="16"/>
  <c r="C458" i="16"/>
  <c r="C479" i="16"/>
  <c r="S479" i="16"/>
  <c r="C495" i="16"/>
  <c r="C509" i="16"/>
  <c r="S509" i="16"/>
  <c r="G509" i="16"/>
  <c r="B52" i="16"/>
  <c r="B65" i="16"/>
  <c r="B81" i="16"/>
  <c r="B106" i="16"/>
  <c r="B148" i="16"/>
  <c r="B160" i="16"/>
  <c r="B171" i="16"/>
  <c r="B190" i="16"/>
  <c r="Y190" i="16"/>
  <c r="B217" i="16"/>
  <c r="Y217" i="16" s="1"/>
  <c r="B241" i="16"/>
  <c r="B249" i="16"/>
  <c r="B274" i="16"/>
  <c r="Y274" i="16" s="1"/>
  <c r="B292" i="16"/>
  <c r="B313" i="16"/>
  <c r="B320" i="16"/>
  <c r="B338" i="16"/>
  <c r="B352" i="16"/>
  <c r="B365" i="16"/>
  <c r="B376" i="16"/>
  <c r="B384" i="16"/>
  <c r="B406" i="16"/>
  <c r="B428" i="16"/>
  <c r="B437" i="16"/>
  <c r="B448" i="16"/>
  <c r="B481" i="16"/>
  <c r="B496" i="16"/>
  <c r="B517" i="16"/>
  <c r="B526" i="16"/>
  <c r="B26" i="16"/>
  <c r="C28" i="16"/>
  <c r="B40" i="16"/>
  <c r="B21" i="16"/>
  <c r="B31" i="16"/>
  <c r="C135" i="16"/>
  <c r="S135" i="16" s="1"/>
  <c r="C155" i="16"/>
  <c r="C178" i="16"/>
  <c r="C199" i="16"/>
  <c r="Y199" i="16" s="1"/>
  <c r="C237" i="16"/>
  <c r="C262" i="16"/>
  <c r="S262" i="16"/>
  <c r="F262" i="16" s="1"/>
  <c r="C279" i="16"/>
  <c r="S279" i="16"/>
  <c r="I279" i="16"/>
  <c r="C333" i="16"/>
  <c r="C350" i="16"/>
  <c r="C366" i="16"/>
  <c r="C381" i="16"/>
  <c r="S381" i="16" s="1"/>
  <c r="I381" i="16" s="1"/>
  <c r="C396" i="16"/>
  <c r="C449" i="16"/>
  <c r="S449" i="16" s="1"/>
  <c r="J449" i="16" s="1"/>
  <c r="C464" i="16"/>
  <c r="S464" i="16"/>
  <c r="E464" i="16" s="1"/>
  <c r="C469" i="16"/>
  <c r="S469" i="16"/>
  <c r="C486" i="16"/>
  <c r="S486" i="16" s="1"/>
  <c r="I486" i="16" s="1"/>
  <c r="C501" i="16"/>
  <c r="C515" i="16"/>
  <c r="Y515" i="16" s="1"/>
  <c r="C526" i="16"/>
  <c r="Y526" i="16" s="1"/>
  <c r="S526" i="16"/>
  <c r="B39" i="16"/>
  <c r="B71" i="16"/>
  <c r="Y71" i="16" s="1"/>
  <c r="B85" i="16"/>
  <c r="Y85" i="16" s="1"/>
  <c r="B95" i="16"/>
  <c r="B127" i="16"/>
  <c r="B139" i="16"/>
  <c r="B165" i="16"/>
  <c r="B176" i="16"/>
  <c r="B201" i="16"/>
  <c r="B211" i="16"/>
  <c r="B229" i="16"/>
  <c r="Y229" i="16"/>
  <c r="B237" i="16"/>
  <c r="B263" i="16"/>
  <c r="B293" i="16"/>
  <c r="Y293" i="16" s="1"/>
  <c r="B321" i="16"/>
  <c r="Y321" i="16"/>
  <c r="B329" i="16"/>
  <c r="B341" i="16"/>
  <c r="Y341" i="16" s="1"/>
  <c r="B353" i="16"/>
  <c r="B367" i="16"/>
  <c r="Y367" i="16" s="1"/>
  <c r="B378" i="16"/>
  <c r="B386" i="16"/>
  <c r="B396" i="16"/>
  <c r="Y396" i="16" s="1"/>
  <c r="B408" i="16"/>
  <c r="B418" i="16"/>
  <c r="B439" i="16"/>
  <c r="B449" i="16"/>
  <c r="B459" i="16"/>
  <c r="B476" i="16"/>
  <c r="B486" i="16"/>
  <c r="B500" i="16"/>
  <c r="Y500" i="16" s="1"/>
  <c r="B520" i="16"/>
  <c r="B532" i="16"/>
  <c r="C143" i="16"/>
  <c r="C163" i="16"/>
  <c r="C145" i="16"/>
  <c r="C168" i="16"/>
  <c r="Y168" i="16" s="1"/>
  <c r="C187" i="16"/>
  <c r="C188" i="16"/>
  <c r="S188" i="16"/>
  <c r="C228" i="16"/>
  <c r="S228" i="16"/>
  <c r="C250" i="16"/>
  <c r="Y250" i="16" s="1"/>
  <c r="S250" i="16"/>
  <c r="E250" i="16"/>
  <c r="C291" i="16"/>
  <c r="C320" i="16"/>
  <c r="C384" i="16"/>
  <c r="S384" i="16"/>
  <c r="C477" i="16"/>
  <c r="C533" i="16"/>
  <c r="B63" i="16"/>
  <c r="B118" i="16"/>
  <c r="B147" i="16"/>
  <c r="B188" i="16"/>
  <c r="B223" i="16"/>
  <c r="Y223" i="16"/>
  <c r="B288" i="16"/>
  <c r="B333" i="16"/>
  <c r="B360" i="16"/>
  <c r="B381" i="16"/>
  <c r="B402" i="16"/>
  <c r="B443" i="16"/>
  <c r="B463" i="16"/>
  <c r="B501" i="16"/>
  <c r="C206" i="16"/>
  <c r="C339" i="16"/>
  <c r="S339" i="16"/>
  <c r="C388" i="16"/>
  <c r="S388" i="16"/>
  <c r="C425" i="16"/>
  <c r="S425" i="16"/>
  <c r="C487" i="16"/>
  <c r="S487" i="16"/>
  <c r="B133" i="16"/>
  <c r="B166" i="16"/>
  <c r="B194" i="16"/>
  <c r="B215" i="16"/>
  <c r="B277" i="16"/>
  <c r="B298" i="16"/>
  <c r="B308" i="16"/>
  <c r="B392" i="16"/>
  <c r="B422" i="16"/>
  <c r="Y422" i="16"/>
  <c r="B453" i="16"/>
  <c r="B494" i="16"/>
  <c r="B525" i="16"/>
  <c r="C271" i="16"/>
  <c r="S271" i="16"/>
  <c r="J271" i="16"/>
  <c r="C306" i="16"/>
  <c r="C356" i="16"/>
  <c r="S356" i="16"/>
  <c r="C398" i="16"/>
  <c r="C431" i="16"/>
  <c r="C492" i="16"/>
  <c r="S492" i="16"/>
  <c r="C528" i="16"/>
  <c r="Y528" i="16" s="1"/>
  <c r="B72" i="16"/>
  <c r="B105" i="16"/>
  <c r="B141" i="16"/>
  <c r="B177" i="16"/>
  <c r="B197" i="16"/>
  <c r="Y197" i="16" s="1"/>
  <c r="B220" i="16"/>
  <c r="B259" i="16"/>
  <c r="B317" i="16"/>
  <c r="B346" i="16"/>
  <c r="B371" i="16"/>
  <c r="B401" i="16"/>
  <c r="B471" i="16"/>
  <c r="B533" i="16"/>
  <c r="B29" i="16"/>
  <c r="C20" i="16"/>
  <c r="B32" i="16"/>
  <c r="Y32" i="16"/>
  <c r="B24" i="16"/>
  <c r="C248" i="16"/>
  <c r="B511" i="16"/>
  <c r="B414" i="16"/>
  <c r="B357" i="16"/>
  <c r="B307" i="16"/>
  <c r="B287" i="16"/>
  <c r="B180" i="16"/>
  <c r="Y180" i="16"/>
  <c r="B113" i="16"/>
  <c r="B42" i="16"/>
  <c r="C26" i="16"/>
  <c r="S26" i="16"/>
  <c r="I26" i="16"/>
  <c r="C27" i="16"/>
  <c r="B28" i="16"/>
  <c r="C36" i="16"/>
  <c r="B489" i="16"/>
  <c r="B462" i="16"/>
  <c r="B412" i="16"/>
  <c r="B347" i="16"/>
  <c r="B268" i="16"/>
  <c r="B212" i="16"/>
  <c r="Y212" i="16"/>
  <c r="B157" i="16"/>
  <c r="Y157" i="16" s="1"/>
  <c r="B86" i="16"/>
  <c r="C517" i="16"/>
  <c r="S517" i="16"/>
  <c r="C325" i="16"/>
  <c r="C31" i="16"/>
  <c r="S31" i="16" s="1"/>
  <c r="C44" i="16"/>
  <c r="B480" i="16"/>
  <c r="B326" i="16"/>
  <c r="Y326" i="16" s="1"/>
  <c r="B152" i="16"/>
  <c r="B78" i="16"/>
  <c r="C504" i="16"/>
  <c r="C452" i="16"/>
  <c r="S452" i="16"/>
  <c r="C376" i="16"/>
  <c r="C21" i="16"/>
  <c r="C22" i="16"/>
  <c r="S22" i="16"/>
  <c r="J22" i="16"/>
  <c r="B20" i="16"/>
  <c r="F28" i="10"/>
  <c r="F33" i="10" s="1"/>
  <c r="H33" i="10" s="1"/>
  <c r="D33" i="10" s="1"/>
  <c r="F26" i="10"/>
  <c r="F41" i="10" s="1"/>
  <c r="F38" i="10"/>
  <c r="H38" i="10" s="1"/>
  <c r="D38" i="10" s="1"/>
  <c r="B12" i="4"/>
  <c r="F45" i="10"/>
  <c r="H45" i="10" s="1"/>
  <c r="J18" i="10"/>
  <c r="A1" i="2"/>
  <c r="D1" i="10"/>
  <c r="Y2493" i="16"/>
  <c r="Y1533" i="16"/>
  <c r="Y1529" i="16"/>
  <c r="Y1033" i="16"/>
  <c r="Y1001" i="16"/>
  <c r="Y945" i="16"/>
  <c r="Y913" i="16"/>
  <c r="Y909" i="16"/>
  <c r="Y721" i="16"/>
  <c r="Y1100" i="16"/>
  <c r="Y2472" i="16"/>
  <c r="Y2300" i="16"/>
  <c r="Y2052" i="16"/>
  <c r="Y1808" i="16"/>
  <c r="Y1244" i="16"/>
  <c r="Y1084" i="16"/>
  <c r="Y864" i="16"/>
  <c r="S800" i="16"/>
  <c r="Y335" i="16"/>
  <c r="Y1839" i="16"/>
  <c r="Y1831" i="16"/>
  <c r="Y1487" i="16"/>
  <c r="Y2222" i="16"/>
  <c r="Y1818" i="16"/>
  <c r="Y2348" i="16"/>
  <c r="S572" i="16"/>
  <c r="J572" i="16"/>
  <c r="S2080" i="16"/>
  <c r="J2080" i="16" s="1"/>
  <c r="S2240" i="16"/>
  <c r="S1208" i="16"/>
  <c r="Y162" i="16"/>
  <c r="S2492" i="16"/>
  <c r="S2424" i="16"/>
  <c r="S2420" i="16"/>
  <c r="S2280" i="16"/>
  <c r="S1812" i="16"/>
  <c r="S1212" i="16"/>
  <c r="Y1212" i="16"/>
  <c r="I988" i="16"/>
  <c r="S984" i="16"/>
  <c r="S1001" i="16"/>
  <c r="S545" i="16"/>
  <c r="S913" i="16"/>
  <c r="I913" i="16" s="1"/>
  <c r="S351" i="16"/>
  <c r="S1800" i="16"/>
  <c r="G988" i="16"/>
  <c r="Y2072" i="16"/>
  <c r="S338" i="16"/>
  <c r="D338" i="16" s="1"/>
  <c r="S306" i="16"/>
  <c r="S1611" i="16"/>
  <c r="F1611" i="16"/>
  <c r="G1611" i="16"/>
  <c r="Y879" i="16"/>
  <c r="Y731" i="16"/>
  <c r="S182" i="16"/>
  <c r="S2138" i="16"/>
  <c r="F2138" i="16" s="1"/>
  <c r="Y1983" i="16"/>
  <c r="S791" i="16"/>
  <c r="Y1619" i="16"/>
  <c r="Y727" i="16"/>
  <c r="Y799" i="16"/>
  <c r="S432" i="16"/>
  <c r="I432" i="16" s="1"/>
  <c r="S1703" i="16"/>
  <c r="Y1215" i="16"/>
  <c r="S2491" i="16"/>
  <c r="G2491" i="16" s="1"/>
  <c r="S229" i="16"/>
  <c r="S1262" i="16"/>
  <c r="Y1262" i="16"/>
  <c r="S1194" i="16"/>
  <c r="S1158" i="16"/>
  <c r="D1158" i="16" s="1"/>
  <c r="S365" i="16"/>
  <c r="S938" i="16"/>
  <c r="S934" i="16"/>
  <c r="S842" i="16"/>
  <c r="G842" i="16"/>
  <c r="S606" i="16"/>
  <c r="G606" i="16" s="1"/>
  <c r="Y753" i="16"/>
  <c r="S1041" i="16"/>
  <c r="Y1537" i="16"/>
  <c r="S721" i="16"/>
  <c r="J721" i="16" s="1"/>
  <c r="S70" i="16"/>
  <c r="S282" i="16"/>
  <c r="E282" i="16" s="1"/>
  <c r="S2190" i="16"/>
  <c r="S1642" i="16"/>
  <c r="S1314" i="16"/>
  <c r="F1314" i="16" s="1"/>
  <c r="S614" i="16"/>
  <c r="H614" i="16"/>
  <c r="Y2258" i="16"/>
  <c r="S65" i="16"/>
  <c r="E65" i="16" s="1"/>
  <c r="S2453" i="16"/>
  <c r="I2453" i="16"/>
  <c r="S2409" i="16"/>
  <c r="J2409" i="16" s="1"/>
  <c r="Y2157" i="16"/>
  <c r="S2081" i="16"/>
  <c r="H2081" i="16" s="1"/>
  <c r="S1493" i="16"/>
  <c r="F1493" i="16"/>
  <c r="S1045" i="16"/>
  <c r="Y953" i="16"/>
  <c r="S953" i="16"/>
  <c r="J953" i="16"/>
  <c r="S929" i="16"/>
  <c r="E929" i="16" s="1"/>
  <c r="S925" i="16"/>
  <c r="I925" i="16"/>
  <c r="S765" i="16"/>
  <c r="Y749" i="16"/>
  <c r="S681" i="16"/>
  <c r="J681" i="16"/>
  <c r="S1990" i="16"/>
  <c r="S2318" i="16"/>
  <c r="F2318" i="16" s="1"/>
  <c r="Y1521" i="16"/>
  <c r="S2329" i="16"/>
  <c r="J2329" i="16" s="1"/>
  <c r="S1529" i="16"/>
  <c r="S917" i="16"/>
  <c r="S508" i="16"/>
  <c r="H508" i="16" s="1"/>
  <c r="Y1877" i="16"/>
  <c r="S1525" i="16"/>
  <c r="S909" i="16"/>
  <c r="D909" i="16" s="1"/>
  <c r="Y1029" i="16"/>
  <c r="S313" i="16"/>
  <c r="G313" i="16"/>
  <c r="S195" i="16"/>
  <c r="Y1304" i="16"/>
  <c r="S1284" i="16"/>
  <c r="Y1284" i="16"/>
  <c r="S1204" i="16"/>
  <c r="S1080" i="16"/>
  <c r="S1615" i="16"/>
  <c r="Y1615" i="16"/>
  <c r="S1423" i="16"/>
  <c r="S1055" i="16"/>
  <c r="F1055" i="16"/>
  <c r="S711" i="16"/>
  <c r="D711" i="16" s="1"/>
  <c r="S2486" i="16"/>
  <c r="S2334" i="16"/>
  <c r="S2330" i="16"/>
  <c r="Y2330" i="16"/>
  <c r="S2214" i="16"/>
  <c r="S2118" i="16"/>
  <c r="E1790" i="16"/>
  <c r="S1394" i="16"/>
  <c r="I1394" i="16" s="1"/>
  <c r="S1334" i="16"/>
  <c r="E1334" i="16"/>
  <c r="S1330" i="16"/>
  <c r="S1326" i="16"/>
  <c r="S1199" i="16"/>
  <c r="S1115" i="16"/>
  <c r="Y1040" i="16"/>
  <c r="S1028" i="16"/>
  <c r="F1028" i="16"/>
  <c r="Y1024" i="16"/>
  <c r="S1024" i="16"/>
  <c r="I1024" i="16" s="1"/>
  <c r="Y808" i="16"/>
  <c r="Y660" i="16"/>
  <c r="S2018" i="16"/>
  <c r="H2018" i="16"/>
  <c r="Y1219" i="16"/>
  <c r="S2174" i="16"/>
  <c r="D2174" i="16"/>
  <c r="S1918" i="16"/>
  <c r="F1918" i="16" s="1"/>
  <c r="S1778" i="16"/>
  <c r="S1666" i="16"/>
  <c r="E1666" i="16"/>
  <c r="S2326" i="16"/>
  <c r="J2326" i="16" s="1"/>
  <c r="S1818" i="16"/>
  <c r="D988" i="16"/>
  <c r="S2302" i="16"/>
  <c r="Y752" i="16"/>
  <c r="S2503" i="16"/>
  <c r="H2503" i="16"/>
  <c r="Y2214" i="16"/>
  <c r="Y300" i="16"/>
  <c r="S2238" i="16"/>
  <c r="J2238" i="16"/>
  <c r="S2142" i="16"/>
  <c r="F2142" i="16" s="1"/>
  <c r="S2094" i="16"/>
  <c r="S2006" i="16"/>
  <c r="I2006" i="16" s="1"/>
  <c r="S1638" i="16"/>
  <c r="S1227" i="16"/>
  <c r="Y1119" i="16"/>
  <c r="H1012" i="16"/>
  <c r="F1012" i="16"/>
  <c r="S996" i="16"/>
  <c r="G996" i="16"/>
  <c r="S992" i="16"/>
  <c r="Y860" i="16"/>
  <c r="S860" i="16"/>
  <c r="Y804" i="16"/>
  <c r="S2194" i="16"/>
  <c r="S2222" i="16"/>
  <c r="Y1016" i="16"/>
  <c r="S2022" i="16"/>
  <c r="I2022" i="16" s="1"/>
  <c r="Y876" i="16"/>
  <c r="S1734" i="16"/>
  <c r="E1734" i="16"/>
  <c r="H988" i="16"/>
  <c r="I836" i="16"/>
  <c r="S900" i="16"/>
  <c r="S1111" i="16"/>
  <c r="I1111" i="16" s="1"/>
  <c r="S2114" i="16"/>
  <c r="S1123" i="16"/>
  <c r="Y621" i="16"/>
  <c r="S2481" i="16"/>
  <c r="S2477" i="16"/>
  <c r="J2477" i="16"/>
  <c r="S2397" i="16"/>
  <c r="E2397" i="16" s="1"/>
  <c r="S2373" i="16"/>
  <c r="F2373" i="16"/>
  <c r="S1541" i="16"/>
  <c r="Y1541" i="16"/>
  <c r="S1533" i="16"/>
  <c r="D1533" i="16"/>
  <c r="S1457" i="16"/>
  <c r="S1258" i="16"/>
  <c r="I1258" i="16" s="1"/>
  <c r="S1186" i="16"/>
  <c r="J1186" i="16"/>
  <c r="S1094" i="16"/>
  <c r="F1094" i="16" s="1"/>
  <c r="S663" i="16"/>
  <c r="S2232" i="16"/>
  <c r="D2232" i="16" s="1"/>
  <c r="Y2152" i="16"/>
  <c r="S2152" i="16"/>
  <c r="S2076" i="16"/>
  <c r="D2076" i="16" s="1"/>
  <c r="S1844" i="16"/>
  <c r="J1844" i="16"/>
  <c r="S2063" i="16"/>
  <c r="S2403" i="16"/>
  <c r="S2247" i="16"/>
  <c r="F2247" i="16"/>
  <c r="S2143" i="16"/>
  <c r="I2143" i="16" s="1"/>
  <c r="Y2143" i="16"/>
  <c r="Y2011" i="16"/>
  <c r="Y1979" i="16"/>
  <c r="Y1851" i="16"/>
  <c r="S1851" i="16"/>
  <c r="S1743" i="16"/>
  <c r="Y1999" i="16"/>
  <c r="S218" i="16"/>
  <c r="S127" i="16"/>
  <c r="S137" i="16"/>
  <c r="S461" i="16"/>
  <c r="G461" i="16" s="1"/>
  <c r="Y372" i="16"/>
  <c r="Y442" i="16"/>
  <c r="S1369" i="16"/>
  <c r="Y1369" i="16"/>
  <c r="S1222" i="16"/>
  <c r="S1190" i="16"/>
  <c r="S1170" i="16"/>
  <c r="F1170" i="16" s="1"/>
  <c r="S1078" i="16"/>
  <c r="S1074" i="16"/>
  <c r="S911" i="16"/>
  <c r="Y911" i="16"/>
  <c r="S2454" i="16"/>
  <c r="F2454" i="16"/>
  <c r="S2242" i="16"/>
  <c r="H2242" i="16" s="1"/>
  <c r="S970" i="16"/>
  <c r="H970" i="16"/>
  <c r="Y822" i="16"/>
  <c r="S822" i="16"/>
  <c r="S818" i="16"/>
  <c r="H818" i="16"/>
  <c r="Y2208" i="16"/>
  <c r="S491" i="16"/>
  <c r="S40" i="16"/>
  <c r="S204" i="16"/>
  <c r="D204" i="16"/>
  <c r="Y173" i="16"/>
  <c r="Y1807" i="16"/>
  <c r="S1807" i="16"/>
  <c r="F1807" i="16" s="1"/>
  <c r="D1807" i="16"/>
  <c r="Y1775" i="16"/>
  <c r="S1763" i="16"/>
  <c r="S1755" i="16"/>
  <c r="I1755" i="16" s="1"/>
  <c r="Y1755" i="16"/>
  <c r="S1735" i="16"/>
  <c r="Y1720" i="16"/>
  <c r="S1708" i="16"/>
  <c r="D1708" i="16" s="1"/>
  <c r="Y1701" i="16"/>
  <c r="S1681" i="16"/>
  <c r="S1661" i="16"/>
  <c r="D1661" i="16" s="1"/>
  <c r="S1625" i="16"/>
  <c r="S1739" i="16"/>
  <c r="J1739" i="16" s="1"/>
  <c r="S1831" i="16"/>
  <c r="I1831" i="16"/>
  <c r="S1839" i="16"/>
  <c r="S206" i="16"/>
  <c r="S396" i="16"/>
  <c r="I396" i="16"/>
  <c r="S199" i="16"/>
  <c r="S1843" i="16"/>
  <c r="G1843" i="16" s="1"/>
  <c r="S1835" i="16"/>
  <c r="Y1835" i="16"/>
  <c r="S1803" i="16"/>
  <c r="J1803" i="16" s="1"/>
  <c r="Y1803" i="16"/>
  <c r="S1787" i="16"/>
  <c r="H1787" i="16" s="1"/>
  <c r="Y1787" i="16"/>
  <c r="Y1771" i="16"/>
  <c r="S1771" i="16"/>
  <c r="E1767" i="16"/>
  <c r="Y1767" i="16"/>
  <c r="S1759" i="16"/>
  <c r="I1759" i="16"/>
  <c r="S1751" i="16"/>
  <c r="F1751" i="16" s="1"/>
  <c r="S1724" i="16"/>
  <c r="S1697" i="16"/>
  <c r="D1697" i="16" s="1"/>
  <c r="S1693" i="16"/>
  <c r="Y1693" i="16"/>
  <c r="Y1685" i="16"/>
  <c r="S1677" i="16"/>
  <c r="I1677" i="16" s="1"/>
  <c r="S1673" i="16"/>
  <c r="J1673" i="16"/>
  <c r="S1665" i="16"/>
  <c r="J1665" i="16" s="1"/>
  <c r="S1629" i="16"/>
  <c r="S1621" i="16"/>
  <c r="Y1539" i="16"/>
  <c r="Y1472" i="16"/>
  <c r="S1464" i="16"/>
  <c r="S1460" i="16"/>
  <c r="Y1460" i="16"/>
  <c r="S1456" i="16"/>
  <c r="J1456" i="16"/>
  <c r="Y1452" i="16"/>
  <c r="S1448" i="16"/>
  <c r="I1448" i="16" s="1"/>
  <c r="Y1448" i="16"/>
  <c r="S1436" i="16"/>
  <c r="G1436" i="16" s="1"/>
  <c r="S1420" i="16"/>
  <c r="S1416" i="16"/>
  <c r="G1416" i="16"/>
  <c r="Y1416" i="16"/>
  <c r="S1400" i="16"/>
  <c r="Y1400" i="16"/>
  <c r="S1388" i="16"/>
  <c r="S1360" i="16"/>
  <c r="S1356" i="16"/>
  <c r="Y1356" i="16"/>
  <c r="S1225" i="16"/>
  <c r="S1217" i="16"/>
  <c r="S1205" i="16"/>
  <c r="H1205" i="16"/>
  <c r="Y1205" i="16"/>
  <c r="S1201" i="16"/>
  <c r="J1201" i="16" s="1"/>
  <c r="Y1201" i="16"/>
  <c r="Y1157" i="16"/>
  <c r="S1157" i="16"/>
  <c r="S1153" i="16"/>
  <c r="S1149" i="16"/>
  <c r="F1149" i="16"/>
  <c r="S1141" i="16"/>
  <c r="Y1141" i="16"/>
  <c r="S1137" i="16"/>
  <c r="J1137" i="16"/>
  <c r="Y1137" i="16"/>
  <c r="S1133" i="16"/>
  <c r="Y1133" i="16"/>
  <c r="S1129" i="16"/>
  <c r="G1129" i="16" s="1"/>
  <c r="Y1129" i="16"/>
  <c r="S1125" i="16"/>
  <c r="D1125" i="16" s="1"/>
  <c r="J1125" i="16"/>
  <c r="Y1125" i="16"/>
  <c r="S1121" i="16"/>
  <c r="Y1121" i="16"/>
  <c r="Y1117" i="16"/>
  <c r="S1117" i="16"/>
  <c r="I1117" i="16"/>
  <c r="S1105" i="16"/>
  <c r="Y1105" i="16"/>
  <c r="S1101" i="16"/>
  <c r="Y1101" i="16"/>
  <c r="S1062" i="16"/>
  <c r="H1062" i="16" s="1"/>
  <c r="S1006" i="16"/>
  <c r="Y1006" i="16"/>
  <c r="Y1712" i="16"/>
  <c r="S1209" i="16"/>
  <c r="Y204" i="16"/>
  <c r="Y1169" i="16"/>
  <c r="S285" i="16"/>
  <c r="S272" i="16"/>
  <c r="S2444" i="16"/>
  <c r="S2305" i="16"/>
  <c r="G2305" i="16" s="1"/>
  <c r="Y2305" i="16"/>
  <c r="S2297" i="16"/>
  <c r="F2297" i="16" s="1"/>
  <c r="I2297" i="16"/>
  <c r="Y2273" i="16"/>
  <c r="S2144" i="16"/>
  <c r="S2105" i="16"/>
  <c r="E2105" i="16" s="1"/>
  <c r="S2041" i="16"/>
  <c r="Y2041" i="16"/>
  <c r="S1874" i="16"/>
  <c r="G1874" i="16" s="1"/>
  <c r="S1870" i="16"/>
  <c r="Y1862" i="16"/>
  <c r="S1810" i="16"/>
  <c r="S1738" i="16"/>
  <c r="D1684" i="16"/>
  <c r="S2495" i="16"/>
  <c r="S2421" i="16"/>
  <c r="S2455" i="16"/>
  <c r="D2455" i="16"/>
  <c r="S2440" i="16"/>
  <c r="S2425" i="16"/>
  <c r="S2413" i="16"/>
  <c r="F2413" i="16"/>
  <c r="S2389" i="16"/>
  <c r="E2389" i="16" s="1"/>
  <c r="Y2353" i="16"/>
  <c r="S2345" i="16"/>
  <c r="S2269" i="16"/>
  <c r="S2253" i="16"/>
  <c r="Y2253" i="16"/>
  <c r="S2181" i="16"/>
  <c r="S2173" i="16"/>
  <c r="H2173" i="16" s="1"/>
  <c r="S2129" i="16"/>
  <c r="S1842" i="16"/>
  <c r="S1696" i="16"/>
  <c r="S2213" i="16"/>
  <c r="S1973" i="16"/>
  <c r="S1530" i="16"/>
  <c r="E1530" i="16"/>
  <c r="S2201" i="16"/>
  <c r="S28" i="16"/>
  <c r="S144" i="16"/>
  <c r="Y797" i="16"/>
  <c r="S793" i="16"/>
  <c r="Y793" i="16"/>
  <c r="S761" i="16"/>
  <c r="S693" i="16"/>
  <c r="G693" i="16" s="1"/>
  <c r="S2380" i="16"/>
  <c r="Y2236" i="16"/>
  <c r="S2228" i="16"/>
  <c r="Y2228" i="16"/>
  <c r="S2048" i="16"/>
  <c r="F2048" i="16"/>
  <c r="Y2048" i="16"/>
  <c r="S1992" i="16"/>
  <c r="D1992" i="16" s="1"/>
  <c r="S1925" i="16"/>
  <c r="Y1925" i="16"/>
  <c r="S2498" i="16"/>
  <c r="I2498" i="16" s="1"/>
  <c r="Y2498" i="16"/>
  <c r="S949" i="16"/>
  <c r="J949" i="16" s="1"/>
  <c r="S905" i="16"/>
  <c r="H905" i="16"/>
  <c r="Y905" i="16"/>
  <c r="Y949" i="16"/>
  <c r="S945" i="16"/>
  <c r="D1146" i="16"/>
  <c r="Y901" i="16"/>
  <c r="S901" i="16"/>
  <c r="S707" i="16"/>
  <c r="S703" i="16"/>
  <c r="E703" i="16" s="1"/>
  <c r="J703" i="16"/>
  <c r="S699" i="16"/>
  <c r="S695" i="16"/>
  <c r="J695" i="16"/>
  <c r="S904" i="16"/>
  <c r="D904" i="16" s="1"/>
  <c r="Y884" i="16"/>
  <c r="Y868" i="16"/>
  <c r="S864" i="16"/>
  <c r="S856" i="16"/>
  <c r="E856" i="16"/>
  <c r="S852" i="16"/>
  <c r="G852" i="16" s="1"/>
  <c r="S840" i="16"/>
  <c r="Y840" i="16"/>
  <c r="S714" i="16"/>
  <c r="S635" i="16"/>
  <c r="Y848" i="16"/>
  <c r="S651" i="16"/>
  <c r="S288" i="16"/>
  <c r="J288" i="16" s="1"/>
  <c r="Y288" i="16"/>
  <c r="Y616" i="16"/>
  <c r="S581" i="16"/>
  <c r="Y856" i="16"/>
  <c r="S2473" i="16"/>
  <c r="S2287" i="16"/>
  <c r="H2287" i="16"/>
  <c r="S2027" i="16"/>
  <c r="S1921" i="16"/>
  <c r="E1921" i="16"/>
  <c r="S1917" i="16"/>
  <c r="Y1917" i="16"/>
  <c r="S1897" i="16"/>
  <c r="S1806" i="16"/>
  <c r="S1786" i="16"/>
  <c r="S1774" i="16"/>
  <c r="S1754" i="16"/>
  <c r="S1746" i="16"/>
  <c r="S1730" i="16"/>
  <c r="S1719" i="16"/>
  <c r="S1680" i="16"/>
  <c r="H1680" i="16"/>
  <c r="Y1680" i="16"/>
  <c r="S1676" i="16"/>
  <c r="J1676" i="16" s="1"/>
  <c r="S1589" i="16"/>
  <c r="S1577" i="16"/>
  <c r="J1577" i="16" s="1"/>
  <c r="S1497" i="16"/>
  <c r="H1497" i="16"/>
  <c r="S1469" i="16"/>
  <c r="S1385" i="16"/>
  <c r="Y1385" i="16"/>
  <c r="Y1381" i="16"/>
  <c r="S1377" i="16"/>
  <c r="H1377" i="16" s="1"/>
  <c r="Y1377" i="16"/>
  <c r="S1294" i="16"/>
  <c r="S1218" i="16"/>
  <c r="E1218" i="16" s="1"/>
  <c r="Y1218" i="16"/>
  <c r="S1210" i="16"/>
  <c r="F1210" i="16"/>
  <c r="S1143" i="16"/>
  <c r="G1143" i="16" s="1"/>
  <c r="Y1143" i="16"/>
  <c r="Y1131" i="16"/>
  <c r="S1131" i="16"/>
  <c r="Y1127" i="16"/>
  <c r="Y729" i="16"/>
  <c r="S729" i="16"/>
  <c r="S2422" i="16"/>
  <c r="I2422" i="16" s="1"/>
  <c r="S2346" i="16"/>
  <c r="S2342" i="16"/>
  <c r="S2042" i="16"/>
  <c r="S2002" i="16"/>
  <c r="S1861" i="16"/>
  <c r="I1861" i="16"/>
  <c r="Y1861" i="16"/>
  <c r="S1849" i="16"/>
  <c r="S1777" i="16"/>
  <c r="S1588" i="16"/>
  <c r="J1588" i="16" s="1"/>
  <c r="S1476" i="16"/>
  <c r="S1432" i="16"/>
  <c r="G1432" i="16"/>
  <c r="Y1424" i="16"/>
  <c r="S1106" i="16"/>
  <c r="J1106" i="16"/>
  <c r="S1070" i="16"/>
  <c r="G1070" i="16" s="1"/>
  <c r="Y795" i="16"/>
  <c r="S795" i="16"/>
  <c r="S2471" i="16"/>
  <c r="I2471" i="16" s="1"/>
  <c r="S1034" i="16"/>
  <c r="S943" i="16"/>
  <c r="S907" i="16"/>
  <c r="D907" i="16" s="1"/>
  <c r="Y899" i="16"/>
  <c r="S2474" i="16"/>
  <c r="S894" i="16"/>
  <c r="G894" i="16" s="1"/>
  <c r="S838" i="16"/>
  <c r="J838" i="16"/>
  <c r="S826" i="16"/>
  <c r="S2417" i="16"/>
  <c r="I2417" i="16" s="1"/>
  <c r="Y1769" i="16"/>
  <c r="S1769" i="16"/>
  <c r="H1769" i="16" s="1"/>
  <c r="S1639" i="16"/>
  <c r="Y1324" i="16"/>
  <c r="Y21" i="16"/>
  <c r="S21" i="16"/>
  <c r="S2465" i="16"/>
  <c r="D2465" i="16"/>
  <c r="S2131" i="16"/>
  <c r="J2131" i="16" s="1"/>
  <c r="Y2119" i="16"/>
  <c r="S2111" i="16"/>
  <c r="S2071" i="16"/>
  <c r="G2071" i="16" s="1"/>
  <c r="S2056" i="16"/>
  <c r="Y2056" i="16"/>
  <c r="S2045" i="16"/>
  <c r="Y2037" i="16"/>
  <c r="S2037" i="16"/>
  <c r="H2037" i="16"/>
  <c r="S1946" i="16"/>
  <c r="E1946" i="16" s="1"/>
  <c r="S1923" i="16"/>
  <c r="S1824" i="16"/>
  <c r="E1824" i="16"/>
  <c r="Y1824" i="16"/>
  <c r="S1705" i="16"/>
  <c r="G1705" i="16"/>
  <c r="Y1705" i="16"/>
  <c r="S1634" i="16"/>
  <c r="S1618" i="16"/>
  <c r="Y1599" i="16"/>
  <c r="S1367" i="16"/>
  <c r="S1017" i="16"/>
  <c r="G1017" i="16" s="1"/>
  <c r="Y1017" i="16"/>
  <c r="S997" i="16"/>
  <c r="G997" i="16" s="1"/>
  <c r="S989" i="16"/>
  <c r="Y989" i="16"/>
  <c r="S985" i="16"/>
  <c r="G985" i="16" s="1"/>
  <c r="S975" i="16"/>
  <c r="S968" i="16"/>
  <c r="S619" i="16"/>
  <c r="G619" i="16" s="1"/>
  <c r="S1736" i="16"/>
  <c r="S1962" i="16"/>
  <c r="S1699" i="16"/>
  <c r="J1699" i="16" s="1"/>
  <c r="F1699" i="16"/>
  <c r="S668" i="16"/>
  <c r="Y816" i="16"/>
  <c r="Y1748" i="16"/>
  <c r="S2107" i="16"/>
  <c r="I2107" i="16"/>
  <c r="S577" i="16"/>
  <c r="S1241" i="16"/>
  <c r="S1583" i="16"/>
  <c r="S679" i="16"/>
  <c r="Y1915" i="16"/>
  <c r="S2447" i="16"/>
  <c r="J2447" i="16"/>
  <c r="Y1013" i="16"/>
  <c r="Y2414" i="16"/>
  <c r="S1753" i="16"/>
  <c r="J1753" i="16"/>
  <c r="S1726" i="16"/>
  <c r="I1726" i="16" s="1"/>
  <c r="Y1651" i="16"/>
  <c r="S1316" i="16"/>
  <c r="Y1316" i="16"/>
  <c r="S132" i="16"/>
  <c r="G132" i="16" s="1"/>
  <c r="S2476" i="16"/>
  <c r="E2476" i="16"/>
  <c r="S2469" i="16"/>
  <c r="S2461" i="16"/>
  <c r="I2461" i="16"/>
  <c r="S2135" i="16"/>
  <c r="E2135" i="16" s="1"/>
  <c r="S2068" i="16"/>
  <c r="Y1977" i="16"/>
  <c r="S1958" i="16"/>
  <c r="E1958" i="16" s="1"/>
  <c r="S1950" i="16"/>
  <c r="S1942" i="16"/>
  <c r="I1942" i="16"/>
  <c r="S1926" i="16"/>
  <c r="S1911" i="16"/>
  <c r="H1911" i="16"/>
  <c r="S1836" i="16"/>
  <c r="S1828" i="16"/>
  <c r="G1828" i="16" s="1"/>
  <c r="S1602" i="16"/>
  <c r="S1595" i="16"/>
  <c r="Y1595" i="16"/>
  <c r="S1049" i="16"/>
  <c r="S1037" i="16"/>
  <c r="I1037" i="16"/>
  <c r="Y1025" i="16"/>
  <c r="Y993" i="16"/>
  <c r="S910" i="16"/>
  <c r="S906" i="16"/>
  <c r="I906" i="16" s="1"/>
  <c r="S890" i="16"/>
  <c r="S874" i="16"/>
  <c r="S870" i="16"/>
  <c r="D870" i="16" s="1"/>
  <c r="S858" i="16"/>
  <c r="F858" i="16"/>
  <c r="S854" i="16"/>
  <c r="Y828" i="16"/>
  <c r="S828" i="16"/>
  <c r="S824" i="16"/>
  <c r="Y820" i="16"/>
  <c r="S820" i="16"/>
  <c r="S747" i="16"/>
  <c r="D747" i="16"/>
  <c r="Y747" i="16"/>
  <c r="S720" i="16"/>
  <c r="E720" i="16" s="1"/>
  <c r="S2052" i="16"/>
  <c r="S1809" i="16"/>
  <c r="E1809" i="16" s="1"/>
  <c r="S1005" i="16"/>
  <c r="H1005" i="16"/>
  <c r="S1033" i="16"/>
  <c r="S1025" i="16"/>
  <c r="I1025" i="16" s="1"/>
  <c r="Y1816" i="16"/>
  <c r="Y1836" i="16"/>
  <c r="S245" i="16"/>
  <c r="S149" i="16"/>
  <c r="I149" i="16"/>
  <c r="S170" i="16"/>
  <c r="H170" i="16" s="1"/>
  <c r="S382" i="16"/>
  <c r="H382" i="16"/>
  <c r="Y382" i="16"/>
  <c r="S317" i="16"/>
  <c r="Y1021" i="16"/>
  <c r="S176" i="16"/>
  <c r="I176" i="16"/>
  <c r="Y116" i="16"/>
  <c r="Y2197" i="16"/>
  <c r="Y1012" i="16"/>
  <c r="S2479" i="16"/>
  <c r="S2320" i="16"/>
  <c r="S2217" i="16"/>
  <c r="S2170" i="16"/>
  <c r="G2170" i="16"/>
  <c r="S2110" i="16"/>
  <c r="J2110" i="16" s="1"/>
  <c r="S2102" i="16"/>
  <c r="S2059" i="16"/>
  <c r="Y2059" i="16"/>
  <c r="S1953" i="16"/>
  <c r="Y1953" i="16"/>
  <c r="S1941" i="16"/>
  <c r="Y1941" i="16"/>
  <c r="S1064" i="16"/>
  <c r="F1064" i="16"/>
  <c r="S1020" i="16"/>
  <c r="G1020" i="16" s="1"/>
  <c r="Y1020" i="16"/>
  <c r="S2411" i="16"/>
  <c r="Y1226" i="16"/>
  <c r="S1202" i="16"/>
  <c r="E1202" i="16" s="1"/>
  <c r="S762" i="16"/>
  <c r="S121" i="16"/>
  <c r="S1711" i="16"/>
  <c r="S1501" i="16"/>
  <c r="D1501" i="16"/>
  <c r="Y1365" i="16"/>
  <c r="S1365" i="16"/>
  <c r="S2449" i="16"/>
  <c r="I2449" i="16"/>
  <c r="S1901" i="16"/>
  <c r="S1823" i="16"/>
  <c r="F1823" i="16" s="1"/>
  <c r="S1566" i="16"/>
  <c r="S1508" i="16"/>
  <c r="S844" i="16"/>
  <c r="F844" i="16" s="1"/>
  <c r="Y844" i="16"/>
  <c r="S834" i="16"/>
  <c r="D2348" i="16"/>
  <c r="D1886" i="16"/>
  <c r="E1886" i="16"/>
  <c r="I1752" i="16"/>
  <c r="F1886" i="16"/>
  <c r="F2235" i="16"/>
  <c r="G2235" i="16"/>
  <c r="S2229" i="16"/>
  <c r="E2229" i="16" s="1"/>
  <c r="S2225" i="16"/>
  <c r="F2225" i="16"/>
  <c r="Y783" i="16"/>
  <c r="S783" i="16"/>
  <c r="Y779" i="16"/>
  <c r="S779" i="16"/>
  <c r="Y775" i="16"/>
  <c r="S775" i="16"/>
  <c r="F775" i="16" s="1"/>
  <c r="Y751" i="16"/>
  <c r="S751" i="16"/>
  <c r="S638" i="16"/>
  <c r="Y620" i="16"/>
  <c r="S617" i="16"/>
  <c r="S1509" i="16"/>
  <c r="S296" i="16"/>
  <c r="J296" i="16"/>
  <c r="F362" i="16"/>
  <c r="Y362" i="16"/>
  <c r="S184" i="16"/>
  <c r="D184" i="16"/>
  <c r="Y184" i="16"/>
  <c r="Y68" i="16"/>
  <c r="S68" i="16"/>
  <c r="G68" i="16"/>
  <c r="S2368" i="16"/>
  <c r="Y492" i="16"/>
  <c r="S2376" i="16"/>
  <c r="S2372" i="16"/>
  <c r="S2221" i="16"/>
  <c r="S1550" i="16"/>
  <c r="J1550" i="16"/>
  <c r="Y1512" i="16"/>
  <c r="S805" i="16"/>
  <c r="J805" i="16" s="1"/>
  <c r="G2314" i="16"/>
  <c r="Y433" i="16"/>
  <c r="E1234" i="16"/>
  <c r="G1234" i="16"/>
  <c r="S2496" i="16"/>
  <c r="J2496" i="16"/>
  <c r="Y330" i="16"/>
  <c r="Y357" i="16"/>
  <c r="S58" i="16"/>
  <c r="S110" i="16"/>
  <c r="Y94" i="16"/>
  <c r="S2437" i="16"/>
  <c r="F2437" i="16"/>
  <c r="Y2437" i="16"/>
  <c r="S2391" i="16"/>
  <c r="Y2387" i="16"/>
  <c r="S1922" i="16"/>
  <c r="F1922" i="16"/>
  <c r="Y1922" i="16"/>
  <c r="S1900" i="16"/>
  <c r="J1900" i="16"/>
  <c r="Y1900" i="16"/>
  <c r="S1865" i="16"/>
  <c r="Y1865" i="16"/>
  <c r="S1362" i="16"/>
  <c r="H1362" i="16"/>
  <c r="S961" i="16"/>
  <c r="H961" i="16" s="1"/>
  <c r="Y961" i="16"/>
  <c r="S921" i="16"/>
  <c r="S705" i="16"/>
  <c r="G705" i="16" s="1"/>
  <c r="S697" i="16"/>
  <c r="S671" i="16"/>
  <c r="Y671" i="16"/>
  <c r="S637" i="16"/>
  <c r="S574" i="16"/>
  <c r="S2379" i="16"/>
  <c r="S423" i="16"/>
  <c r="E423" i="16" s="1"/>
  <c r="S52" i="16"/>
  <c r="Y464" i="16"/>
  <c r="S241" i="16"/>
  <c r="D241" i="16" s="1"/>
  <c r="Y241" i="16"/>
  <c r="S2007" i="16"/>
  <c r="Y2007" i="16"/>
  <c r="S1975" i="16"/>
  <c r="S1888" i="16"/>
  <c r="I1888" i="16"/>
  <c r="S1373" i="16"/>
  <c r="Y1373" i="16"/>
  <c r="S1110" i="16"/>
  <c r="H1110" i="16"/>
  <c r="S2365" i="16"/>
  <c r="F2365" i="16" s="1"/>
  <c r="S2290" i="16"/>
  <c r="Y2290" i="16"/>
  <c r="Y2270" i="16"/>
  <c r="S126" i="16"/>
  <c r="S2106" i="16"/>
  <c r="H2106" i="16"/>
  <c r="S2010" i="16"/>
  <c r="E2010" i="16" s="1"/>
  <c r="S1731" i="16"/>
  <c r="S1396" i="16"/>
  <c r="D1396" i="16" s="1"/>
  <c r="Y1396" i="16"/>
  <c r="S1368" i="16"/>
  <c r="S1257" i="16"/>
  <c r="E1257" i="16" s="1"/>
  <c r="S1245" i="16"/>
  <c r="S647" i="16"/>
  <c r="S2358" i="16"/>
  <c r="G2358" i="16" s="1"/>
  <c r="S2310" i="16"/>
  <c r="S886" i="16"/>
  <c r="J886" i="16"/>
  <c r="S882" i="16"/>
  <c r="I882" i="16" s="1"/>
  <c r="S878" i="16"/>
  <c r="F878" i="16"/>
  <c r="S850" i="16"/>
  <c r="S787" i="16"/>
  <c r="Y787" i="16"/>
  <c r="S1662" i="16"/>
  <c r="Y887" i="16"/>
  <c r="S887" i="16"/>
  <c r="E887" i="16"/>
  <c r="S643" i="16"/>
  <c r="D643" i="16" s="1"/>
  <c r="S672" i="16"/>
  <c r="E672" i="16"/>
  <c r="J1805" i="16"/>
  <c r="I1840" i="16"/>
  <c r="H1840" i="16"/>
  <c r="H2301" i="16"/>
  <c r="E2301" i="16"/>
  <c r="G2301" i="16"/>
  <c r="E2258" i="16"/>
  <c r="I294" i="16"/>
  <c r="Y294" i="16"/>
  <c r="J264" i="16"/>
  <c r="F264" i="16"/>
  <c r="Y152" i="16"/>
  <c r="S2064" i="16"/>
  <c r="Y2053" i="16"/>
  <c r="S2053" i="16"/>
  <c r="I2053" i="16"/>
  <c r="D2053" i="16"/>
  <c r="S2015" i="16"/>
  <c r="J2015" i="16" s="1"/>
  <c r="Y1988" i="16"/>
  <c r="S1988" i="16"/>
  <c r="J1981" i="16"/>
  <c r="Y1892" i="16"/>
  <c r="S1885" i="16"/>
  <c r="D1885" i="16"/>
  <c r="S1626" i="16"/>
  <c r="E1626" i="16" s="1"/>
  <c r="Y1556" i="16"/>
  <c r="S1088" i="16"/>
  <c r="Y1027" i="16"/>
  <c r="S667" i="16"/>
  <c r="J667" i="16"/>
  <c r="Y553" i="16"/>
  <c r="S553" i="16"/>
  <c r="F553" i="16" s="1"/>
  <c r="S1603" i="16"/>
  <c r="S319" i="16"/>
  <c r="H319" i="16" s="1"/>
  <c r="Y319" i="16"/>
  <c r="S243" i="16"/>
  <c r="I243" i="16"/>
  <c r="Y2312" i="16"/>
  <c r="S2294" i="16"/>
  <c r="Y2294" i="16"/>
  <c r="S2288" i="16"/>
  <c r="Y2288" i="16"/>
  <c r="Y2049" i="16"/>
  <c r="S2049" i="16"/>
  <c r="G2049" i="16"/>
  <c r="S1991" i="16"/>
  <c r="Y1991" i="16"/>
  <c r="Y1985" i="16"/>
  <c r="S1904" i="16"/>
  <c r="S1896" i="16"/>
  <c r="D1896" i="16" s="1"/>
  <c r="Y1896" i="16"/>
  <c r="S1889" i="16"/>
  <c r="E1889" i="16" s="1"/>
  <c r="Y1587" i="16"/>
  <c r="S1580" i="16"/>
  <c r="I1580" i="16"/>
  <c r="S1545" i="16"/>
  <c r="E1545" i="16" s="1"/>
  <c r="S1499" i="16"/>
  <c r="S1495" i="16"/>
  <c r="D1495" i="16" s="1"/>
  <c r="S1487" i="16"/>
  <c r="I1487" i="16"/>
  <c r="Y1483" i="16"/>
  <c r="Y1380" i="16"/>
  <c r="S1376" i="16"/>
  <c r="S1372" i="16"/>
  <c r="H1372" i="16"/>
  <c r="Y1361" i="16"/>
  <c r="S549" i="16"/>
  <c r="J549" i="16"/>
  <c r="Y549" i="16"/>
  <c r="D209" i="16"/>
  <c r="S1781" i="16"/>
  <c r="F1934" i="16"/>
  <c r="G264" i="16"/>
  <c r="S447" i="16"/>
  <c r="D447" i="16" s="1"/>
  <c r="Y2265" i="16"/>
  <c r="S2265" i="16"/>
  <c r="J2265" i="16" s="1"/>
  <c r="Y2254" i="16"/>
  <c r="S2254" i="16"/>
  <c r="S2163" i="16"/>
  <c r="Y2163" i="16"/>
  <c r="Y2067" i="16"/>
  <c r="S2067" i="16"/>
  <c r="S1884" i="16"/>
  <c r="D1884" i="16" s="1"/>
  <c r="Y1884" i="16"/>
  <c r="S1873" i="16"/>
  <c r="Y1873" i="16"/>
  <c r="S1826" i="16"/>
  <c r="H1826" i="16" s="1"/>
  <c r="S1822" i="16"/>
  <c r="D1822" i="16"/>
  <c r="S1815" i="16"/>
  <c r="Y1815" i="16"/>
  <c r="S1770" i="16"/>
  <c r="S1762" i="16"/>
  <c r="S1691" i="16"/>
  <c r="I1691" i="16" s="1"/>
  <c r="S1613" i="16"/>
  <c r="D1613" i="16"/>
  <c r="Y1613" i="16"/>
  <c r="S1609" i="16"/>
  <c r="S1596" i="16"/>
  <c r="Y1575" i="16"/>
  <c r="S1575" i="16"/>
  <c r="S1555" i="16"/>
  <c r="J1555" i="16"/>
  <c r="S1534" i="16"/>
  <c r="F1534" i="16" s="1"/>
  <c r="S1526" i="16"/>
  <c r="E1526" i="16"/>
  <c r="S1498" i="16"/>
  <c r="H1498" i="16" s="1"/>
  <c r="S1479" i="16"/>
  <c r="Y1479" i="16"/>
  <c r="S1419" i="16"/>
  <c r="D1419" i="16" s="1"/>
  <c r="S1412" i="16"/>
  <c r="I1412" i="16"/>
  <c r="Y1412" i="16"/>
  <c r="S1404" i="16"/>
  <c r="Y1404" i="16"/>
  <c r="Y1387" i="16"/>
  <c r="S1277" i="16"/>
  <c r="H1277" i="16" s="1"/>
  <c r="Y1277" i="16"/>
  <c r="Y1273" i="16"/>
  <c r="S1167" i="16"/>
  <c r="F1167" i="16" s="1"/>
  <c r="Y1139" i="16"/>
  <c r="S1139" i="16"/>
  <c r="S680" i="16"/>
  <c r="E680" i="16" s="1"/>
  <c r="S659" i="16"/>
  <c r="D659" i="16"/>
  <c r="Y659" i="16"/>
  <c r="S652" i="16"/>
  <c r="E652" i="16"/>
  <c r="S582" i="16"/>
  <c r="H582" i="16" s="1"/>
  <c r="Y541" i="16"/>
  <c r="S541" i="16"/>
  <c r="E541" i="16"/>
  <c r="S1819" i="16"/>
  <c r="E1819" i="16" s="1"/>
  <c r="S1808" i="16"/>
  <c r="E1808" i="16" s="1"/>
  <c r="D1808" i="16"/>
  <c r="I848" i="16"/>
  <c r="S639" i="16"/>
  <c r="S1522" i="16"/>
  <c r="S237" i="16"/>
  <c r="Y507" i="16"/>
  <c r="S2261" i="16"/>
  <c r="G2250" i="16"/>
  <c r="F2250" i="16"/>
  <c r="S2186" i="16"/>
  <c r="Y2167" i="16"/>
  <c r="S1914" i="16"/>
  <c r="E1914" i="16" s="1"/>
  <c r="Y1907" i="16"/>
  <c r="S1907" i="16"/>
  <c r="S1881" i="16"/>
  <c r="I1881" i="16" s="1"/>
  <c r="S1869" i="16"/>
  <c r="S1830" i="16"/>
  <c r="S1811" i="16"/>
  <c r="I1811" i="16" s="1"/>
  <c r="S1773" i="16"/>
  <c r="I1773" i="16"/>
  <c r="S1758" i="16"/>
  <c r="I1758" i="16" s="1"/>
  <c r="S1617" i="16"/>
  <c r="S1269" i="16"/>
  <c r="S1266" i="16"/>
  <c r="S1247" i="16"/>
  <c r="S1231" i="16"/>
  <c r="S1163" i="16"/>
  <c r="S1134" i="16"/>
  <c r="S1126" i="16"/>
  <c r="S1122" i="16"/>
  <c r="S1046" i="16"/>
  <c r="J1046" i="16"/>
  <c r="S733" i="16"/>
  <c r="G733" i="16" s="1"/>
  <c r="Y684" i="16"/>
  <c r="S676" i="16"/>
  <c r="Y676" i="16"/>
  <c r="S655" i="16"/>
  <c r="I655" i="16"/>
  <c r="Y655" i="16"/>
  <c r="S648" i="16"/>
  <c r="S633" i="16"/>
  <c r="G633" i="16"/>
  <c r="S601" i="16"/>
  <c r="E601" i="16" s="1"/>
  <c r="S593" i="16"/>
  <c r="D593" i="16"/>
  <c r="S2248" i="16"/>
  <c r="J2248" i="16" s="1"/>
  <c r="S193" i="16"/>
  <c r="I193" i="16"/>
  <c r="S150" i="16"/>
  <c r="S329" i="16"/>
  <c r="Y329" i="16"/>
  <c r="S216" i="16"/>
  <c r="H216" i="16"/>
  <c r="S158" i="16"/>
  <c r="Y158" i="16"/>
  <c r="S201" i="16"/>
  <c r="I201" i="16"/>
  <c r="S166" i="16"/>
  <c r="I166" i="16"/>
  <c r="Y2497" i="16"/>
  <c r="S2497" i="16"/>
  <c r="S2478" i="16"/>
  <c r="J2478" i="16"/>
  <c r="S2475" i="16"/>
  <c r="Y2344" i="16"/>
  <c r="S2344" i="16"/>
  <c r="Y2341" i="16"/>
  <c r="S2341" i="16"/>
  <c r="S2337" i="16"/>
  <c r="S2322" i="16"/>
  <c r="J2322" i="16"/>
  <c r="E2386" i="16"/>
  <c r="Y2149" i="16"/>
  <c r="S67" i="16"/>
  <c r="I2235" i="16"/>
  <c r="S2445" i="16"/>
  <c r="F2445" i="16"/>
  <c r="S2407" i="16"/>
  <c r="S2268" i="16"/>
  <c r="Y2268" i="16"/>
  <c r="Y2233" i="16"/>
  <c r="S2233" i="16"/>
  <c r="G2233" i="16"/>
  <c r="S2218" i="16"/>
  <c r="Y2218" i="16"/>
  <c r="Y2139" i="16"/>
  <c r="S2139" i="16"/>
  <c r="Y1853" i="16"/>
  <c r="S2493" i="16"/>
  <c r="H2493" i="16" s="1"/>
  <c r="S2399" i="16"/>
  <c r="S2307" i="16"/>
  <c r="E2307" i="16"/>
  <c r="S2279" i="16"/>
  <c r="G2279" i="16"/>
  <c r="S1782" i="16"/>
  <c r="S1723" i="16"/>
  <c r="E1723" i="16" s="1"/>
  <c r="S1348" i="16"/>
  <c r="Y1332" i="16"/>
  <c r="S190" i="16"/>
  <c r="F190" i="16" s="1"/>
  <c r="Y233" i="16"/>
  <c r="S87" i="16"/>
  <c r="S2470" i="16"/>
  <c r="S2276" i="16"/>
  <c r="G2276" i="16"/>
  <c r="Y2198" i="16"/>
  <c r="S2044" i="16"/>
  <c r="H2044" i="16" s="1"/>
  <c r="Y2044" i="16"/>
  <c r="S1996" i="16"/>
  <c r="S1954" i="16"/>
  <c r="Y1880" i="16"/>
  <c r="S1868" i="16"/>
  <c r="S1716" i="16"/>
  <c r="Y1272" i="16"/>
  <c r="S1174" i="16"/>
  <c r="Y1592" i="16"/>
  <c r="S1113" i="16"/>
  <c r="Y1113" i="16"/>
  <c r="J1029" i="16"/>
  <c r="D1029" i="16"/>
  <c r="H1029" i="16"/>
  <c r="G1029" i="16"/>
  <c r="E1029" i="16"/>
  <c r="I727" i="16"/>
  <c r="G727" i="16"/>
  <c r="H727" i="16"/>
  <c r="H1659" i="16"/>
  <c r="D727" i="16"/>
  <c r="J1068" i="16"/>
  <c r="E2038" i="16"/>
  <c r="F2038" i="16"/>
  <c r="E1846" i="16"/>
  <c r="F727" i="16"/>
  <c r="J1215" i="16"/>
  <c r="D848" i="16"/>
  <c r="E1805" i="16"/>
  <c r="D1012" i="16"/>
  <c r="E1012" i="16"/>
  <c r="I2301" i="16"/>
  <c r="J2301" i="16"/>
  <c r="E1854" i="16"/>
  <c r="F1254" i="16"/>
  <c r="J1254" i="16"/>
  <c r="Y2117" i="16"/>
  <c r="S1995" i="16"/>
  <c r="H1995" i="16"/>
  <c r="S1802" i="16"/>
  <c r="S1796" i="16"/>
  <c r="Y1796" i="16"/>
  <c r="S1789" i="16"/>
  <c r="S1744" i="16"/>
  <c r="S1740" i="16"/>
  <c r="D1740" i="16"/>
  <c r="Y1740" i="16"/>
  <c r="S1568" i="16"/>
  <c r="I1568" i="16"/>
  <c r="Y1568" i="16"/>
  <c r="S1280" i="16"/>
  <c r="F1280" i="16" s="1"/>
  <c r="Y1280" i="16"/>
  <c r="S1229" i="16"/>
  <c r="J1229" i="16"/>
  <c r="Y1229" i="16"/>
  <c r="S1216" i="16"/>
  <c r="H1216" i="16"/>
  <c r="S1213" i="16"/>
  <c r="H1213" i="16" s="1"/>
  <c r="S1206" i="16"/>
  <c r="S1000" i="16"/>
  <c r="Y1000" i="16"/>
  <c r="S965" i="16"/>
  <c r="Y965" i="16"/>
  <c r="Y958" i="16"/>
  <c r="S958" i="16"/>
  <c r="I958" i="16" s="1"/>
  <c r="S926" i="16"/>
  <c r="E926" i="16"/>
  <c r="Y926" i="16"/>
  <c r="S922" i="16"/>
  <c r="S918" i="16"/>
  <c r="Y883" i="16"/>
  <c r="F832" i="16"/>
  <c r="S532" i="16"/>
  <c r="F532" i="16"/>
  <c r="Y532" i="16"/>
  <c r="S513" i="16"/>
  <c r="Y513" i="16"/>
  <c r="S478" i="16"/>
  <c r="D478" i="16"/>
  <c r="Y478" i="16"/>
  <c r="S1793" i="16"/>
  <c r="H1793" i="16"/>
  <c r="S609" i="16"/>
  <c r="I609" i="16"/>
  <c r="Y36" i="16"/>
  <c r="S36" i="16"/>
  <c r="F36" i="16"/>
  <c r="Y391" i="16"/>
  <c r="S436" i="16"/>
  <c r="D436" i="16"/>
  <c r="S55" i="16"/>
  <c r="S303" i="16"/>
  <c r="G303" i="16" s="1"/>
  <c r="S92" i="16"/>
  <c r="S2393" i="16"/>
  <c r="Y2360" i="16"/>
  <c r="S2357" i="16"/>
  <c r="G2357" i="16"/>
  <c r="S2293" i="16"/>
  <c r="Y2293" i="16"/>
  <c r="S2281" i="16"/>
  <c r="Y2281" i="16"/>
  <c r="S2272" i="16"/>
  <c r="Y2272" i="16"/>
  <c r="I1234" i="16"/>
  <c r="J1234" i="16"/>
  <c r="F1234" i="16"/>
  <c r="D337" i="16"/>
  <c r="Y295" i="16"/>
  <c r="S393" i="16"/>
  <c r="S378" i="16"/>
  <c r="H378" i="16"/>
  <c r="S311" i="16"/>
  <c r="S2451" i="16"/>
  <c r="Y2392" i="16"/>
  <c r="S2356" i="16"/>
  <c r="Y2356" i="16"/>
  <c r="Y2333" i="16"/>
  <c r="S2277" i="16"/>
  <c r="J2277" i="16"/>
  <c r="S2147" i="16"/>
  <c r="Y2147" i="16"/>
  <c r="S2031" i="16"/>
  <c r="H2031" i="16"/>
  <c r="S1903" i="16"/>
  <c r="H1903" i="16"/>
  <c r="S1855" i="16"/>
  <c r="E1855" i="16"/>
  <c r="G1847" i="16"/>
  <c r="E1847" i="16"/>
  <c r="I1847" i="16"/>
  <c r="S1832" i="16"/>
  <c r="S1704" i="16"/>
  <c r="S1538" i="16"/>
  <c r="F1538" i="16"/>
  <c r="S1523" i="16"/>
  <c r="F1523" i="16" s="1"/>
  <c r="S1467" i="16"/>
  <c r="F1467" i="16"/>
  <c r="Y1467" i="16"/>
  <c r="Y1408" i="16"/>
  <c r="S1408" i="16"/>
  <c r="E1408" i="16"/>
  <c r="S1353" i="16"/>
  <c r="J1353" i="16" s="1"/>
  <c r="Y1197" i="16"/>
  <c r="S1197" i="16"/>
  <c r="S1182" i="16"/>
  <c r="E1182" i="16" s="1"/>
  <c r="E1118" i="16"/>
  <c r="S1082" i="16"/>
  <c r="F1082" i="16"/>
  <c r="Y2190" i="16"/>
  <c r="S376" i="16"/>
  <c r="J376" i="16"/>
  <c r="S246" i="16"/>
  <c r="S32" i="16"/>
  <c r="F32" i="16"/>
  <c r="S444" i="16"/>
  <c r="S367" i="16"/>
  <c r="Y409" i="16"/>
  <c r="S49" i="16"/>
  <c r="S473" i="16"/>
  <c r="S2227" i="16"/>
  <c r="S2206" i="16"/>
  <c r="F2206" i="16"/>
  <c r="Y2206" i="16"/>
  <c r="Y191" i="16"/>
  <c r="S2298" i="16"/>
  <c r="S1564" i="16"/>
  <c r="Y1564" i="16"/>
  <c r="S830" i="16"/>
  <c r="F830" i="16" s="1"/>
  <c r="S664" i="16"/>
  <c r="H664" i="16"/>
  <c r="Y664" i="16"/>
  <c r="S564" i="16"/>
  <c r="S34" i="16"/>
  <c r="H34" i="16"/>
  <c r="S2487" i="16"/>
  <c r="Y1987" i="16"/>
  <c r="S1987" i="16"/>
  <c r="F1987" i="16"/>
  <c r="S1654" i="16"/>
  <c r="I1654" i="16" s="1"/>
  <c r="S1145" i="16"/>
  <c r="E1145" i="16"/>
  <c r="Y1145" i="16"/>
  <c r="S1490" i="16"/>
  <c r="Y2301" i="16"/>
  <c r="S1906" i="16"/>
  <c r="S1484" i="16"/>
  <c r="S1039" i="16"/>
  <c r="Y955" i="16"/>
  <c r="S1878" i="16"/>
  <c r="S846" i="16"/>
  <c r="Y1847" i="16"/>
  <c r="Y1471" i="16"/>
  <c r="Y1312" i="16"/>
  <c r="Y1109" i="16"/>
  <c r="Y812" i="16"/>
  <c r="S1004" i="16"/>
  <c r="F1004" i="16"/>
  <c r="F1748" i="16"/>
  <c r="H1016" i="16"/>
  <c r="D1016" i="16"/>
  <c r="I1016" i="16"/>
  <c r="J1016" i="16"/>
  <c r="E1016" i="16"/>
  <c r="F1846" i="16"/>
  <c r="I1846" i="16"/>
  <c r="J1748" i="16"/>
  <c r="G310" i="16"/>
  <c r="I1797" i="16"/>
  <c r="D1846" i="16"/>
  <c r="H1846" i="16"/>
  <c r="I1712" i="16"/>
  <c r="J1846" i="16"/>
  <c r="D1748" i="16"/>
  <c r="H1854" i="16"/>
  <c r="G2258" i="16"/>
  <c r="E1021" i="16"/>
  <c r="G2038" i="16"/>
  <c r="I2038" i="16"/>
  <c r="G1068" i="16"/>
  <c r="F1862" i="16"/>
  <c r="I2076" i="16"/>
  <c r="J1862" i="16"/>
  <c r="H1862" i="16"/>
  <c r="H934" i="16"/>
  <c r="H950" i="16"/>
  <c r="I1862" i="16"/>
  <c r="D950" i="16"/>
  <c r="D2190" i="16"/>
  <c r="D1629" i="16"/>
  <c r="F2208" i="16"/>
  <c r="J1072" i="16"/>
  <c r="H2495" i="16"/>
  <c r="G2076" i="16"/>
  <c r="F1072" i="16"/>
  <c r="I1072" i="16"/>
  <c r="E2076" i="16"/>
  <c r="E934" i="16"/>
  <c r="J950" i="16"/>
  <c r="J1569" i="16"/>
  <c r="G818" i="16"/>
  <c r="J970" i="16"/>
  <c r="I818" i="16"/>
  <c r="G2481" i="16"/>
  <c r="G1961" i="16"/>
  <c r="G1001" i="16"/>
  <c r="F1688" i="16"/>
  <c r="H1767" i="16"/>
  <c r="I1529" i="16"/>
  <c r="D765" i="16"/>
  <c r="E100" i="16"/>
  <c r="D1115" i="16"/>
  <c r="J818" i="16"/>
  <c r="D2023" i="16"/>
  <c r="H1481" i="16"/>
  <c r="H2190" i="16"/>
  <c r="D318" i="16"/>
  <c r="H2491" i="16"/>
  <c r="I1242" i="16"/>
  <c r="E335" i="16"/>
  <c r="F2443" i="16"/>
  <c r="H2443" i="16"/>
  <c r="G791" i="16"/>
  <c r="F731" i="16"/>
  <c r="E731" i="16"/>
  <c r="I731" i="16"/>
  <c r="D498" i="16"/>
  <c r="J498" i="16"/>
  <c r="D2429" i="16"/>
  <c r="F221" i="16"/>
  <c r="I221" i="16"/>
  <c r="E365" i="16"/>
  <c r="H923" i="16"/>
  <c r="H731" i="16"/>
  <c r="G2443" i="16"/>
  <c r="G2351" i="16"/>
  <c r="E909" i="16"/>
  <c r="H130" i="16"/>
  <c r="D731" i="16"/>
  <c r="I461" i="16"/>
  <c r="J651" i="16"/>
  <c r="F1778" i="16"/>
  <c r="I1778" i="16"/>
  <c r="E1569" i="16"/>
  <c r="F2223" i="16"/>
  <c r="G956" i="16"/>
  <c r="H1310" i="16"/>
  <c r="G1727" i="16"/>
  <c r="I1727" i="16"/>
  <c r="J1727" i="16"/>
  <c r="D1727" i="16"/>
  <c r="J1402" i="16"/>
  <c r="F1614" i="16"/>
  <c r="I1214" i="16"/>
  <c r="J1214" i="16"/>
  <c r="E1214" i="16"/>
  <c r="F1529" i="16"/>
  <c r="G1529" i="16"/>
  <c r="E1529" i="16"/>
  <c r="D721" i="16"/>
  <c r="I721" i="16"/>
  <c r="E721" i="16"/>
  <c r="G709" i="16"/>
  <c r="F946" i="16"/>
  <c r="F1107" i="16"/>
  <c r="D379" i="16"/>
  <c r="G1607" i="16"/>
  <c r="H1529" i="16"/>
  <c r="D1402" i="16"/>
  <c r="E930" i="16"/>
  <c r="F2026" i="16"/>
  <c r="G804" i="16"/>
  <c r="E804" i="16"/>
  <c r="J1119" i="16"/>
  <c r="F1119" i="16"/>
  <c r="I1119" i="16"/>
  <c r="G1306" i="16"/>
  <c r="F1724" i="16"/>
  <c r="E923" i="16"/>
  <c r="I895" i="16"/>
  <c r="H895" i="16"/>
  <c r="J993" i="16"/>
  <c r="E993" i="16"/>
  <c r="D993" i="16"/>
  <c r="G2367" i="16"/>
  <c r="H1266" i="16"/>
  <c r="I681" i="16"/>
  <c r="J328" i="16"/>
  <c r="F1405" i="16"/>
  <c r="D221" i="16"/>
  <c r="E221" i="16"/>
  <c r="J221" i="16"/>
  <c r="I1150" i="16"/>
  <c r="J2042" i="16"/>
  <c r="J1150" i="16"/>
  <c r="J1141" i="16"/>
  <c r="G1763" i="16"/>
  <c r="D1420" i="16"/>
  <c r="D1642" i="16"/>
  <c r="I1642" i="16"/>
  <c r="J1614" i="16"/>
  <c r="H132" i="16"/>
  <c r="I641" i="16"/>
  <c r="I2118" i="16"/>
  <c r="F1374" i="16"/>
  <c r="E1226" i="16"/>
  <c r="G1138" i="16"/>
  <c r="F1138" i="16"/>
  <c r="J1306" i="16"/>
  <c r="D2278" i="16"/>
  <c r="F1423" i="16"/>
  <c r="J1209" i="16"/>
  <c r="G1629" i="16"/>
  <c r="I267" i="16"/>
  <c r="F267" i="16"/>
  <c r="D2048" i="16"/>
  <c r="I2236" i="16"/>
  <c r="G797" i="16"/>
  <c r="H1665" i="16"/>
  <c r="H2142" i="16"/>
  <c r="E1464" i="16"/>
  <c r="F660" i="16"/>
  <c r="I1464" i="16"/>
  <c r="J1115" i="16"/>
  <c r="I1775" i="16"/>
  <c r="J2222" i="16"/>
  <c r="I804" i="16"/>
  <c r="H804" i="16"/>
  <c r="J1696" i="16"/>
  <c r="G1696" i="16"/>
  <c r="D1006" i="16"/>
  <c r="G1354" i="16"/>
  <c r="D2366" i="16"/>
  <c r="H2421" i="16"/>
  <c r="D2495" i="16"/>
  <c r="J1190" i="16"/>
  <c r="J1242" i="16"/>
  <c r="F1024" i="16"/>
  <c r="J1024" i="16"/>
  <c r="F2076" i="16"/>
  <c r="G1090" i="16"/>
  <c r="F1533" i="16"/>
  <c r="I1533" i="16"/>
  <c r="I2481" i="16"/>
  <c r="E2481" i="16"/>
  <c r="J2382" i="16"/>
  <c r="G2330" i="16"/>
  <c r="F2037" i="16"/>
  <c r="G144" i="16"/>
  <c r="H2023" i="16"/>
  <c r="F1799" i="16"/>
  <c r="J2411" i="16"/>
  <c r="I1629" i="16"/>
  <c r="F354" i="16"/>
  <c r="G2353" i="16"/>
  <c r="D2328" i="16"/>
  <c r="D1891" i="16"/>
  <c r="F1672" i="16"/>
  <c r="F415" i="16"/>
  <c r="J1078" i="16"/>
  <c r="J2215" i="16"/>
  <c r="E2367" i="16"/>
  <c r="H2305" i="16"/>
  <c r="J1503" i="16"/>
  <c r="J1881" i="16"/>
  <c r="I1880" i="16"/>
  <c r="F1727" i="16"/>
  <c r="E1727" i="16"/>
  <c r="E1497" i="16"/>
  <c r="F1677" i="16"/>
  <c r="G1127" i="16"/>
  <c r="I1767" i="16"/>
  <c r="D2305" i="16"/>
  <c r="H1010" i="16"/>
  <c r="D131" i="16"/>
  <c r="G1603" i="16"/>
  <c r="H1727" i="16"/>
  <c r="E2411" i="16"/>
  <c r="F2411" i="16"/>
  <c r="G173" i="16"/>
  <c r="I2353" i="16"/>
  <c r="G2125" i="16"/>
  <c r="E1225" i="16"/>
  <c r="E1724" i="16"/>
  <c r="J267" i="16"/>
  <c r="G781" i="16"/>
  <c r="G1966" i="16"/>
  <c r="E1121" i="16"/>
  <c r="F1133" i="16"/>
  <c r="E1701" i="16"/>
  <c r="D40" i="16"/>
  <c r="H40" i="16"/>
  <c r="E2059" i="16"/>
  <c r="H2059" i="16"/>
  <c r="G502" i="16"/>
  <c r="I856" i="16"/>
  <c r="H1745" i="16"/>
  <c r="J1921" i="16"/>
  <c r="H1921" i="16"/>
  <c r="F1921" i="16"/>
  <c r="G840" i="16"/>
  <c r="F2052" i="16"/>
  <c r="F747" i="16"/>
  <c r="D1921" i="16"/>
  <c r="F1824" i="16"/>
  <c r="F2414" i="16"/>
  <c r="G2422" i="16"/>
  <c r="D1543" i="16"/>
  <c r="I632" i="16"/>
  <c r="F632" i="16"/>
  <c r="G1754" i="16"/>
  <c r="D854" i="16"/>
  <c r="F2378" i="16"/>
  <c r="H1230" i="16"/>
  <c r="I868" i="16"/>
  <c r="E864" i="16"/>
  <c r="F864" i="16"/>
  <c r="I1561" i="16"/>
  <c r="H2221" i="16"/>
  <c r="F170" i="16"/>
  <c r="I170" i="16"/>
  <c r="F671" i="16"/>
  <c r="F921" i="16"/>
  <c r="G1226" i="16"/>
  <c r="I2294" i="16"/>
  <c r="H25" i="16"/>
  <c r="E371" i="16"/>
  <c r="E554" i="16"/>
  <c r="G554" i="16"/>
  <c r="J874" i="16"/>
  <c r="F993" i="16"/>
  <c r="G993" i="16"/>
  <c r="I993" i="16"/>
  <c r="G1037" i="16"/>
  <c r="E2414" i="16"/>
  <c r="F577" i="16"/>
  <c r="H1736" i="16"/>
  <c r="E1736" i="16"/>
  <c r="D1736" i="16"/>
  <c r="D1907" i="16"/>
  <c r="D874" i="16"/>
  <c r="F1736" i="16"/>
  <c r="H993" i="16"/>
  <c r="E844" i="16"/>
  <c r="G121" i="16"/>
  <c r="J974" i="16"/>
  <c r="E1941" i="16"/>
  <c r="D1941" i="16"/>
  <c r="I1941" i="16"/>
  <c r="J1941" i="16"/>
  <c r="E116" i="16"/>
  <c r="D146" i="16"/>
  <c r="E317" i="16"/>
  <c r="E2461" i="16"/>
  <c r="E1876" i="16"/>
  <c r="G1876" i="16"/>
  <c r="F1769" i="16"/>
  <c r="I2472" i="16"/>
  <c r="J2472" i="16"/>
  <c r="F2472" i="16"/>
  <c r="D2472" i="16"/>
  <c r="U2472" i="16" s="1"/>
  <c r="F1977" i="16"/>
  <c r="J978" i="16"/>
  <c r="F2059" i="16"/>
  <c r="I2059" i="16"/>
  <c r="G2059" i="16"/>
  <c r="E463" i="16"/>
  <c r="I463" i="16"/>
  <c r="J463" i="16"/>
  <c r="F463" i="16"/>
  <c r="I1005" i="16"/>
  <c r="G612" i="16"/>
  <c r="I2376" i="16"/>
  <c r="J1505" i="16"/>
  <c r="F2010" i="16"/>
  <c r="D425" i="16"/>
  <c r="E492" i="16"/>
  <c r="H1811" i="16"/>
  <c r="E1907" i="16"/>
  <c r="G1900" i="16"/>
  <c r="E1900" i="16"/>
  <c r="J2391" i="16"/>
  <c r="E2368" i="16"/>
  <c r="G1781" i="16"/>
  <c r="J1266" i="16"/>
  <c r="H52" i="16"/>
  <c r="J1506" i="16"/>
  <c r="H2391" i="16"/>
  <c r="D2310" i="16"/>
  <c r="E2310" i="16"/>
  <c r="J2310" i="16"/>
  <c r="E2294" i="16"/>
  <c r="F1900" i="16"/>
  <c r="D1900" i="16"/>
  <c r="D2221" i="16"/>
  <c r="J2007" i="16"/>
  <c r="D697" i="16"/>
  <c r="I554" i="16"/>
  <c r="D250" i="16"/>
  <c r="G250" i="16"/>
  <c r="H615" i="16"/>
  <c r="G1650" i="16"/>
  <c r="I1650" i="16"/>
  <c r="J1650" i="16"/>
  <c r="H1650" i="16"/>
  <c r="F1650" i="16"/>
  <c r="D1650" i="16"/>
  <c r="E1650" i="16"/>
  <c r="I647" i="16"/>
  <c r="J647" i="16"/>
  <c r="D647" i="16"/>
  <c r="I126" i="16"/>
  <c r="J126" i="16"/>
  <c r="D850" i="16"/>
  <c r="E1740" i="16"/>
  <c r="E1266" i="16"/>
  <c r="H1900" i="16"/>
  <c r="F158" i="16"/>
  <c r="G2300" i="16"/>
  <c r="D1376" i="16"/>
  <c r="D645" i="16"/>
  <c r="I672" i="16"/>
  <c r="I1882" i="16"/>
  <c r="J1882" i="16"/>
  <c r="G464" i="16"/>
  <c r="D574" i="16"/>
  <c r="J921" i="16"/>
  <c r="I1865" i="16"/>
  <c r="J1865" i="16"/>
  <c r="G1922" i="16"/>
  <c r="I362" i="16"/>
  <c r="D1505" i="16"/>
  <c r="E1565" i="16"/>
  <c r="G298" i="16"/>
  <c r="I1603" i="16"/>
  <c r="I1894" i="16"/>
  <c r="I1361" i="16"/>
  <c r="J1565" i="16"/>
  <c r="F271" i="16"/>
  <c r="J1531" i="16"/>
  <c r="I1587" i="16"/>
  <c r="F667" i="16"/>
  <c r="I2206" i="16"/>
  <c r="H2354" i="16"/>
  <c r="E1896" i="16"/>
  <c r="H1606" i="16"/>
  <c r="J1606" i="16"/>
  <c r="J1892" i="16"/>
  <c r="H2015" i="16"/>
  <c r="I2015" i="16"/>
  <c r="F2015" i="16"/>
  <c r="D2015" i="16"/>
  <c r="E2015" i="16"/>
  <c r="H367" i="16"/>
  <c r="G1894" i="16"/>
  <c r="J1758" i="16"/>
  <c r="F612" i="16"/>
  <c r="I1042" i="16"/>
  <c r="D1042" i="16"/>
  <c r="D2254" i="16"/>
  <c r="H667" i="16"/>
  <c r="D1782" i="16"/>
  <c r="D1038" i="16"/>
  <c r="I1830" i="16"/>
  <c r="D1881" i="16"/>
  <c r="J1914" i="16"/>
  <c r="H541" i="16"/>
  <c r="H1412" i="16"/>
  <c r="J1412" i="16"/>
  <c r="D1494" i="16"/>
  <c r="I1494" i="16"/>
  <c r="J1884" i="16"/>
  <c r="E1884" i="16"/>
  <c r="G1884" i="16"/>
  <c r="J329" i="16"/>
  <c r="I329" i="16"/>
  <c r="J1522" i="16"/>
  <c r="H1522" i="16"/>
  <c r="I1808" i="16"/>
  <c r="H1273" i="16"/>
  <c r="F1273" i="16"/>
  <c r="E1273" i="16"/>
  <c r="G1273" i="16"/>
  <c r="E2407" i="16"/>
  <c r="J1770" i="16"/>
  <c r="H1361" i="16"/>
  <c r="G1376" i="16"/>
  <c r="F1904" i="16"/>
  <c r="D1904" i="16"/>
  <c r="G1904" i="16"/>
  <c r="J1880" i="16"/>
  <c r="H1880" i="16"/>
  <c r="G1880" i="16"/>
  <c r="E2198" i="16"/>
  <c r="F2198" i="16"/>
  <c r="I2198" i="16"/>
  <c r="G2198" i="16"/>
  <c r="J2198" i="16"/>
  <c r="F2483" i="16"/>
  <c r="D2464" i="16"/>
  <c r="E2464" i="16"/>
  <c r="I2464" i="16"/>
  <c r="F2167" i="16"/>
  <c r="G1939" i="16"/>
  <c r="E1534" i="16"/>
  <c r="J2315" i="16"/>
  <c r="D1545" i="16"/>
  <c r="J1889" i="16"/>
  <c r="D1889" i="16"/>
  <c r="I1885" i="16"/>
  <c r="E352" i="16"/>
  <c r="I352" i="16"/>
  <c r="D1815" i="16"/>
  <c r="D2288" i="16"/>
  <c r="H1981" i="16"/>
  <c r="I1793" i="16"/>
  <c r="E526" i="16"/>
  <c r="D2267" i="16"/>
  <c r="E2267" i="16"/>
  <c r="F2227" i="16"/>
  <c r="H2227" i="16"/>
  <c r="F1182" i="16"/>
  <c r="G2031" i="16"/>
  <c r="F2277" i="16"/>
  <c r="F1789" i="16"/>
  <c r="D1789" i="16"/>
  <c r="E2311" i="16"/>
  <c r="H2311" i="16"/>
  <c r="F394" i="16"/>
  <c r="E513" i="16"/>
  <c r="D2416" i="16"/>
  <c r="H1789" i="16"/>
  <c r="G526" i="16"/>
  <c r="J664" i="16"/>
  <c r="I664" i="16"/>
  <c r="D2293" i="16"/>
  <c r="J436" i="16"/>
  <c r="H436" i="16"/>
  <c r="F436" i="16"/>
  <c r="I436" i="16"/>
  <c r="I36" i="16"/>
  <c r="H1229" i="16"/>
  <c r="I1145" i="16"/>
  <c r="J2360" i="16"/>
  <c r="G2227" i="16"/>
  <c r="E444" i="16"/>
  <c r="E1987" i="16"/>
  <c r="F1832" i="16"/>
  <c r="D2333" i="16"/>
  <c r="H2333" i="16"/>
  <c r="E2333" i="16"/>
  <c r="E1793" i="16"/>
  <c r="G394" i="16"/>
  <c r="H1000" i="16"/>
  <c r="G5" i="10"/>
  <c r="H5" i="10"/>
  <c r="F6" i="10"/>
  <c r="H6" i="10"/>
  <c r="F61" i="10"/>
  <c r="H61" i="10"/>
  <c r="D61" i="10" s="1"/>
  <c r="H2175" i="16"/>
  <c r="D2175" i="16"/>
  <c r="D2243" i="16"/>
  <c r="J2243" i="16"/>
  <c r="S528" i="16"/>
  <c r="S477" i="16"/>
  <c r="H477" i="16"/>
  <c r="Y477" i="16"/>
  <c r="S143" i="16"/>
  <c r="Y143" i="16"/>
  <c r="S196" i="16"/>
  <c r="I196" i="16" s="1"/>
  <c r="S441" i="16"/>
  <c r="E441" i="16"/>
  <c r="S408" i="16"/>
  <c r="S380" i="16"/>
  <c r="Y380" i="16"/>
  <c r="S159" i="16"/>
  <c r="H159" i="16"/>
  <c r="Y159" i="16"/>
  <c r="Y111" i="16"/>
  <c r="S111" i="16"/>
  <c r="S46" i="16"/>
  <c r="J46" i="16" s="1"/>
  <c r="Y518" i="16"/>
  <c r="Y399" i="16"/>
  <c r="S383" i="16"/>
  <c r="J205" i="16"/>
  <c r="Y125" i="16"/>
  <c r="Y106" i="16"/>
  <c r="Y2404" i="16"/>
  <c r="Y2388" i="16"/>
  <c r="S2385" i="16"/>
  <c r="S2381" i="16"/>
  <c r="S2377" i="16"/>
  <c r="S2321" i="16"/>
  <c r="H2321" i="16"/>
  <c r="Y2321" i="16"/>
  <c r="Y2313" i="16"/>
  <c r="S2313" i="16"/>
  <c r="S2306" i="16"/>
  <c r="H2306" i="16"/>
  <c r="S2220" i="16"/>
  <c r="D2220" i="16" s="1"/>
  <c r="Y2220" i="16"/>
  <c r="S2209" i="16"/>
  <c r="I2209" i="16" s="1"/>
  <c r="H2209" i="16"/>
  <c r="S2205" i="16"/>
  <c r="Y2205" i="16"/>
  <c r="S2195" i="16"/>
  <c r="F2195" i="16" s="1"/>
  <c r="S2187" i="16"/>
  <c r="S2182" i="16"/>
  <c r="Y2175" i="16"/>
  <c r="G2175" i="16"/>
  <c r="S2171" i="16"/>
  <c r="J2171" i="16"/>
  <c r="Y2089" i="16"/>
  <c r="Y2077" i="16"/>
  <c r="S2069" i="16"/>
  <c r="F2069" i="16"/>
  <c r="Y2069" i="16"/>
  <c r="S2065" i="16"/>
  <c r="Y2065" i="16"/>
  <c r="S2061" i="16"/>
  <c r="E2061" i="16" s="1"/>
  <c r="Y2061" i="16"/>
  <c r="S2057" i="16"/>
  <c r="I2057" i="16"/>
  <c r="Y2057" i="16"/>
  <c r="F1999" i="16"/>
  <c r="E1850" i="16"/>
  <c r="D1850" i="16"/>
  <c r="H1850" i="16"/>
  <c r="J1850" i="16"/>
  <c r="I1850" i="16"/>
  <c r="S1667" i="16"/>
  <c r="E1667" i="16" s="1"/>
  <c r="Y1645" i="16"/>
  <c r="S1645" i="16"/>
  <c r="Y1641" i="16"/>
  <c r="S1641" i="16"/>
  <c r="H1641" i="16"/>
  <c r="S1637" i="16"/>
  <c r="Y1637" i="16"/>
  <c r="S1633" i="16"/>
  <c r="Y1633" i="16"/>
  <c r="S1500" i="16"/>
  <c r="F1500" i="16"/>
  <c r="Y1500" i="16"/>
  <c r="Y1496" i="16"/>
  <c r="S1496" i="16"/>
  <c r="I1496" i="16"/>
  <c r="Y1492" i="16"/>
  <c r="S1492" i="16"/>
  <c r="J1492" i="16"/>
  <c r="S1488" i="16"/>
  <c r="D1488" i="16" s="1"/>
  <c r="Y1488" i="16"/>
  <c r="Y1429" i="16"/>
  <c r="S1429" i="16"/>
  <c r="S1425" i="16"/>
  <c r="S1421" i="16"/>
  <c r="E1421" i="16"/>
  <c r="Y1417" i="16"/>
  <c r="S1417" i="16"/>
  <c r="S1336" i="16"/>
  <c r="I1336" i="16"/>
  <c r="Y1336" i="16"/>
  <c r="S1332" i="16"/>
  <c r="H1332" i="16"/>
  <c r="S1193" i="16"/>
  <c r="F1193" i="16"/>
  <c r="Y1193" i="16"/>
  <c r="S1189" i="16"/>
  <c r="J1189" i="16"/>
  <c r="S1185" i="16"/>
  <c r="E1185" i="16" s="1"/>
  <c r="S1181" i="16"/>
  <c r="Y1177" i="16"/>
  <c r="S1177" i="16"/>
  <c r="I1177" i="16" s="1"/>
  <c r="S1173" i="16"/>
  <c r="Y1173" i="16"/>
  <c r="S1166" i="16"/>
  <c r="I1166" i="16" s="1"/>
  <c r="D1150" i="16"/>
  <c r="F1150" i="16"/>
  <c r="E1150" i="16"/>
  <c r="H1150" i="16"/>
  <c r="F1102" i="16"/>
  <c r="I1102" i="16"/>
  <c r="J1098" i="16"/>
  <c r="F1098" i="16"/>
  <c r="S1083" i="16"/>
  <c r="F1083" i="16"/>
  <c r="Y1079" i="16"/>
  <c r="S1052" i="16"/>
  <c r="Y1052" i="16"/>
  <c r="S1048" i="16"/>
  <c r="Y1048" i="16"/>
  <c r="S1040" i="16"/>
  <c r="E1040" i="16"/>
  <c r="S1036" i="16"/>
  <c r="H1036" i="16"/>
  <c r="Y1036" i="16"/>
  <c r="S1032" i="16"/>
  <c r="E1032" i="16"/>
  <c r="Y1032" i="16"/>
  <c r="S951" i="16"/>
  <c r="D951" i="16"/>
  <c r="S947" i="16"/>
  <c r="G947" i="16"/>
  <c r="Y947" i="16"/>
  <c r="S931" i="16"/>
  <c r="S927" i="16"/>
  <c r="Y875" i="16"/>
  <c r="J816" i="16"/>
  <c r="E816" i="16"/>
  <c r="F816" i="16"/>
  <c r="I816" i="16"/>
  <c r="S769" i="16"/>
  <c r="S750" i="16"/>
  <c r="Y743" i="16"/>
  <c r="S743" i="16"/>
  <c r="I743" i="16" s="1"/>
  <c r="G739" i="16"/>
  <c r="F739" i="16"/>
  <c r="E739" i="16"/>
  <c r="D739" i="16"/>
  <c r="Y736" i="16"/>
  <c r="S736" i="16"/>
  <c r="Y724" i="16"/>
  <c r="S724" i="16"/>
  <c r="D631" i="16"/>
  <c r="J631" i="16"/>
  <c r="F631" i="16"/>
  <c r="I631" i="16"/>
  <c r="E631" i="16"/>
  <c r="H631" i="16"/>
  <c r="S627" i="16"/>
  <c r="S592" i="16"/>
  <c r="D592" i="16"/>
  <c r="Y592" i="16"/>
  <c r="Y588" i="16"/>
  <c r="G34" i="16"/>
  <c r="J2044" i="16"/>
  <c r="F1894" i="16"/>
  <c r="G87" i="16"/>
  <c r="H1565" i="16"/>
  <c r="I1995" i="16"/>
  <c r="D298" i="16"/>
  <c r="D1506" i="16"/>
  <c r="G1565" i="16"/>
  <c r="E1560" i="16"/>
  <c r="D1286" i="16"/>
  <c r="G1850" i="16"/>
  <c r="G631" i="16"/>
  <c r="S1455" i="16"/>
  <c r="E1662" i="16"/>
  <c r="H2343" i="16"/>
  <c r="Y1506" i="16"/>
  <c r="Y763" i="16"/>
  <c r="J1226" i="16"/>
  <c r="F1226" i="16"/>
  <c r="Y1044" i="16"/>
  <c r="S675" i="16"/>
  <c r="E1002" i="16"/>
  <c r="E1010" i="16"/>
  <c r="H2322" i="16"/>
  <c r="S248" i="16"/>
  <c r="F248" i="16"/>
  <c r="Y248" i="16"/>
  <c r="S320" i="16"/>
  <c r="Y320" i="16"/>
  <c r="S236" i="16"/>
  <c r="S153" i="16"/>
  <c r="I153" i="16" s="1"/>
  <c r="Y428" i="16"/>
  <c r="Y484" i="16"/>
  <c r="S484" i="16"/>
  <c r="F484" i="16" s="1"/>
  <c r="S443" i="16"/>
  <c r="H443" i="16"/>
  <c r="S422" i="16"/>
  <c r="Y406" i="16"/>
  <c r="S406" i="16"/>
  <c r="Y389" i="16"/>
  <c r="S389" i="16"/>
  <c r="J389" i="16" s="1"/>
  <c r="Y370" i="16"/>
  <c r="S223" i="16"/>
  <c r="E223" i="16"/>
  <c r="Y2398" i="16"/>
  <c r="S2394" i="16"/>
  <c r="Y2394" i="16"/>
  <c r="S2390" i="16"/>
  <c r="S2331" i="16"/>
  <c r="D2331" i="16"/>
  <c r="S2327" i="16"/>
  <c r="S2162" i="16"/>
  <c r="S2158" i="16"/>
  <c r="S2103" i="16"/>
  <c r="Y2103" i="16"/>
  <c r="Y2099" i="16"/>
  <c r="S2087" i="16"/>
  <c r="J2087" i="16"/>
  <c r="Y2087" i="16"/>
  <c r="S2055" i="16"/>
  <c r="S2051" i="16"/>
  <c r="G2051" i="16"/>
  <c r="Y2051" i="16"/>
  <c r="S2035" i="16"/>
  <c r="E2035" i="16" s="1"/>
  <c r="Y2035" i="16"/>
  <c r="S2017" i="16"/>
  <c r="S2013" i="16"/>
  <c r="Y2013" i="16"/>
  <c r="S2009" i="16"/>
  <c r="G2009" i="16"/>
  <c r="Y2005" i="16"/>
  <c r="S2005" i="16"/>
  <c r="H2005" i="16"/>
  <c r="Y2001" i="16"/>
  <c r="S2001" i="16"/>
  <c r="G2001" i="16" s="1"/>
  <c r="Y1951" i="16"/>
  <c r="S1951" i="16"/>
  <c r="S1947" i="16"/>
  <c r="D1947" i="16" s="1"/>
  <c r="S1943" i="16"/>
  <c r="Y1943" i="16"/>
  <c r="S1935" i="16"/>
  <c r="Y1935" i="16"/>
  <c r="S1928" i="16"/>
  <c r="F1928" i="16"/>
  <c r="S1924" i="16"/>
  <c r="Y1924" i="16"/>
  <c r="Y1920" i="16"/>
  <c r="S1920" i="16"/>
  <c r="S1916" i="16"/>
  <c r="D1916" i="16" s="1"/>
  <c r="Y1913" i="16"/>
  <c r="S1913" i="16"/>
  <c r="G1913" i="16"/>
  <c r="Y1909" i="16"/>
  <c r="S1909" i="16"/>
  <c r="S1890" i="16"/>
  <c r="S1883" i="16"/>
  <c r="Y1879" i="16"/>
  <c r="S1879" i="16"/>
  <c r="F1879" i="16"/>
  <c r="S1871" i="16"/>
  <c r="H1871" i="16" s="1"/>
  <c r="Y1871" i="16"/>
  <c r="Y1867" i="16"/>
  <c r="S1867" i="16"/>
  <c r="D1867" i="16" s="1"/>
  <c r="S1863" i="16"/>
  <c r="E1863" i="16"/>
  <c r="Y1863" i="16"/>
  <c r="Y1859" i="16"/>
  <c r="S1859" i="16"/>
  <c r="D1859" i="16"/>
  <c r="Y1855" i="16"/>
  <c r="S1852" i="16"/>
  <c r="G1852" i="16"/>
  <c r="S1669" i="16"/>
  <c r="I1669" i="16"/>
  <c r="S1631" i="16"/>
  <c r="E1627" i="16"/>
  <c r="F1627" i="16"/>
  <c r="H1627" i="16"/>
  <c r="I1627" i="16"/>
  <c r="J1627" i="16"/>
  <c r="Y1623" i="16"/>
  <c r="S1623" i="16"/>
  <c r="E1623" i="16" s="1"/>
  <c r="S1601" i="16"/>
  <c r="Y1601" i="16"/>
  <c r="S1598" i="16"/>
  <c r="F1598" i="16" s="1"/>
  <c r="S1594" i="16"/>
  <c r="Y1560" i="16"/>
  <c r="S1532" i="16"/>
  <c r="S1463" i="16"/>
  <c r="Y1463" i="16"/>
  <c r="S1459" i="16"/>
  <c r="G1459" i="16" s="1"/>
  <c r="H1459" i="16"/>
  <c r="Y1459" i="16"/>
  <c r="S1447" i="16"/>
  <c r="I1447" i="16"/>
  <c r="Y1447" i="16"/>
  <c r="S1443" i="16"/>
  <c r="I1443" i="16"/>
  <c r="S1439" i="16"/>
  <c r="Y1439" i="16"/>
  <c r="S1435" i="16"/>
  <c r="Y1435" i="16"/>
  <c r="Y1431" i="16"/>
  <c r="S1431" i="16"/>
  <c r="I1306" i="16"/>
  <c r="F1306" i="16"/>
  <c r="E1306" i="16"/>
  <c r="D1306" i="16"/>
  <c r="E1298" i="16"/>
  <c r="E1092" i="16"/>
  <c r="D1092" i="16"/>
  <c r="H1092" i="16"/>
  <c r="J1092" i="16"/>
  <c r="G1092" i="16"/>
  <c r="F1092" i="16"/>
  <c r="S973" i="16"/>
  <c r="E973" i="16"/>
  <c r="Y973" i="16"/>
  <c r="S941" i="16"/>
  <c r="Y941" i="16"/>
  <c r="S937" i="16"/>
  <c r="I937" i="16"/>
  <c r="Y937" i="16"/>
  <c r="Y933" i="16"/>
  <c r="S933" i="16"/>
  <c r="E933" i="16"/>
  <c r="S897" i="16"/>
  <c r="J897" i="16" s="1"/>
  <c r="Y897" i="16"/>
  <c r="Y893" i="16"/>
  <c r="S893" i="16"/>
  <c r="S889" i="16"/>
  <c r="J889" i="16"/>
  <c r="Y889" i="16"/>
  <c r="S885" i="16"/>
  <c r="H885" i="16" s="1"/>
  <c r="Y885" i="16"/>
  <c r="Y881" i="16"/>
  <c r="S881" i="16"/>
  <c r="S877" i="16"/>
  <c r="S862" i="16"/>
  <c r="Y859" i="16"/>
  <c r="S814" i="16"/>
  <c r="S806" i="16"/>
  <c r="S802" i="16"/>
  <c r="I763" i="16"/>
  <c r="E763" i="16"/>
  <c r="S759" i="16"/>
  <c r="G759" i="16"/>
  <c r="Y759" i="16"/>
  <c r="Y755" i="16"/>
  <c r="S755" i="16"/>
  <c r="H755" i="16"/>
  <c r="E734" i="16"/>
  <c r="S730" i="16"/>
  <c r="D730" i="16" s="1"/>
  <c r="S706" i="16"/>
  <c r="E706" i="16"/>
  <c r="J694" i="16"/>
  <c r="E686" i="16"/>
  <c r="F686" i="16"/>
  <c r="S669" i="16"/>
  <c r="I669" i="16"/>
  <c r="Y657" i="16"/>
  <c r="S629" i="16"/>
  <c r="F922" i="16"/>
  <c r="E810" i="16"/>
  <c r="I2341" i="16"/>
  <c r="D2044" i="16"/>
  <c r="J2049" i="16"/>
  <c r="J1845" i="16"/>
  <c r="H694" i="16"/>
  <c r="D1058" i="16"/>
  <c r="E2243" i="16"/>
  <c r="E1058" i="16"/>
  <c r="H1306" i="16"/>
  <c r="I1999" i="16"/>
  <c r="H739" i="16"/>
  <c r="I1092" i="16"/>
  <c r="D816" i="16"/>
  <c r="S1514" i="16"/>
  <c r="F1850" i="16"/>
  <c r="Y1189" i="16"/>
  <c r="D1368" i="16"/>
  <c r="S1841" i="16"/>
  <c r="E1841" i="16"/>
  <c r="I1977" i="16"/>
  <c r="Y1845" i="16"/>
  <c r="S2317" i="16"/>
  <c r="Y1181" i="16"/>
  <c r="S1875" i="16"/>
  <c r="I1875" i="16"/>
  <c r="E1432" i="16"/>
  <c r="H1413" i="16"/>
  <c r="E1413" i="16"/>
  <c r="J1314" i="16"/>
  <c r="D1405" i="16"/>
  <c r="J2491" i="16"/>
  <c r="D2491" i="16"/>
  <c r="F355" i="16"/>
  <c r="J355" i="16"/>
  <c r="Y91" i="16"/>
  <c r="S88" i="16"/>
  <c r="J88" i="16"/>
  <c r="Y88" i="16"/>
  <c r="Y38" i="16"/>
  <c r="S38" i="16"/>
  <c r="D38" i="16"/>
  <c r="Y339" i="16"/>
  <c r="Y512" i="16"/>
  <c r="Y424" i="16"/>
  <c r="Y77" i="16"/>
  <c r="Y444" i="16"/>
  <c r="Y2331" i="16"/>
  <c r="Y2327" i="16"/>
  <c r="Y2323" i="16"/>
  <c r="Y2195" i="16"/>
  <c r="Y2191" i="16"/>
  <c r="Y2187" i="16"/>
  <c r="Y2166" i="16"/>
  <c r="Y1898" i="16"/>
  <c r="Y1894" i="16"/>
  <c r="Y1890" i="16"/>
  <c r="Y1850" i="16"/>
  <c r="Y1598" i="16"/>
  <c r="Y1594" i="16"/>
  <c r="Y1338" i="16"/>
  <c r="Y1290" i="16"/>
  <c r="Y1286" i="16"/>
  <c r="Y1282" i="16"/>
  <c r="Y1278" i="16"/>
  <c r="Y1166" i="16"/>
  <c r="Y1150" i="16"/>
  <c r="Y1102" i="16"/>
  <c r="Y1098" i="16"/>
  <c r="Y1058" i="16"/>
  <c r="Y866" i="16"/>
  <c r="Y862" i="16"/>
  <c r="Y814" i="16"/>
  <c r="Y810" i="16"/>
  <c r="Y806" i="16"/>
  <c r="Y802" i="16"/>
  <c r="Y734" i="16"/>
  <c r="Y730" i="16"/>
  <c r="Y726" i="16"/>
  <c r="Y718" i="16"/>
  <c r="Y706" i="16"/>
  <c r="Y702" i="16"/>
  <c r="Y694" i="16"/>
  <c r="Y44" i="16"/>
  <c r="Y401" i="16"/>
  <c r="Y141" i="16"/>
  <c r="Y188" i="16"/>
  <c r="Y145" i="16"/>
  <c r="Y476" i="16"/>
  <c r="Y418" i="16"/>
  <c r="Y378" i="16"/>
  <c r="Y176" i="16"/>
  <c r="Y28" i="16"/>
  <c r="Y496" i="16"/>
  <c r="Y365" i="16"/>
  <c r="Y313" i="16"/>
  <c r="Y179" i="16"/>
  <c r="Y87" i="16"/>
  <c r="Y2316" i="16"/>
  <c r="Y593" i="16"/>
  <c r="Y139" i="16"/>
  <c r="Y148" i="16"/>
  <c r="Y70" i="16"/>
  <c r="Y126" i="16"/>
  <c r="Y527" i="16"/>
  <c r="Y351" i="16"/>
  <c r="Y1269" i="16"/>
  <c r="Y2125" i="16"/>
  <c r="Y1848" i="16"/>
  <c r="Y1819" i="16"/>
  <c r="Y959" i="16"/>
  <c r="Y791" i="16"/>
  <c r="Y2248" i="16"/>
  <c r="Y2201" i="16"/>
  <c r="Y2156" i="16"/>
  <c r="Y2132" i="16"/>
  <c r="Y2108" i="16"/>
  <c r="Y302" i="16"/>
  <c r="E367" i="16"/>
  <c r="J367" i="16"/>
  <c r="J2117" i="16"/>
  <c r="J2149" i="16"/>
  <c r="H2149" i="16"/>
  <c r="E578" i="16"/>
  <c r="D578" i="16"/>
  <c r="G578" i="16"/>
  <c r="J1609" i="16"/>
  <c r="G294" i="16"/>
  <c r="D356" i="16"/>
  <c r="I1901" i="16"/>
  <c r="D1106" i="16"/>
  <c r="H1106" i="16"/>
  <c r="E1106" i="16"/>
  <c r="I729" i="16"/>
  <c r="G729" i="16"/>
  <c r="H729" i="16"/>
  <c r="E729" i="16"/>
  <c r="H966" i="16"/>
  <c r="E966" i="16"/>
  <c r="I112" i="16"/>
  <c r="F112" i="16"/>
  <c r="D1369" i="16"/>
  <c r="I2011" i="16"/>
  <c r="D2011" i="16"/>
  <c r="E2011" i="16"/>
  <c r="H1326" i="16"/>
  <c r="D1326" i="16"/>
  <c r="D2490" i="16"/>
  <c r="I195" i="16"/>
  <c r="D195" i="16"/>
  <c r="F195" i="16"/>
  <c r="J195" i="16"/>
  <c r="G195" i="16"/>
  <c r="D588" i="16"/>
  <c r="F1096" i="16"/>
  <c r="J1096" i="16"/>
  <c r="E1096" i="16"/>
  <c r="E2149" i="16"/>
  <c r="I578" i="16"/>
  <c r="E195" i="16"/>
  <c r="D2233" i="16"/>
  <c r="J158" i="16"/>
  <c r="D158" i="16"/>
  <c r="G158" i="16"/>
  <c r="J150" i="16"/>
  <c r="D652" i="16"/>
  <c r="G1027" i="16"/>
  <c r="H2246" i="16"/>
  <c r="D2246" i="16"/>
  <c r="F1561" i="16"/>
  <c r="E1561" i="16"/>
  <c r="J1561" i="16"/>
  <c r="G362" i="16"/>
  <c r="J362" i="16"/>
  <c r="D668" i="16"/>
  <c r="J2129" i="16"/>
  <c r="D2181" i="16"/>
  <c r="F2181" i="16"/>
  <c r="I2440" i="16"/>
  <c r="I386" i="16"/>
  <c r="J770" i="16"/>
  <c r="D1933" i="16"/>
  <c r="F1933" i="16"/>
  <c r="H1933" i="16"/>
  <c r="D526" i="16"/>
  <c r="I526" i="16"/>
  <c r="F334" i="16"/>
  <c r="D334" i="16"/>
  <c r="I334" i="16"/>
  <c r="J334" i="16"/>
  <c r="E1646" i="16"/>
  <c r="H1646" i="16"/>
  <c r="D1646" i="16"/>
  <c r="F1646" i="16"/>
  <c r="J1646" i="16"/>
  <c r="I1646" i="16"/>
  <c r="S1643" i="16"/>
  <c r="J1643" i="16"/>
  <c r="S1635" i="16"/>
  <c r="J1635" i="16" s="1"/>
  <c r="Y1635" i="16"/>
  <c r="G1561" i="16"/>
  <c r="Y1557" i="16"/>
  <c r="S1553" i="16"/>
  <c r="H1553" i="16" s="1"/>
  <c r="S1549" i="16"/>
  <c r="G1549" i="16"/>
  <c r="Y1549" i="16"/>
  <c r="Y1392" i="16"/>
  <c r="S1392" i="16"/>
  <c r="S1270" i="16"/>
  <c r="H1270" i="16" s="1"/>
  <c r="Y1260" i="16"/>
  <c r="S1256" i="16"/>
  <c r="I1256" i="16"/>
  <c r="I1246" i="16"/>
  <c r="S1240" i="16"/>
  <c r="D1240" i="16"/>
  <c r="Y1240" i="16"/>
  <c r="S1238" i="16"/>
  <c r="S1224" i="16"/>
  <c r="D1224" i="16"/>
  <c r="S1221" i="16"/>
  <c r="D1221" i="16" s="1"/>
  <c r="Y1221" i="16"/>
  <c r="S1191" i="16"/>
  <c r="J1191" i="16"/>
  <c r="Y1187" i="16"/>
  <c r="Y1179" i="16"/>
  <c r="S1179" i="16"/>
  <c r="E1179" i="16"/>
  <c r="F957" i="16"/>
  <c r="H957" i="16"/>
  <c r="J957" i="16"/>
  <c r="H812" i="16"/>
  <c r="I812" i="16"/>
  <c r="G812" i="16"/>
  <c r="F812" i="16"/>
  <c r="J812" i="16"/>
  <c r="D812" i="16"/>
  <c r="S773" i="16"/>
  <c r="D773" i="16" s="1"/>
  <c r="S771" i="16"/>
  <c r="E771" i="16"/>
  <c r="S767" i="16"/>
  <c r="Y767" i="16"/>
  <c r="S757" i="16"/>
  <c r="Y757" i="16"/>
  <c r="Y571" i="16"/>
  <c r="S571" i="16"/>
  <c r="S567" i="16"/>
  <c r="F567" i="16"/>
  <c r="Y567" i="16"/>
  <c r="S563" i="16"/>
  <c r="Y563" i="16"/>
  <c r="Y560" i="16"/>
  <c r="S560" i="16"/>
  <c r="G560" i="16" s="1"/>
  <c r="S556" i="16"/>
  <c r="H556" i="16" s="1"/>
  <c r="Y556" i="16"/>
  <c r="S467" i="16"/>
  <c r="S238" i="16"/>
  <c r="I238" i="16" s="1"/>
  <c r="F311" i="16"/>
  <c r="F578" i="16"/>
  <c r="I158" i="16"/>
  <c r="H158" i="16"/>
  <c r="E158" i="16"/>
  <c r="I668" i="16"/>
  <c r="H1561" i="16"/>
  <c r="I1106" i="16"/>
  <c r="E1901" i="16"/>
  <c r="E362" i="16"/>
  <c r="J2181" i="16"/>
  <c r="I2181" i="16"/>
  <c r="H1096" i="16"/>
  <c r="I830" i="16"/>
  <c r="G2311" i="16"/>
  <c r="F2311" i="16"/>
  <c r="D1826" i="16"/>
  <c r="E1826" i="16"/>
  <c r="D418" i="16"/>
  <c r="F418" i="16"/>
  <c r="E288" i="16"/>
  <c r="E868" i="16"/>
  <c r="G868" i="16"/>
  <c r="D868" i="16"/>
  <c r="J868" i="16"/>
  <c r="F868" i="16"/>
  <c r="I1902" i="16"/>
  <c r="H1701" i="16"/>
  <c r="F1701" i="16"/>
  <c r="I1720" i="16"/>
  <c r="G1720" i="16"/>
  <c r="F2006" i="16"/>
  <c r="G2118" i="16"/>
  <c r="E2118" i="16"/>
  <c r="D2118" i="16"/>
  <c r="H2118" i="16"/>
  <c r="F2118" i="16"/>
  <c r="J2118" i="16"/>
  <c r="G72" i="16"/>
  <c r="D2104" i="16"/>
  <c r="F2104" i="16"/>
  <c r="Y1274" i="16"/>
  <c r="Y1270" i="16"/>
  <c r="Y1238" i="16"/>
  <c r="Y586" i="16"/>
  <c r="Y538" i="16"/>
  <c r="Y467" i="16"/>
  <c r="Y238" i="16"/>
  <c r="Y2504" i="16"/>
  <c r="S2504" i="16"/>
  <c r="S2494" i="16"/>
  <c r="F2494" i="16" s="1"/>
  <c r="Y2490" i="16"/>
  <c r="G2490" i="16"/>
  <c r="H2467" i="16"/>
  <c r="E2467" i="16"/>
  <c r="J2463" i="16"/>
  <c r="S2460" i="16"/>
  <c r="F2460" i="16"/>
  <c r="Y2460" i="16"/>
  <c r="S2405" i="16"/>
  <c r="Y2405" i="16"/>
  <c r="Y2401" i="16"/>
  <c r="S2401" i="16"/>
  <c r="H2401" i="16" s="1"/>
  <c r="G1902" i="16"/>
  <c r="H526" i="16"/>
  <c r="J2311" i="16"/>
  <c r="J578" i="16"/>
  <c r="F2233" i="16"/>
  <c r="F2139" i="16"/>
  <c r="G334" i="16"/>
  <c r="D362" i="16"/>
  <c r="I2246" i="16"/>
  <c r="H668" i="16"/>
  <c r="H868" i="16"/>
  <c r="H362" i="16"/>
  <c r="F2201" i="16"/>
  <c r="H2181" i="16"/>
  <c r="F618" i="16"/>
  <c r="H1863" i="16"/>
  <c r="G112" i="16"/>
  <c r="H195" i="16"/>
  <c r="I2031" i="16"/>
  <c r="F2031" i="16"/>
  <c r="J1269" i="16"/>
  <c r="E2463" i="16"/>
  <c r="F2284" i="16"/>
  <c r="J1428" i="16"/>
  <c r="G1428" i="16"/>
  <c r="G968" i="16"/>
  <c r="H1599" i="16"/>
  <c r="J1599" i="16"/>
  <c r="E1599" i="16"/>
  <c r="G1278" i="16"/>
  <c r="E2048" i="16"/>
  <c r="H2048" i="16"/>
  <c r="I2048" i="16"/>
  <c r="G2048" i="16"/>
  <c r="J2048" i="16"/>
  <c r="G2380" i="16"/>
  <c r="H781" i="16"/>
  <c r="I781" i="16"/>
  <c r="D781" i="16"/>
  <c r="J781" i="16"/>
  <c r="E781" i="16"/>
  <c r="D1966" i="16"/>
  <c r="E1500" i="16"/>
  <c r="H2199" i="16"/>
  <c r="I2199" i="16"/>
  <c r="G2199" i="16"/>
  <c r="I1931" i="16"/>
  <c r="H476" i="16"/>
  <c r="F476" i="16"/>
  <c r="E476" i="16"/>
  <c r="F1961" i="16"/>
  <c r="E1961" i="16"/>
  <c r="H1961" i="16"/>
  <c r="J1703" i="16"/>
  <c r="H498" i="16"/>
  <c r="E498" i="16"/>
  <c r="G498" i="16"/>
  <c r="F498" i="16"/>
  <c r="I498" i="16"/>
  <c r="D1688" i="16"/>
  <c r="E1688" i="16"/>
  <c r="J1688" i="16"/>
  <c r="G1688" i="16"/>
  <c r="H1688" i="16"/>
  <c r="J777" i="16"/>
  <c r="H777" i="16"/>
  <c r="E777" i="16"/>
  <c r="G777" i="16"/>
  <c r="I777" i="16"/>
  <c r="J166" i="16"/>
  <c r="F1483" i="16"/>
  <c r="I1483" i="16"/>
  <c r="I25" i="16"/>
  <c r="F25" i="16"/>
  <c r="G574" i="16"/>
  <c r="F574" i="16"/>
  <c r="J2376" i="16"/>
  <c r="D477" i="16"/>
  <c r="H2479" i="16"/>
  <c r="F2479" i="16"/>
  <c r="I1622" i="16"/>
  <c r="E1622" i="16"/>
  <c r="H1926" i="16"/>
  <c r="I1377" i="16"/>
  <c r="D2253" i="16"/>
  <c r="I2389" i="16"/>
  <c r="D1685" i="16"/>
  <c r="J1891" i="16"/>
  <c r="E1891" i="16"/>
  <c r="E204" i="16"/>
  <c r="E1357" i="16"/>
  <c r="F2429" i="16"/>
  <c r="E2429" i="16"/>
  <c r="D930" i="16"/>
  <c r="H2204" i="16"/>
  <c r="G1111" i="16"/>
  <c r="F1111" i="16"/>
  <c r="I2222" i="16"/>
  <c r="F2222" i="16"/>
  <c r="H1394" i="16"/>
  <c r="G1394" i="16"/>
  <c r="H424" i="16"/>
  <c r="J2318" i="16"/>
  <c r="E2318" i="16"/>
  <c r="I2318" i="16"/>
  <c r="D2285" i="16"/>
  <c r="F2285" i="16"/>
  <c r="I2285" i="16"/>
  <c r="D282" i="16"/>
  <c r="J282" i="16"/>
  <c r="H188" i="16"/>
  <c r="I188" i="16"/>
  <c r="H2211" i="16"/>
  <c r="G2211" i="16"/>
  <c r="D1800" i="16"/>
  <c r="E1800" i="16"/>
  <c r="E1296" i="16"/>
  <c r="D1812" i="16"/>
  <c r="H1812" i="16"/>
  <c r="F1812" i="16"/>
  <c r="I2180" i="16"/>
  <c r="D2280" i="16"/>
  <c r="D2492" i="16"/>
  <c r="I2492" i="16"/>
  <c r="F2100" i="16"/>
  <c r="E2100" i="16"/>
  <c r="H2100" i="16"/>
  <c r="I2100" i="16"/>
  <c r="F2108" i="16"/>
  <c r="E2080" i="16"/>
  <c r="Y307" i="16"/>
  <c r="S258" i="16"/>
  <c r="J258" i="16"/>
  <c r="Y230" i="16"/>
  <c r="S230" i="16"/>
  <c r="I146" i="16"/>
  <c r="F146" i="16"/>
  <c r="S278" i="16"/>
  <c r="Y266" i="16"/>
  <c r="S266" i="16"/>
  <c r="H266" i="16"/>
  <c r="Y213" i="16"/>
  <c r="S213" i="16"/>
  <c r="F213" i="16"/>
  <c r="H213" i="16"/>
  <c r="Y198" i="16"/>
  <c r="E442" i="16"/>
  <c r="G442" i="16"/>
  <c r="S2489" i="16"/>
  <c r="H2489" i="16" s="1"/>
  <c r="Y2489" i="16"/>
  <c r="G2482" i="16"/>
  <c r="S2436" i="16"/>
  <c r="G2436" i="16" s="1"/>
  <c r="F1905" i="16"/>
  <c r="F1898" i="16"/>
  <c r="S1827" i="16"/>
  <c r="D1827" i="16" s="1"/>
  <c r="Y1827" i="16"/>
  <c r="J1804" i="16"/>
  <c r="I1804" i="16"/>
  <c r="G1804" i="16"/>
  <c r="H1804" i="16"/>
  <c r="Y1788" i="16"/>
  <c r="S1776" i="16"/>
  <c r="S1760" i="16"/>
  <c r="S1683" i="16"/>
  <c r="H1683" i="16"/>
  <c r="Y1679" i="16"/>
  <c r="S1679" i="16"/>
  <c r="S1675" i="16"/>
  <c r="S1663" i="16"/>
  <c r="I1663" i="16" s="1"/>
  <c r="Y1663" i="16"/>
  <c r="Y1657" i="16"/>
  <c r="Y1653" i="16"/>
  <c r="S1653" i="16"/>
  <c r="E1653" i="16" s="1"/>
  <c r="S1649" i="16"/>
  <c r="F1649" i="16"/>
  <c r="Y1649" i="16"/>
  <c r="D1619" i="16"/>
  <c r="J1619" i="16"/>
  <c r="I1619" i="16"/>
  <c r="H1619" i="16"/>
  <c r="E1619" i="16"/>
  <c r="G1619" i="16"/>
  <c r="S1605" i="16"/>
  <c r="J1605" i="16" s="1"/>
  <c r="Y1567" i="16"/>
  <c r="D1414" i="16"/>
  <c r="F1414" i="16"/>
  <c r="I1414" i="16"/>
  <c r="G1414" i="16"/>
  <c r="S1349" i="16"/>
  <c r="Y1349" i="16"/>
  <c r="S1345" i="16"/>
  <c r="Y1345" i="16"/>
  <c r="S1328" i="16"/>
  <c r="E1328" i="16"/>
  <c r="S1323" i="16"/>
  <c r="I1323" i="16" s="1"/>
  <c r="Y1296" i="16"/>
  <c r="S1290" i="16"/>
  <c r="D1290" i="16"/>
  <c r="S1282" i="16"/>
  <c r="H1282" i="16" s="1"/>
  <c r="S1259" i="16"/>
  <c r="F1259" i="16"/>
  <c r="E766" i="16"/>
  <c r="J763" i="16"/>
  <c r="F763" i="16"/>
  <c r="D763" i="16"/>
  <c r="S756" i="16"/>
  <c r="H756" i="16" s="1"/>
  <c r="E753" i="16"/>
  <c r="D753" i="16"/>
  <c r="J753" i="16"/>
  <c r="G753" i="16"/>
  <c r="F615" i="16"/>
  <c r="Y611" i="16"/>
  <c r="S611" i="16"/>
  <c r="D611" i="16" s="1"/>
  <c r="S607" i="16"/>
  <c r="I607" i="16"/>
  <c r="Y607" i="16"/>
  <c r="Y603" i="16"/>
  <c r="S603" i="16"/>
  <c r="I603" i="16"/>
  <c r="S599" i="16"/>
  <c r="Y599" i="16"/>
  <c r="Y589" i="16"/>
  <c r="S589" i="16"/>
  <c r="G1725" i="16"/>
  <c r="E409" i="16"/>
  <c r="F1725" i="16"/>
  <c r="J2451" i="16"/>
  <c r="I207" i="16"/>
  <c r="D1273" i="16"/>
  <c r="I1273" i="16"/>
  <c r="D1894" i="16"/>
  <c r="E574" i="16"/>
  <c r="H1038" i="16"/>
  <c r="G2365" i="16"/>
  <c r="D1483" i="16"/>
  <c r="E1365" i="16"/>
  <c r="H1396" i="16"/>
  <c r="J1038" i="16"/>
  <c r="H1622" i="16"/>
  <c r="D25" i="16"/>
  <c r="I1226" i="16"/>
  <c r="D1926" i="16"/>
  <c r="H1894" i="16"/>
  <c r="J2479" i="16"/>
  <c r="H1685" i="16"/>
  <c r="F1767" i="16"/>
  <c r="E1898" i="16"/>
  <c r="D1767" i="16"/>
  <c r="G2222" i="16"/>
  <c r="J1735" i="16"/>
  <c r="J1286" i="16"/>
  <c r="F1394" i="16"/>
  <c r="J992" i="16"/>
  <c r="F2204" i="16"/>
  <c r="I2211" i="16"/>
  <c r="H2429" i="16"/>
  <c r="G424" i="16"/>
  <c r="J1111" i="16"/>
  <c r="J890" i="16"/>
  <c r="H2285" i="16"/>
  <c r="J1767" i="16"/>
  <c r="D1622" i="16"/>
  <c r="D1111" i="16"/>
  <c r="H1891" i="16"/>
  <c r="D2204" i="16"/>
  <c r="F2389" i="16"/>
  <c r="G2492" i="16"/>
  <c r="H2318" i="16"/>
  <c r="G1990" i="16"/>
  <c r="J2100" i="16"/>
  <c r="E2224" i="16"/>
  <c r="J442" i="16"/>
  <c r="S1252" i="16"/>
  <c r="J1252" i="16"/>
  <c r="J87" i="16"/>
  <c r="Y597" i="16"/>
  <c r="D1804" i="16"/>
  <c r="F1619" i="16"/>
  <c r="Y615" i="16"/>
  <c r="I878" i="16"/>
  <c r="H2010" i="16"/>
  <c r="J1414" i="16"/>
  <c r="S547" i="16"/>
  <c r="J844" i="16"/>
  <c r="Y1328" i="16"/>
  <c r="E1860" i="16"/>
  <c r="J1958" i="16"/>
  <c r="Y1764" i="16"/>
  <c r="D795" i="16"/>
  <c r="D1424" i="16"/>
  <c r="I2070" i="16"/>
  <c r="Y1313" i="16"/>
  <c r="D1413" i="16"/>
  <c r="E945" i="16"/>
  <c r="S180" i="16"/>
  <c r="G180" i="16" s="1"/>
  <c r="J2297" i="16"/>
  <c r="F1569" i="16"/>
  <c r="D1569" i="16"/>
  <c r="H1843" i="16"/>
  <c r="E267" i="16"/>
  <c r="D267" i="16"/>
  <c r="F1775" i="16"/>
  <c r="D1887" i="16"/>
  <c r="E818" i="16"/>
  <c r="F818" i="16"/>
  <c r="D818" i="16"/>
  <c r="H644" i="16"/>
  <c r="D644" i="16"/>
  <c r="E415" i="16"/>
  <c r="F2403" i="16"/>
  <c r="G1402" i="16"/>
  <c r="H1402" i="16"/>
  <c r="E1414" i="16"/>
  <c r="Y278" i="16"/>
  <c r="J800" i="16"/>
  <c r="Y20" i="16"/>
  <c r="S20" i="16"/>
  <c r="H492" i="16"/>
  <c r="J492" i="16"/>
  <c r="Y533" i="16"/>
  <c r="S533" i="16"/>
  <c r="J135" i="16"/>
  <c r="I135" i="16"/>
  <c r="S391" i="16"/>
  <c r="S273" i="16"/>
  <c r="D181" i="16"/>
  <c r="S375" i="16"/>
  <c r="I375" i="16" s="1"/>
  <c r="Y375" i="16"/>
  <c r="S341" i="16"/>
  <c r="F341" i="16"/>
  <c r="S323" i="16"/>
  <c r="Y323" i="16"/>
  <c r="J2443" i="16"/>
  <c r="E2443" i="16"/>
  <c r="S2369" i="16"/>
  <c r="Y2361" i="16"/>
  <c r="S2361" i="16"/>
  <c r="F2353" i="16"/>
  <c r="J2353" i="16"/>
  <c r="Y2349" i="16"/>
  <c r="S2349" i="16"/>
  <c r="S2291" i="16"/>
  <c r="G2291" i="16" s="1"/>
  <c r="S2136" i="16"/>
  <c r="S2121" i="16"/>
  <c r="Y2121" i="16"/>
  <c r="G2117" i="16"/>
  <c r="S1997" i="16"/>
  <c r="Y1997" i="16"/>
  <c r="S1993" i="16"/>
  <c r="S1989" i="16"/>
  <c r="Y1989" i="16"/>
  <c r="S1985" i="16"/>
  <c r="S1982" i="16"/>
  <c r="Y1969" i="16"/>
  <c r="S1969" i="16"/>
  <c r="E1969" i="16"/>
  <c r="I1934" i="16"/>
  <c r="J1934" i="16"/>
  <c r="J1930" i="16"/>
  <c r="I1930" i="16"/>
  <c r="Y1927" i="16"/>
  <c r="Y1912" i="16"/>
  <c r="J1908" i="16"/>
  <c r="S1866" i="16"/>
  <c r="D1866" i="16"/>
  <c r="D1862" i="16"/>
  <c r="E1862" i="16"/>
  <c r="S1858" i="16"/>
  <c r="D1858" i="16"/>
  <c r="F1854" i="16"/>
  <c r="D1854" i="16"/>
  <c r="G1854" i="16"/>
  <c r="Y1849" i="16"/>
  <c r="S1834" i="16"/>
  <c r="Y1795" i="16"/>
  <c r="I1280" i="16"/>
  <c r="F1229" i="16"/>
  <c r="I880" i="16"/>
  <c r="J2227" i="16"/>
  <c r="J1580" i="16"/>
  <c r="H1808" i="16"/>
  <c r="G1412" i="16"/>
  <c r="G1042" i="16"/>
  <c r="E2049" i="16"/>
  <c r="H190" i="16"/>
  <c r="I574" i="16"/>
  <c r="E878" i="16"/>
  <c r="F166" i="16"/>
  <c r="J2365" i="16"/>
  <c r="G2221" i="16"/>
  <c r="I492" i="16"/>
  <c r="G492" i="16"/>
  <c r="H672" i="16"/>
  <c r="E25" i="16"/>
  <c r="J25" i="16"/>
  <c r="I1958" i="16"/>
  <c r="E434" i="16"/>
  <c r="H166" i="16"/>
  <c r="D945" i="16"/>
  <c r="G1381" i="16"/>
  <c r="E985" i="16"/>
  <c r="F914" i="16"/>
  <c r="D1412" i="16"/>
  <c r="D1735" i="16"/>
  <c r="I1058" i="16"/>
  <c r="G1898" i="16"/>
  <c r="H1898" i="16"/>
  <c r="I46" i="16"/>
  <c r="G2389" i="16"/>
  <c r="G2253" i="16"/>
  <c r="H415" i="16"/>
  <c r="H2353" i="16"/>
  <c r="F1891" i="16"/>
  <c r="H2328" i="16"/>
  <c r="G1310" i="16"/>
  <c r="D2222" i="16"/>
  <c r="D355" i="16"/>
  <c r="E2124" i="16"/>
  <c r="G1775" i="16"/>
  <c r="H135" i="16"/>
  <c r="G2328" i="16"/>
  <c r="G199" i="16"/>
  <c r="D2403" i="16"/>
  <c r="D1226" i="16"/>
  <c r="E1286" i="16"/>
  <c r="I282" i="16"/>
  <c r="H1226" i="16"/>
  <c r="G1862" i="16"/>
  <c r="J1394" i="16"/>
  <c r="G25" i="16"/>
  <c r="G1150" i="16"/>
  <c r="H930" i="16"/>
  <c r="I606" i="16"/>
  <c r="E1394" i="16"/>
  <c r="I415" i="16"/>
  <c r="E1310" i="16"/>
  <c r="F1497" i="16"/>
  <c r="I2271" i="16"/>
  <c r="I2429" i="16"/>
  <c r="H1611" i="16"/>
  <c r="I2443" i="16"/>
  <c r="J412" i="16"/>
  <c r="H1111" i="16"/>
  <c r="H1800" i="16"/>
  <c r="J644" i="16"/>
  <c r="E1111" i="16"/>
  <c r="F1286" i="16"/>
  <c r="G2318" i="16"/>
  <c r="D2318" i="16"/>
  <c r="G1569" i="16"/>
  <c r="I930" i="16"/>
  <c r="D1105" i="16"/>
  <c r="F1296" i="16"/>
  <c r="J2492" i="16"/>
  <c r="D1296" i="16"/>
  <c r="F1212" i="16"/>
  <c r="I2080" i="16"/>
  <c r="H800" i="16"/>
  <c r="G763" i="16"/>
  <c r="E1804" i="16"/>
  <c r="F1804" i="16"/>
  <c r="J1894" i="16"/>
  <c r="I1854" i="16"/>
  <c r="J2245" i="16"/>
  <c r="J2263" i="16"/>
  <c r="G2263" i="16"/>
  <c r="S2485" i="16"/>
  <c r="H2485" i="16"/>
  <c r="S17" i="16"/>
  <c r="G1934" i="16"/>
  <c r="H763" i="16"/>
  <c r="S44" i="16"/>
  <c r="D554" i="16"/>
  <c r="F554" i="16"/>
  <c r="H705" i="16"/>
  <c r="H1414" i="16"/>
  <c r="D2372" i="16"/>
  <c r="H2372" i="16"/>
  <c r="F250" i="16"/>
  <c r="J250" i="16"/>
  <c r="Y2245" i="16"/>
  <c r="J779" i="16"/>
  <c r="S1657" i="16"/>
  <c r="F1657" i="16"/>
  <c r="H2472" i="16"/>
  <c r="G2472" i="16"/>
  <c r="S145" i="16"/>
  <c r="G1820" i="16"/>
  <c r="H2469" i="16"/>
  <c r="F2469" i="16"/>
  <c r="D1316" i="16"/>
  <c r="E1583" i="16"/>
  <c r="J2056" i="16"/>
  <c r="J1769" i="16"/>
  <c r="G1769" i="16"/>
  <c r="D1769" i="16"/>
  <c r="S1912" i="16"/>
  <c r="D1912" i="16" s="1"/>
  <c r="D1680" i="16"/>
  <c r="H872" i="16"/>
  <c r="E872" i="16"/>
  <c r="I840" i="16"/>
  <c r="H2132" i="16"/>
  <c r="F2498" i="16"/>
  <c r="J368" i="16"/>
  <c r="S1838" i="16"/>
  <c r="I2421" i="16"/>
  <c r="E2421" i="16"/>
  <c r="E1456" i="16"/>
  <c r="H1759" i="16"/>
  <c r="F753" i="16"/>
  <c r="F2143" i="16"/>
  <c r="D2355" i="16"/>
  <c r="I2423" i="16"/>
  <c r="F2423" i="16"/>
  <c r="F1227" i="16"/>
  <c r="E1227" i="16"/>
  <c r="G1790" i="16"/>
  <c r="F1790" i="16"/>
  <c r="H1790" i="16"/>
  <c r="J711" i="16"/>
  <c r="F711" i="16"/>
  <c r="D1614" i="16"/>
  <c r="H1614" i="16"/>
  <c r="E717" i="16"/>
  <c r="G717" i="16"/>
  <c r="F953" i="16"/>
  <c r="D2453" i="16"/>
  <c r="J2453" i="16"/>
  <c r="J1642" i="16"/>
  <c r="H1642" i="16"/>
  <c r="G1642" i="16"/>
  <c r="D709" i="16"/>
  <c r="I709" i="16"/>
  <c r="E709" i="16"/>
  <c r="Y343" i="16"/>
  <c r="D2502" i="16"/>
  <c r="E1726" i="16"/>
  <c r="D1726" i="16"/>
  <c r="F996" i="16"/>
  <c r="H996" i="16"/>
  <c r="H1284" i="16"/>
  <c r="E789" i="16"/>
  <c r="I789" i="16"/>
  <c r="G789" i="16"/>
  <c r="G1041" i="16"/>
  <c r="E1607" i="16"/>
  <c r="D1607" i="16"/>
  <c r="I99" i="16"/>
  <c r="S97" i="16"/>
  <c r="Y97" i="16"/>
  <c r="S2457" i="16"/>
  <c r="Y2457" i="16"/>
  <c r="Y196" i="16"/>
  <c r="S305" i="16"/>
  <c r="I305" i="16" s="1"/>
  <c r="Y305" i="16"/>
  <c r="H437" i="16"/>
  <c r="G437" i="16"/>
  <c r="J437" i="16"/>
  <c r="Y208" i="16"/>
  <c r="S2112" i="16"/>
  <c r="I2112" i="16" s="1"/>
  <c r="Y2112" i="16"/>
  <c r="S2040" i="16"/>
  <c r="I2040" i="16"/>
  <c r="Y2040" i="16"/>
  <c r="Y376" i="16"/>
  <c r="S138" i="16"/>
  <c r="Y2436" i="16"/>
  <c r="S1709" i="16"/>
  <c r="I1709" i="16" s="1"/>
  <c r="Y1709" i="16"/>
  <c r="C2" i="10"/>
  <c r="H669" i="16"/>
  <c r="E885" i="16"/>
  <c r="I2001" i="16"/>
  <c r="H2398" i="16"/>
  <c r="I320" i="16"/>
  <c r="E125" i="16"/>
  <c r="G588" i="16"/>
  <c r="E38" i="16"/>
  <c r="I1883" i="16"/>
  <c r="H1928" i="16"/>
  <c r="E169" i="16"/>
  <c r="I169" i="16"/>
  <c r="E2195" i="16"/>
  <c r="J383" i="16"/>
  <c r="D383" i="16"/>
  <c r="G2398" i="16"/>
  <c r="E1871" i="16"/>
  <c r="F588" i="16"/>
  <c r="G629" i="16"/>
  <c r="J629" i="16"/>
  <c r="I629" i="16"/>
  <c r="G885" i="16"/>
  <c r="J1447" i="16"/>
  <c r="J1947" i="16"/>
  <c r="H1947" i="16"/>
  <c r="E1947" i="16"/>
  <c r="G159" i="16"/>
  <c r="D2313" i="16"/>
  <c r="J1669" i="16"/>
  <c r="E1514" i="16"/>
  <c r="I1514" i="16"/>
  <c r="F802" i="16"/>
  <c r="I814" i="16"/>
  <c r="G1859" i="16"/>
  <c r="D1913" i="16"/>
  <c r="E2327" i="16"/>
  <c r="H2327" i="16"/>
  <c r="E931" i="16"/>
  <c r="E1181" i="16"/>
  <c r="F46" i="16"/>
  <c r="F408" i="16"/>
  <c r="J395" i="16"/>
  <c r="D395" i="16"/>
  <c r="E1175" i="16"/>
  <c r="I1175" i="16"/>
  <c r="F1927" i="16"/>
  <c r="J1776" i="16"/>
  <c r="I2436" i="16"/>
  <c r="E1238" i="16"/>
  <c r="E2241" i="16"/>
  <c r="E273" i="16"/>
  <c r="I756" i="16"/>
  <c r="E556" i="16"/>
  <c r="F1282" i="16"/>
  <c r="B27" i="3"/>
  <c r="J8" i="10"/>
  <c r="I37" i="10"/>
  <c r="J56" i="10"/>
  <c r="B17" i="4"/>
  <c r="A9" i="10" s="1"/>
  <c r="J13" i="10"/>
  <c r="C28" i="3"/>
  <c r="I54" i="10"/>
  <c r="A23" i="2"/>
  <c r="A52" i="2"/>
  <c r="J5" i="10"/>
  <c r="C3" i="10"/>
  <c r="I22" i="10"/>
  <c r="A1" i="10"/>
  <c r="I66" i="10"/>
  <c r="A31" i="2"/>
  <c r="A16" i="2"/>
  <c r="B28" i="3"/>
  <c r="I61" i="10"/>
  <c r="C61" i="10" s="1"/>
  <c r="J4" i="16"/>
  <c r="B15" i="3"/>
  <c r="B16" i="3"/>
  <c r="I46" i="10"/>
  <c r="I32" i="10"/>
  <c r="C5" i="3"/>
  <c r="I40" i="10"/>
  <c r="J15" i="10"/>
  <c r="A32" i="2"/>
  <c r="I25" i="10"/>
  <c r="B29" i="4"/>
  <c r="J55" i="10"/>
  <c r="C23" i="3"/>
  <c r="J53" i="10"/>
  <c r="B7" i="4"/>
  <c r="C17" i="3"/>
  <c r="J4" i="10"/>
  <c r="J45" i="10"/>
  <c r="J11" i="10"/>
  <c r="C4" i="3"/>
  <c r="J42" i="10"/>
  <c r="I16" i="10"/>
  <c r="C15" i="3"/>
  <c r="C27" i="3"/>
  <c r="A37" i="2"/>
  <c r="G3" i="16"/>
  <c r="A6" i="2"/>
  <c r="B12" i="3"/>
  <c r="G4" i="14"/>
  <c r="A1" i="11"/>
  <c r="B31" i="4"/>
  <c r="A19" i="10" s="1"/>
  <c r="B13" i="3"/>
  <c r="J64" i="10"/>
  <c r="C30" i="3"/>
  <c r="I43" i="10"/>
  <c r="J23" i="10"/>
  <c r="A25" i="2"/>
  <c r="B23" i="3"/>
  <c r="A36" i="2"/>
  <c r="J57" i="10"/>
  <c r="K4" i="16"/>
  <c r="B45" i="1"/>
  <c r="D5" i="11"/>
  <c r="C2" i="3"/>
  <c r="I30" i="10"/>
  <c r="I33" i="10"/>
  <c r="A43" i="2"/>
  <c r="B18" i="4"/>
  <c r="A10" i="10" s="1"/>
  <c r="J12" i="10"/>
  <c r="B38" i="4"/>
  <c r="B62" i="4" s="1"/>
  <c r="A45" i="10" s="1"/>
  <c r="C12" i="3"/>
  <c r="C19" i="3"/>
  <c r="J38" i="10"/>
  <c r="I21" i="10"/>
  <c r="A9" i="2"/>
  <c r="A50" i="2"/>
  <c r="I28" i="10"/>
  <c r="I53" i="10"/>
  <c r="B14" i="4"/>
  <c r="A77" i="2"/>
  <c r="I51" i="10"/>
  <c r="I45" i="10"/>
  <c r="I56" i="10"/>
  <c r="B30" i="3"/>
  <c r="B21" i="4"/>
  <c r="A12" i="10" s="1"/>
  <c r="A74" i="2"/>
  <c r="J10" i="10"/>
  <c r="B25" i="3"/>
  <c r="A14" i="2"/>
  <c r="C26" i="3"/>
  <c r="J27" i="10"/>
  <c r="B15" i="4"/>
  <c r="A7" i="10" s="1"/>
  <c r="C5" i="11"/>
  <c r="I20" i="10"/>
  <c r="J52" i="10"/>
  <c r="A54" i="2"/>
  <c r="B39" i="4"/>
  <c r="B3" i="16"/>
  <c r="I4" i="4"/>
  <c r="B3" i="10"/>
  <c r="B25" i="4"/>
  <c r="A14" i="10" s="1"/>
  <c r="B4" i="16"/>
  <c r="B3" i="3"/>
  <c r="I5" i="10"/>
  <c r="A71" i="2"/>
  <c r="B21" i="3"/>
  <c r="J16" i="10"/>
  <c r="I48" i="10"/>
  <c r="I57" i="10"/>
  <c r="J32" i="10"/>
  <c r="J25" i="10"/>
  <c r="A72" i="2"/>
  <c r="H4" i="16"/>
  <c r="L4" i="16"/>
  <c r="B6" i="4"/>
  <c r="A21" i="2"/>
  <c r="A67" i="2"/>
  <c r="B26" i="3"/>
  <c r="D2" i="4"/>
  <c r="A18" i="2"/>
  <c r="A59" i="2"/>
  <c r="B8" i="3"/>
  <c r="J59" i="10"/>
  <c r="J33" i="10"/>
  <c r="A62" i="2"/>
  <c r="A17" i="2"/>
  <c r="I58" i="10"/>
  <c r="C20" i="3"/>
  <c r="C3" i="3"/>
  <c r="B27" i="4"/>
  <c r="B20" i="3"/>
  <c r="A66" i="2"/>
  <c r="H4" i="14"/>
  <c r="A73" i="2"/>
  <c r="A19" i="2"/>
  <c r="A46" i="2"/>
  <c r="A53" i="2"/>
  <c r="A58" i="2"/>
  <c r="C24" i="3"/>
  <c r="D25" i="4"/>
  <c r="J37" i="10"/>
  <c r="A75" i="2"/>
  <c r="J47" i="10"/>
  <c r="I8" i="10"/>
  <c r="G25" i="4"/>
  <c r="G49" i="4" s="1"/>
  <c r="I31" i="10"/>
  <c r="A63" i="2"/>
  <c r="M4" i="16"/>
  <c r="C9" i="3"/>
  <c r="A45" i="2"/>
  <c r="B19" i="4"/>
  <c r="J58" i="10"/>
  <c r="A26" i="2"/>
  <c r="B4" i="14"/>
  <c r="I13" i="10"/>
  <c r="I4" i="14"/>
  <c r="B29" i="3"/>
  <c r="I15" i="10"/>
  <c r="I23" i="10"/>
  <c r="J40" i="10"/>
  <c r="C10" i="3"/>
  <c r="I17" i="10"/>
  <c r="A89" i="4"/>
  <c r="I55" i="10"/>
  <c r="B2" i="16"/>
  <c r="B40" i="4"/>
  <c r="A38" i="2"/>
  <c r="B28" i="4"/>
  <c r="A17" i="10" s="1"/>
  <c r="A56" i="2"/>
  <c r="J20" i="10"/>
  <c r="C20" i="10" s="1"/>
  <c r="J26" i="10"/>
  <c r="A4" i="2"/>
  <c r="C8" i="3"/>
  <c r="A44" i="2"/>
  <c r="A3" i="10"/>
  <c r="A42" i="2"/>
  <c r="B41" i="4"/>
  <c r="B17" i="3"/>
  <c r="J35" i="10"/>
  <c r="C21" i="3"/>
  <c r="B67" i="4"/>
  <c r="F4" i="14"/>
  <c r="E4" i="14"/>
  <c r="J60" i="10"/>
  <c r="C29" i="3"/>
  <c r="J31" i="10"/>
  <c r="B5" i="3"/>
  <c r="I68" i="4"/>
  <c r="F4" i="16"/>
  <c r="I41" i="10"/>
  <c r="A24" i="2"/>
  <c r="I64" i="10"/>
  <c r="J46" i="10"/>
  <c r="B6" i="3"/>
  <c r="A27" i="2"/>
  <c r="C6" i="3"/>
  <c r="B16" i="4"/>
  <c r="A8" i="10" s="1"/>
  <c r="A10" i="2"/>
  <c r="A69" i="2"/>
  <c r="J36" i="10"/>
  <c r="C13" i="3"/>
  <c r="B7" i="3"/>
  <c r="A55" i="2"/>
  <c r="C11" i="3"/>
  <c r="I11" i="10"/>
  <c r="I63" i="10"/>
  <c r="I59" i="10"/>
  <c r="D4" i="16"/>
  <c r="I4" i="10"/>
  <c r="J7" i="10"/>
  <c r="A47" i="2"/>
  <c r="J9" i="10"/>
  <c r="G4" i="16"/>
  <c r="D3" i="10"/>
  <c r="J61" i="10"/>
  <c r="J62" i="10"/>
  <c r="D5" i="10"/>
  <c r="S155" i="16"/>
  <c r="J155" i="16" s="1"/>
  <c r="S495" i="16"/>
  <c r="Y495" i="16"/>
  <c r="S358" i="16"/>
  <c r="S118" i="16"/>
  <c r="S76" i="16"/>
  <c r="J76" i="16"/>
  <c r="Y392" i="16"/>
  <c r="S392" i="16"/>
  <c r="I392" i="16" s="1"/>
  <c r="S123" i="16"/>
  <c r="I123" i="16"/>
  <c r="Y123" i="16"/>
  <c r="S51" i="16"/>
  <c r="D12" i="10"/>
  <c r="D9" i="10"/>
  <c r="D22" i="10"/>
  <c r="E1774" i="16"/>
  <c r="D2146" i="16"/>
  <c r="E2138" i="16"/>
  <c r="J2138" i="16"/>
  <c r="I62" i="16"/>
  <c r="E62" i="16"/>
  <c r="D572" i="16"/>
  <c r="G572" i="16"/>
  <c r="G794" i="16"/>
  <c r="E2213" i="16"/>
  <c r="J2173" i="16"/>
  <c r="I2173" i="16"/>
  <c r="I1799" i="16"/>
  <c r="D231" i="16"/>
  <c r="E231" i="16"/>
  <c r="F1481" i="16"/>
  <c r="G2429" i="16"/>
  <c r="J2429" i="16"/>
  <c r="I114" i="16"/>
  <c r="J1094" i="16"/>
  <c r="G1258" i="16"/>
  <c r="D1734" i="16"/>
  <c r="G1734" i="16"/>
  <c r="D804" i="16"/>
  <c r="F804" i="16"/>
  <c r="J804" i="16"/>
  <c r="G1818" i="16"/>
  <c r="J1818" i="16"/>
  <c r="G660" i="16"/>
  <c r="H660" i="16"/>
  <c r="D660" i="16"/>
  <c r="E660" i="16"/>
  <c r="E2426" i="16"/>
  <c r="D2426" i="16"/>
  <c r="G2426" i="16"/>
  <c r="G221" i="16"/>
  <c r="H221" i="16"/>
  <c r="F2356" i="16"/>
  <c r="G1266" i="16"/>
  <c r="D1266" i="16"/>
  <c r="U1266" i="16" s="1"/>
  <c r="H1138" i="16"/>
  <c r="I1138" i="16"/>
  <c r="J1138" i="16"/>
  <c r="H2481" i="16"/>
  <c r="D2481" i="16"/>
  <c r="J2481" i="16"/>
  <c r="F2481" i="16"/>
  <c r="D789" i="16"/>
  <c r="U789" i="16" s="1"/>
  <c r="F789" i="16"/>
  <c r="F1114" i="16"/>
  <c r="Y452" i="16"/>
  <c r="Y177" i="16"/>
  <c r="S291" i="16"/>
  <c r="D546" i="16"/>
  <c r="J643" i="16"/>
  <c r="G954" i="16"/>
  <c r="I1618" i="16"/>
  <c r="J1618" i="16"/>
  <c r="H2351" i="16"/>
  <c r="I2351" i="16"/>
  <c r="E1045" i="16"/>
  <c r="G1045" i="16"/>
  <c r="J1045" i="16"/>
  <c r="I2190" i="16"/>
  <c r="G2190" i="16"/>
  <c r="E2190" i="16"/>
  <c r="G721" i="16"/>
  <c r="F721" i="16"/>
  <c r="H721" i="16"/>
  <c r="F130" i="16"/>
  <c r="I130" i="16"/>
  <c r="J229" i="16"/>
  <c r="E229" i="16"/>
  <c r="S275" i="16"/>
  <c r="D275" i="16" s="1"/>
  <c r="S438" i="16"/>
  <c r="Y438" i="16"/>
  <c r="S340" i="16"/>
  <c r="E340" i="16" s="1"/>
  <c r="S327" i="16"/>
  <c r="Y327" i="16"/>
  <c r="S308" i="16"/>
  <c r="H308" i="16" s="1"/>
  <c r="Y308" i="16"/>
  <c r="Y249" i="16"/>
  <c r="S249" i="16"/>
  <c r="I249" i="16" s="1"/>
  <c r="Y225" i="16"/>
  <c r="S225" i="16"/>
  <c r="I225" i="16"/>
  <c r="S90" i="16"/>
  <c r="Y90" i="16"/>
  <c r="S242" i="16"/>
  <c r="D242" i="16"/>
  <c r="Y242" i="16"/>
  <c r="S154" i="16"/>
  <c r="Y129" i="16"/>
  <c r="S129" i="16"/>
  <c r="E1245" i="16"/>
  <c r="J354" i="16"/>
  <c r="E354" i="16"/>
  <c r="D1030" i="16"/>
  <c r="I1030" i="16"/>
  <c r="I1452" i="16"/>
  <c r="G1625" i="16"/>
  <c r="E534" i="16"/>
  <c r="D534" i="16"/>
  <c r="I534" i="16"/>
  <c r="J534" i="16"/>
  <c r="I2018" i="16"/>
  <c r="E253" i="16"/>
  <c r="H253" i="16"/>
  <c r="H917" i="16"/>
  <c r="J1707" i="16"/>
  <c r="D1707" i="16"/>
  <c r="I318" i="16"/>
  <c r="F318" i="16"/>
  <c r="E318" i="16"/>
  <c r="G1848" i="16"/>
  <c r="J1848" i="16"/>
  <c r="I1848" i="16"/>
  <c r="G2244" i="16"/>
  <c r="J2244" i="16"/>
  <c r="S309" i="16"/>
  <c r="I309" i="16"/>
  <c r="Y309" i="16"/>
  <c r="S185" i="16"/>
  <c r="S519" i="16"/>
  <c r="D519" i="16"/>
  <c r="Y519" i="16"/>
  <c r="S474" i="16"/>
  <c r="Y474" i="16"/>
  <c r="I437" i="16"/>
  <c r="S514" i="16"/>
  <c r="S426" i="16"/>
  <c r="S410" i="16"/>
  <c r="G410" i="16"/>
  <c r="Y410" i="16"/>
  <c r="S200" i="16"/>
  <c r="Y200" i="16"/>
  <c r="D177" i="16"/>
  <c r="S152" i="16"/>
  <c r="J520" i="16"/>
  <c r="S75" i="16"/>
  <c r="E75" i="16"/>
  <c r="Y75" i="16"/>
  <c r="Y51" i="16"/>
  <c r="S43" i="16"/>
  <c r="Y43" i="16"/>
  <c r="D45" i="10"/>
  <c r="S488" i="16"/>
  <c r="E488" i="16" s="1"/>
  <c r="J488" i="16"/>
  <c r="H330" i="16"/>
  <c r="D330" i="16"/>
  <c r="S292" i="16"/>
  <c r="F292" i="16"/>
  <c r="Y292" i="16"/>
  <c r="F59" i="16"/>
  <c r="H299" i="16"/>
  <c r="I299" i="16"/>
  <c r="E299" i="16"/>
  <c r="E261" i="16"/>
  <c r="G261" i="16"/>
  <c r="J261" i="16"/>
  <c r="D18" i="10"/>
  <c r="D4" i="10"/>
  <c r="D21" i="10"/>
  <c r="S448" i="16"/>
  <c r="Y448" i="16"/>
  <c r="Y534" i="16"/>
  <c r="Y181" i="16"/>
  <c r="Y167" i="16"/>
  <c r="Y149" i="16"/>
  <c r="Y402" i="16"/>
  <c r="Y134" i="16"/>
  <c r="Y463" i="16"/>
  <c r="G463" i="16"/>
  <c r="J209" i="16"/>
  <c r="Y47" i="16"/>
  <c r="S47" i="16"/>
  <c r="H47" i="16" s="1"/>
  <c r="F36" i="10"/>
  <c r="F46" i="10"/>
  <c r="F31" i="10"/>
  <c r="H31" i="10" s="1"/>
  <c r="Y371" i="16"/>
  <c r="Y165" i="16"/>
  <c r="S515" i="16"/>
  <c r="Y485" i="16"/>
  <c r="Y488" i="16"/>
  <c r="Y426" i="16"/>
  <c r="Y84" i="16"/>
  <c r="D20" i="10"/>
  <c r="Y431" i="16"/>
  <c r="S431" i="16"/>
  <c r="E431" i="16"/>
  <c r="Y331" i="16"/>
  <c r="Y254" i="16"/>
  <c r="D530" i="16"/>
  <c r="Y209" i="16"/>
  <c r="F401" i="16"/>
  <c r="I401" i="16"/>
  <c r="G365" i="16"/>
  <c r="S287" i="16"/>
  <c r="Y287" i="16"/>
  <c r="H25" i="10"/>
  <c r="F40" i="10"/>
  <c r="H40" i="10" s="1"/>
  <c r="F35" i="10"/>
  <c r="H35" i="10" s="1"/>
  <c r="Y1794" i="16"/>
  <c r="S1970" i="16"/>
  <c r="Y1970" i="16"/>
  <c r="G1846" i="16"/>
  <c r="Y774" i="16"/>
  <c r="L65" i="10"/>
  <c r="C65" i="10" s="1"/>
  <c r="L64" i="10"/>
  <c r="A1" i="14"/>
  <c r="I62" i="10"/>
  <c r="L63" i="10"/>
  <c r="E134" i="16"/>
  <c r="H670" i="16"/>
  <c r="I670" i="16"/>
  <c r="D642" i="16"/>
  <c r="J642" i="16"/>
  <c r="I642" i="16"/>
  <c r="G642" i="16"/>
  <c r="G1749" i="16"/>
  <c r="F1749" i="16"/>
  <c r="H1749" i="16"/>
  <c r="I1749" i="16"/>
  <c r="J1749" i="16"/>
  <c r="E1749" i="16"/>
  <c r="D1749" i="16"/>
  <c r="D551" i="16"/>
  <c r="E551" i="16"/>
  <c r="J2401" i="16"/>
  <c r="E2401" i="16"/>
  <c r="F2504" i="16"/>
  <c r="G2504" i="16"/>
  <c r="H2504" i="16"/>
  <c r="G889" i="16"/>
  <c r="J937" i="16"/>
  <c r="F937" i="16"/>
  <c r="J2385" i="16"/>
  <c r="I2385" i="16"/>
  <c r="G528" i="16"/>
  <c r="D528" i="16"/>
  <c r="J486" i="16"/>
  <c r="F1996" i="16"/>
  <c r="G1996" i="16"/>
  <c r="F2307" i="16"/>
  <c r="H2307" i="16"/>
  <c r="I2307" i="16"/>
  <c r="D2307" i="16"/>
  <c r="J2218" i="16"/>
  <c r="E2218" i="16"/>
  <c r="F2218" i="16"/>
  <c r="G2218" i="16"/>
  <c r="I2218" i="16"/>
  <c r="I2268" i="16"/>
  <c r="H2268" i="16"/>
  <c r="F2268" i="16"/>
  <c r="D1575" i="16"/>
  <c r="J1575" i="16"/>
  <c r="D1609" i="16"/>
  <c r="G1609" i="16"/>
  <c r="D1762" i="16"/>
  <c r="F1762" i="16"/>
  <c r="J1762" i="16"/>
  <c r="F1566" i="16"/>
  <c r="I1566" i="16"/>
  <c r="J1427" i="16"/>
  <c r="E1427" i="16"/>
  <c r="H1836" i="16"/>
  <c r="J1836" i="16"/>
  <c r="E1836" i="16"/>
  <c r="D1836" i="16"/>
  <c r="J826" i="16"/>
  <c r="H826" i="16"/>
  <c r="I826" i="16"/>
  <c r="E826" i="16"/>
  <c r="G826" i="16"/>
  <c r="D826" i="16"/>
  <c r="E2342" i="16"/>
  <c r="J2342" i="16"/>
  <c r="G2342" i="16"/>
  <c r="H1835" i="16"/>
  <c r="E1835" i="16"/>
  <c r="D199" i="16"/>
  <c r="E199" i="16"/>
  <c r="F199" i="16"/>
  <c r="J199" i="16"/>
  <c r="D491" i="16"/>
  <c r="F491" i="16"/>
  <c r="I1369" i="16"/>
  <c r="H1369" i="16"/>
  <c r="J1369" i="16"/>
  <c r="I860" i="16"/>
  <c r="F860" i="16"/>
  <c r="G860" i="16"/>
  <c r="S1582" i="16"/>
  <c r="Y1582" i="16"/>
  <c r="G1566" i="16"/>
  <c r="F1531" i="16"/>
  <c r="I1531" i="16"/>
  <c r="S1527" i="16"/>
  <c r="G1527" i="16"/>
  <c r="S1339" i="16"/>
  <c r="Y1339" i="16"/>
  <c r="Y1335" i="16"/>
  <c r="S1335" i="16"/>
  <c r="G1335" i="16" s="1"/>
  <c r="S1319" i="16"/>
  <c r="G1319" i="16" s="1"/>
  <c r="Y1319" i="16"/>
  <c r="S1315" i="16"/>
  <c r="Y1315" i="16"/>
  <c r="S1303" i="16"/>
  <c r="G1303" i="16" s="1"/>
  <c r="Y1303" i="16"/>
  <c r="D1299" i="16"/>
  <c r="E1299" i="16"/>
  <c r="J1275" i="16"/>
  <c r="E1275" i="16"/>
  <c r="H1275" i="16"/>
  <c r="G1275" i="16"/>
  <c r="I1275" i="16"/>
  <c r="S1056" i="16"/>
  <c r="G1056" i="16" s="1"/>
  <c r="Y1056" i="16"/>
  <c r="S708" i="16"/>
  <c r="Y708" i="16"/>
  <c r="Y700" i="16"/>
  <c r="S700" i="16"/>
  <c r="Y692" i="16"/>
  <c r="S692" i="16"/>
  <c r="D692" i="16" s="1"/>
  <c r="Y685" i="16"/>
  <c r="S685" i="16"/>
  <c r="Y674" i="16"/>
  <c r="S674" i="16"/>
  <c r="S666" i="16"/>
  <c r="G666" i="16"/>
  <c r="Y646" i="16"/>
  <c r="S630" i="16"/>
  <c r="Y630" i="16"/>
  <c r="F626" i="16"/>
  <c r="H626" i="16"/>
  <c r="Y622" i="16"/>
  <c r="S622" i="16"/>
  <c r="D622" i="16"/>
  <c r="S566" i="16"/>
  <c r="D566" i="16" s="1"/>
  <c r="Y566" i="16"/>
  <c r="G266" i="16"/>
  <c r="J120" i="16"/>
  <c r="F1693" i="16"/>
  <c r="E1566" i="16"/>
  <c r="G2307" i="16"/>
  <c r="Y716" i="16"/>
  <c r="J736" i="16"/>
  <c r="G736" i="16"/>
  <c r="I736" i="16"/>
  <c r="H1408" i="16"/>
  <c r="H1575" i="16"/>
  <c r="G486" i="16"/>
  <c r="D1231" i="16"/>
  <c r="G1231" i="16"/>
  <c r="S1519" i="16"/>
  <c r="F1519" i="16" s="1"/>
  <c r="J210" i="16"/>
  <c r="G1711" i="16"/>
  <c r="J1711" i="16"/>
  <c r="E1711" i="16"/>
  <c r="S462" i="16"/>
  <c r="D462" i="16" s="1"/>
  <c r="Y462" i="16"/>
  <c r="Y80" i="16"/>
  <c r="S516" i="16"/>
  <c r="G516" i="16" s="1"/>
  <c r="S405" i="16"/>
  <c r="S439" i="16"/>
  <c r="Y439" i="16"/>
  <c r="S364" i="16"/>
  <c r="G364" i="16"/>
  <c r="Y364" i="16"/>
  <c r="S53" i="16"/>
  <c r="G53" i="16" s="1"/>
  <c r="Y53" i="16"/>
  <c r="S103" i="16"/>
  <c r="F103" i="16"/>
  <c r="Y103" i="16"/>
  <c r="Y30" i="16"/>
  <c r="S440" i="16"/>
  <c r="D440" i="16"/>
  <c r="J440" i="16"/>
  <c r="E1258" i="16"/>
  <c r="H491" i="16"/>
  <c r="H603" i="16"/>
  <c r="F266" i="16"/>
  <c r="F1332" i="16"/>
  <c r="E736" i="16"/>
  <c r="D484" i="16"/>
  <c r="F897" i="16"/>
  <c r="E97" i="16"/>
  <c r="J97" i="16"/>
  <c r="Y207" i="16"/>
  <c r="E259" i="16"/>
  <c r="Y551" i="16"/>
  <c r="S1307" i="16"/>
  <c r="E1369" i="16"/>
  <c r="F486" i="16"/>
  <c r="J2470" i="16"/>
  <c r="G1369" i="16"/>
  <c r="Y1590" i="16"/>
  <c r="F56" i="16"/>
  <c r="I598" i="16"/>
  <c r="S1075" i="16"/>
  <c r="J1075" i="16"/>
  <c r="S1091" i="16"/>
  <c r="S175" i="16"/>
  <c r="I2277" i="16"/>
  <c r="J2268" i="16"/>
  <c r="H1526" i="16"/>
  <c r="H1531" i="16"/>
  <c r="G882" i="16"/>
  <c r="E2268" i="16"/>
  <c r="G887" i="16"/>
  <c r="E882" i="16"/>
  <c r="J887" i="16"/>
  <c r="F1836" i="16"/>
  <c r="G1824" i="16"/>
  <c r="D1824" i="16"/>
  <c r="U1824" i="16" s="1"/>
  <c r="D2268" i="16"/>
  <c r="D1666" i="16"/>
  <c r="U1666" i="16" s="1"/>
  <c r="D860" i="16"/>
  <c r="H587" i="16"/>
  <c r="D1258" i="16"/>
  <c r="I2356" i="16"/>
  <c r="E2356" i="16"/>
  <c r="E311" i="16"/>
  <c r="D311" i="16"/>
  <c r="F478" i="16"/>
  <c r="I478" i="16"/>
  <c r="G1744" i="16"/>
  <c r="D1744" i="16"/>
  <c r="H1802" i="16"/>
  <c r="I1802" i="16"/>
  <c r="I2337" i="16"/>
  <c r="F2337" i="16"/>
  <c r="Y565" i="16"/>
  <c r="F1731" i="16"/>
  <c r="J1731" i="16"/>
  <c r="H1865" i="16"/>
  <c r="G1865" i="16"/>
  <c r="E1922" i="16"/>
  <c r="H1922" i="16"/>
  <c r="I1922" i="16"/>
  <c r="Y696" i="16"/>
  <c r="S314" i="16"/>
  <c r="H314" i="16"/>
  <c r="E1953" i="16"/>
  <c r="S569" i="16"/>
  <c r="I2052" i="16"/>
  <c r="J2052" i="16"/>
  <c r="G2052" i="16"/>
  <c r="E2469" i="16"/>
  <c r="D2469" i="16"/>
  <c r="J2469" i="16"/>
  <c r="Y1327" i="16"/>
  <c r="J1777" i="16"/>
  <c r="F1777" i="16"/>
  <c r="J1861" i="16"/>
  <c r="D1861" i="16"/>
  <c r="F1861" i="16"/>
  <c r="G1861" i="16"/>
  <c r="J2287" i="16"/>
  <c r="I2287" i="16"/>
  <c r="I651" i="16"/>
  <c r="E651" i="16"/>
  <c r="D651" i="16"/>
  <c r="F651" i="16"/>
  <c r="E1205" i="16"/>
  <c r="I1205" i="16"/>
  <c r="H1356" i="16"/>
  <c r="I1356" i="16"/>
  <c r="E1356" i="16"/>
  <c r="H1400" i="16"/>
  <c r="F1400" i="16"/>
  <c r="F206" i="16"/>
  <c r="E206" i="16"/>
  <c r="G1078" i="16"/>
  <c r="F1078" i="16"/>
  <c r="I1078" i="16"/>
  <c r="H1078" i="16"/>
  <c r="J2403" i="16"/>
  <c r="E2403" i="16"/>
  <c r="G2403" i="16"/>
  <c r="H2403" i="16"/>
  <c r="I2403" i="16"/>
  <c r="G953" i="16"/>
  <c r="H953" i="16"/>
  <c r="J2190" i="16"/>
  <c r="F2190" i="16"/>
  <c r="I1041" i="16"/>
  <c r="D1041" i="16"/>
  <c r="Y1343" i="16"/>
  <c r="H889" i="16"/>
  <c r="I1500" i="16"/>
  <c r="J1566" i="16"/>
  <c r="Y678" i="16"/>
  <c r="I2342" i="16"/>
  <c r="E1455" i="16"/>
  <c r="I1455" i="16"/>
  <c r="E378" i="16"/>
  <c r="E1762" i="16"/>
  <c r="H1484" i="16"/>
  <c r="S704" i="16"/>
  <c r="D1275" i="16"/>
  <c r="U1275" i="16" s="1"/>
  <c r="F655" i="16"/>
  <c r="G655" i="16"/>
  <c r="D1830" i="16"/>
  <c r="J1830" i="16"/>
  <c r="D294" i="16"/>
  <c r="H294" i="16"/>
  <c r="J294" i="16"/>
  <c r="E294" i="16"/>
  <c r="F294" i="16"/>
  <c r="S646" i="16"/>
  <c r="G646" i="16"/>
  <c r="S595" i="16"/>
  <c r="H595" i="16"/>
  <c r="D1844" i="16"/>
  <c r="G1844" i="16"/>
  <c r="S499" i="16"/>
  <c r="Y499" i="16"/>
  <c r="S435" i="16"/>
  <c r="S139" i="16"/>
  <c r="S453" i="16"/>
  <c r="G453" i="16"/>
  <c r="S493" i="16"/>
  <c r="E493" i="16"/>
  <c r="Y493" i="16"/>
  <c r="S510" i="16"/>
  <c r="Y510" i="16"/>
  <c r="S456" i="16"/>
  <c r="S417" i="16"/>
  <c r="G417" i="16"/>
  <c r="D386" i="16"/>
  <c r="J386" i="16"/>
  <c r="S346" i="16"/>
  <c r="Y346" i="16"/>
  <c r="Y286" i="16"/>
  <c r="S286" i="16"/>
  <c r="I286" i="16" s="1"/>
  <c r="S164" i="16"/>
  <c r="I164" i="16" s="1"/>
  <c r="S78" i="16"/>
  <c r="F78" i="16"/>
  <c r="Y78" i="16"/>
  <c r="S1764" i="16"/>
  <c r="G1764" i="16"/>
  <c r="J1756" i="16"/>
  <c r="F1756" i="16"/>
  <c r="G1752" i="16"/>
  <c r="H1752" i="16"/>
  <c r="F1752" i="16"/>
  <c r="J1752" i="16"/>
  <c r="S1741" i="16"/>
  <c r="G1741" i="16"/>
  <c r="Y1741" i="16"/>
  <c r="S1733" i="16"/>
  <c r="Y1733" i="16"/>
  <c r="E1725" i="16"/>
  <c r="I1725" i="16"/>
  <c r="D1725" i="16"/>
  <c r="S1717" i="16"/>
  <c r="Y1717" i="16"/>
  <c r="S1713" i="16"/>
  <c r="Y1713" i="16"/>
  <c r="Y1706" i="16"/>
  <c r="S1706" i="16"/>
  <c r="D1706" i="16"/>
  <c r="D1694" i="16"/>
  <c r="I1694" i="16"/>
  <c r="H1694" i="16"/>
  <c r="S1668" i="16"/>
  <c r="D1668" i="16" s="1"/>
  <c r="Y1668" i="16"/>
  <c r="S1612" i="16"/>
  <c r="Y1612" i="16"/>
  <c r="S1099" i="16"/>
  <c r="Y1099" i="16"/>
  <c r="S1095" i="16"/>
  <c r="Y1095" i="16"/>
  <c r="Y1071" i="16"/>
  <c r="S1071" i="16"/>
  <c r="G1071" i="16"/>
  <c r="S1067" i="16"/>
  <c r="G1067" i="16" s="1"/>
  <c r="Y1067" i="16"/>
  <c r="S1063" i="16"/>
  <c r="G1063" i="16"/>
  <c r="Y1063" i="16"/>
  <c r="G1059" i="16"/>
  <c r="S871" i="16"/>
  <c r="E871" i="16"/>
  <c r="Y871" i="16"/>
  <c r="S867" i="16"/>
  <c r="Y867" i="16"/>
  <c r="S863" i="16"/>
  <c r="H863" i="16" s="1"/>
  <c r="Y863" i="16"/>
  <c r="S855" i="16"/>
  <c r="E855" i="16"/>
  <c r="Y855" i="16"/>
  <c r="S847" i="16"/>
  <c r="Y847" i="16"/>
  <c r="Y823" i="16"/>
  <c r="S823" i="16"/>
  <c r="S819" i="16"/>
  <c r="H819" i="16"/>
  <c r="G819" i="16"/>
  <c r="S784" i="16"/>
  <c r="Y784" i="16"/>
  <c r="S760" i="16"/>
  <c r="E760" i="16"/>
  <c r="D760" i="16"/>
  <c r="Y760" i="16"/>
  <c r="S752" i="16"/>
  <c r="G752" i="16"/>
  <c r="S748" i="16"/>
  <c r="G748" i="16" s="1"/>
  <c r="Y748" i="16"/>
  <c r="S723" i="16"/>
  <c r="E723" i="16"/>
  <c r="Y723" i="16"/>
  <c r="S719" i="16"/>
  <c r="E719" i="16" s="1"/>
  <c r="E613" i="16"/>
  <c r="I613" i="16"/>
  <c r="S590" i="16"/>
  <c r="E590" i="16" s="1"/>
  <c r="Y590" i="16"/>
  <c r="Y558" i="16"/>
  <c r="S558" i="16"/>
  <c r="E558" i="16" s="1"/>
  <c r="S543" i="16"/>
  <c r="H543" i="16" s="1"/>
  <c r="Y543" i="16"/>
  <c r="S539" i="16"/>
  <c r="Y539" i="16"/>
  <c r="S468" i="16"/>
  <c r="Y468" i="16"/>
  <c r="S18" i="16"/>
  <c r="Y18" i="16"/>
  <c r="S16" i="16"/>
  <c r="Y16" i="16"/>
  <c r="E85" i="16"/>
  <c r="S419" i="16"/>
  <c r="D301" i="16"/>
  <c r="I626" i="16"/>
  <c r="J1258" i="16"/>
  <c r="J491" i="16"/>
  <c r="G556" i="16"/>
  <c r="I1683" i="16"/>
  <c r="G551" i="16"/>
  <c r="G1500" i="16"/>
  <c r="G97" i="16"/>
  <c r="F1745" i="16"/>
  <c r="D1523" i="16"/>
  <c r="H199" i="16"/>
  <c r="J1083" i="16"/>
  <c r="I1870" i="16"/>
  <c r="G1279" i="16"/>
  <c r="Y1299" i="16"/>
  <c r="G2470" i="16"/>
  <c r="E609" i="16"/>
  <c r="E486" i="16"/>
  <c r="F1369" i="16"/>
  <c r="E2470" i="16"/>
  <c r="J2307" i="16"/>
  <c r="Y259" i="16"/>
  <c r="Y682" i="16"/>
  <c r="Y1578" i="16"/>
  <c r="S1586" i="16"/>
  <c r="H1586" i="16" s="1"/>
  <c r="H236" i="16"/>
  <c r="D236" i="16"/>
  <c r="S1087" i="16"/>
  <c r="H532" i="16"/>
  <c r="H1725" i="16"/>
  <c r="E1484" i="16"/>
  <c r="F210" i="16"/>
  <c r="H1762" i="16"/>
  <c r="G2268" i="16"/>
  <c r="H882" i="16"/>
  <c r="G700" i="16"/>
  <c r="I1836" i="16"/>
  <c r="I239" i="16"/>
  <c r="F826" i="16"/>
  <c r="I368" i="16"/>
  <c r="J860" i="16"/>
  <c r="F2326" i="16"/>
  <c r="J1878" i="16"/>
  <c r="G1145" i="16"/>
  <c r="F1145" i="16"/>
  <c r="H1145" i="16"/>
  <c r="J1740" i="16"/>
  <c r="F1740" i="16"/>
  <c r="F1796" i="16"/>
  <c r="I1796" i="16"/>
  <c r="F1275" i="16"/>
  <c r="I150" i="16"/>
  <c r="F150" i="16"/>
  <c r="G667" i="16"/>
  <c r="I667" i="16"/>
  <c r="E667" i="16"/>
  <c r="D667" i="16"/>
  <c r="D2290" i="16"/>
  <c r="G2290" i="16"/>
  <c r="S527" i="16"/>
  <c r="S1737" i="16"/>
  <c r="G1737" i="16"/>
  <c r="E2045" i="16"/>
  <c r="G2045" i="16"/>
  <c r="F2045" i="16"/>
  <c r="G1385" i="16"/>
  <c r="J1385" i="16"/>
  <c r="J1589" i="16"/>
  <c r="F1589" i="16"/>
  <c r="D1589" i="16"/>
  <c r="I1589" i="16"/>
  <c r="S662" i="16"/>
  <c r="I662" i="16" s="1"/>
  <c r="J840" i="16"/>
  <c r="F840" i="16"/>
  <c r="H840" i="16"/>
  <c r="G864" i="16"/>
  <c r="D864" i="16"/>
  <c r="J864" i="16"/>
  <c r="I864" i="16"/>
  <c r="H864" i="16"/>
  <c r="Y239" i="16"/>
  <c r="D2201" i="16"/>
  <c r="J2201" i="16"/>
  <c r="F2129" i="16"/>
  <c r="D2129" i="16"/>
  <c r="H229" i="16"/>
  <c r="G229" i="16"/>
  <c r="S688" i="16"/>
  <c r="I688" i="16"/>
  <c r="Y744" i="16"/>
  <c r="D1282" i="16"/>
  <c r="I303" i="16"/>
  <c r="E1580" i="16"/>
  <c r="I1534" i="16"/>
  <c r="G329" i="16"/>
  <c r="H1884" i="16"/>
  <c r="F697" i="16"/>
  <c r="G961" i="16"/>
  <c r="I961" i="16"/>
  <c r="J2305" i="16"/>
  <c r="E508" i="16"/>
  <c r="E1811" i="16"/>
  <c r="J1811" i="16"/>
  <c r="I1897" i="16"/>
  <c r="E1897" i="16"/>
  <c r="G1921" i="16"/>
  <c r="I1921" i="16"/>
  <c r="S2251" i="16"/>
  <c r="G2251" i="16"/>
  <c r="G1423" i="16"/>
  <c r="J1423" i="16"/>
  <c r="J1204" i="16"/>
  <c r="H1204" i="16"/>
  <c r="I1204" i="16"/>
  <c r="G382" i="16"/>
  <c r="D382" i="16"/>
  <c r="J1843" i="16"/>
  <c r="F1843" i="16"/>
  <c r="F1851" i="16"/>
  <c r="G1851" i="16"/>
  <c r="Y405" i="16"/>
  <c r="G491" i="16"/>
  <c r="S387" i="16"/>
  <c r="Y387" i="16"/>
  <c r="H446" i="16"/>
  <c r="S407" i="16"/>
  <c r="E407" i="16"/>
  <c r="Y407" i="16"/>
  <c r="Y124" i="16"/>
  <c r="S124" i="16"/>
  <c r="F124" i="16"/>
  <c r="S42" i="16"/>
  <c r="D512" i="16"/>
  <c r="Y2458" i="16"/>
  <c r="S2458" i="16"/>
  <c r="D2458" i="16" s="1"/>
  <c r="Y2438" i="16"/>
  <c r="S2438" i="16"/>
  <c r="E2438" i="16" s="1"/>
  <c r="S2434" i="16"/>
  <c r="Y2434" i="16"/>
  <c r="E2430" i="16"/>
  <c r="J2430" i="16"/>
  <c r="Y2418" i="16"/>
  <c r="S2418" i="16"/>
  <c r="S2410" i="16"/>
  <c r="Y2410" i="16"/>
  <c r="S2402" i="16"/>
  <c r="Y2402" i="16"/>
  <c r="S2216" i="16"/>
  <c r="Y2216" i="16"/>
  <c r="Y2145" i="16"/>
  <c r="S2145" i="16"/>
  <c r="Y2141" i="16"/>
  <c r="S2141" i="16"/>
  <c r="G2133" i="16"/>
  <c r="S2133" i="16"/>
  <c r="D2133" i="16"/>
  <c r="S1932" i="16"/>
  <c r="Y1932" i="16"/>
  <c r="S1899" i="16"/>
  <c r="Y1899" i="16"/>
  <c r="S1856" i="16"/>
  <c r="Y1856" i="16"/>
  <c r="J1840" i="16"/>
  <c r="E1840" i="16"/>
  <c r="G1836" i="16"/>
  <c r="S1813" i="16"/>
  <c r="Y1801" i="16"/>
  <c r="S1801" i="16"/>
  <c r="H1794" i="16"/>
  <c r="E1794" i="16"/>
  <c r="Y1791" i="16"/>
  <c r="S1791" i="16"/>
  <c r="Y1783" i="16"/>
  <c r="S1783" i="16"/>
  <c r="Y1813" i="16"/>
  <c r="Y1805" i="16"/>
  <c r="Y1749" i="16"/>
  <c r="Y1745" i="16"/>
  <c r="Y1721" i="16"/>
  <c r="Y1535" i="16"/>
  <c r="Y1531" i="16"/>
  <c r="Y1527" i="16"/>
  <c r="Y1523" i="16"/>
  <c r="Y1519" i="16"/>
  <c r="Y1515" i="16"/>
  <c r="Y1331" i="16"/>
  <c r="Y598" i="16"/>
  <c r="Y594" i="16"/>
  <c r="Y570" i="16"/>
  <c r="S2154" i="16"/>
  <c r="G2154" i="16" s="1"/>
  <c r="Y2154" i="16"/>
  <c r="S1965" i="16"/>
  <c r="Y1965" i="16"/>
  <c r="S1857" i="16"/>
  <c r="D1857" i="16"/>
  <c r="Y1857" i="16"/>
  <c r="S1579" i="16"/>
  <c r="F1579" i="16" s="1"/>
  <c r="Y1579" i="16"/>
  <c r="Y977" i="16"/>
  <c r="S977" i="16"/>
  <c r="S969" i="16"/>
  <c r="Y969" i="16"/>
  <c r="Y86" i="16"/>
  <c r="Y42" i="16"/>
  <c r="Y315" i="16"/>
  <c r="Y185" i="16"/>
  <c r="Y82" i="16"/>
  <c r="S427" i="16"/>
  <c r="Y427" i="16"/>
  <c r="Y2486" i="16"/>
  <c r="Y2304" i="16"/>
  <c r="Y2280" i="16"/>
  <c r="S902" i="16"/>
  <c r="Y902" i="16"/>
  <c r="Y381" i="16"/>
  <c r="Y379" i="16"/>
  <c r="Y240" i="16"/>
  <c r="Y260" i="16"/>
  <c r="Y92" i="16"/>
  <c r="Y469" i="16"/>
  <c r="Y456" i="16"/>
  <c r="Y435" i="16"/>
  <c r="Y306" i="16"/>
  <c r="Y2462" i="16"/>
  <c r="Y2454" i="16"/>
  <c r="Y2450" i="16"/>
  <c r="Y2430" i="16"/>
  <c r="Y2426" i="16"/>
  <c r="Y2386" i="16"/>
  <c r="Y2382" i="16"/>
  <c r="Y2063" i="16"/>
  <c r="Y2055" i="16"/>
  <c r="Y1936" i="16"/>
  <c r="Y1933" i="16"/>
  <c r="Y1914" i="16"/>
  <c r="Y1910" i="16"/>
  <c r="Y1750" i="16"/>
  <c r="Y1738" i="16"/>
  <c r="Y1730" i="16"/>
  <c r="Y1726" i="16"/>
  <c r="Y1714" i="16"/>
  <c r="Y1710" i="16"/>
  <c r="Y1703" i="16"/>
  <c r="Y1699" i="16"/>
  <c r="Y1695" i="16"/>
  <c r="Y1691" i="16"/>
  <c r="Y1687" i="16"/>
  <c r="Y1683" i="16"/>
  <c r="Y1675" i="16"/>
  <c r="Y1648" i="16"/>
  <c r="Y1413" i="16"/>
  <c r="Y1389" i="16"/>
  <c r="Y1353" i="16"/>
  <c r="Y930" i="16"/>
  <c r="Y922" i="16"/>
  <c r="Y914" i="16"/>
  <c r="Y910" i="16"/>
  <c r="Y906" i="16"/>
  <c r="Y712" i="16"/>
  <c r="Y595" i="16"/>
  <c r="Y591" i="16"/>
  <c r="Y587" i="16"/>
  <c r="Y301" i="16"/>
  <c r="Y2183" i="16"/>
  <c r="Y40" i="16"/>
  <c r="Y171" i="16"/>
  <c r="Y101" i="16"/>
  <c r="Y279" i="16"/>
  <c r="Y256" i="16"/>
  <c r="Y135" i="16"/>
  <c r="Y253" i="16"/>
  <c r="Y2347" i="16"/>
  <c r="Y2343" i="16"/>
  <c r="Y2315" i="16"/>
  <c r="Y2311" i="16"/>
  <c r="Y2307" i="16"/>
  <c r="Y2287" i="16"/>
  <c r="Y2279" i="16"/>
  <c r="Y2275" i="16"/>
  <c r="Y2271" i="16"/>
  <c r="Y2267" i="16"/>
  <c r="Y2263" i="16"/>
  <c r="Y2255" i="16"/>
  <c r="Y2244" i="16"/>
  <c r="Y2240" i="16"/>
  <c r="Y2224" i="16"/>
  <c r="Y2212" i="16"/>
  <c r="Y2204" i="16"/>
  <c r="Y642" i="16"/>
  <c r="Y638" i="16"/>
  <c r="Y634" i="16"/>
  <c r="Y626" i="16"/>
  <c r="Y2421" i="16"/>
  <c r="Y2417" i="16"/>
  <c r="Y2413" i="16"/>
  <c r="Y2409" i="16"/>
  <c r="Y2389" i="16"/>
  <c r="Y2385" i="16"/>
  <c r="Y2381" i="16"/>
  <c r="Y2377" i="16"/>
  <c r="Y2373" i="16"/>
  <c r="Y2369" i="16"/>
  <c r="Y2365" i="16"/>
  <c r="Y2357" i="16"/>
  <c r="Y2345" i="16"/>
  <c r="Y2337" i="16"/>
  <c r="Y2329" i="16"/>
  <c r="Y2325" i="16"/>
  <c r="Y2314" i="16"/>
  <c r="Y2310" i="16"/>
  <c r="Y2302" i="16"/>
  <c r="Y2298" i="16"/>
  <c r="Y2286" i="16"/>
  <c r="Y2278" i="16"/>
  <c r="Y2266" i="16"/>
  <c r="Y2235" i="16"/>
  <c r="Y2231" i="16"/>
  <c r="Y2227" i="16"/>
  <c r="Y2088" i="16"/>
  <c r="Y1949" i="16"/>
  <c r="Y1883" i="16"/>
  <c r="Y1875" i="16"/>
  <c r="Y1779" i="16"/>
  <c r="Y1763" i="16"/>
  <c r="Y1759" i="16"/>
  <c r="Y1711" i="16"/>
  <c r="Y1707" i="16"/>
  <c r="Y1672" i="16"/>
  <c r="Y1629" i="16"/>
  <c r="Y1625" i="16"/>
  <c r="Y1621" i="16"/>
  <c r="Y1617" i="16"/>
  <c r="Y1609" i="16"/>
  <c r="Y1605" i="16"/>
  <c r="Y1589" i="16"/>
  <c r="Y1585" i="16"/>
  <c r="Y1581" i="16"/>
  <c r="Y1577" i="16"/>
  <c r="Y1573" i="16"/>
  <c r="Y1502" i="16"/>
  <c r="Y1498" i="16"/>
  <c r="Y1494" i="16"/>
  <c r="Y1490" i="16"/>
  <c r="Y1350" i="16"/>
  <c r="Y1346" i="16"/>
  <c r="Y1283" i="16"/>
  <c r="Y1271" i="16"/>
  <c r="Y1146" i="16"/>
  <c r="Y1142" i="16"/>
  <c r="Y1138" i="16"/>
  <c r="Y1134" i="16"/>
  <c r="Y1130" i="16"/>
  <c r="Y1106" i="16"/>
  <c r="Y836" i="16"/>
  <c r="Y832" i="16"/>
  <c r="Y824" i="16"/>
  <c r="Y789" i="16"/>
  <c r="Y670" i="16"/>
  <c r="Y666" i="16"/>
  <c r="Y658" i="16"/>
  <c r="Y654" i="16"/>
  <c r="Y650" i="16"/>
  <c r="Y613" i="16"/>
  <c r="Y609" i="16"/>
  <c r="Y605" i="16"/>
  <c r="Y601" i="16"/>
  <c r="Y562" i="16"/>
  <c r="F1641" i="16"/>
  <c r="J1641" i="16"/>
  <c r="I1606" i="16"/>
  <c r="I680" i="16"/>
  <c r="E1758" i="16"/>
  <c r="J613" i="16"/>
  <c r="F1733" i="16"/>
  <c r="J904" i="16"/>
  <c r="G1538" i="16"/>
  <c r="H2451" i="16"/>
  <c r="E2451" i="16"/>
  <c r="D2451" i="16"/>
  <c r="H965" i="16"/>
  <c r="E965" i="16"/>
  <c r="H1796" i="16"/>
  <c r="J1796" i="16"/>
  <c r="D1796" i="16"/>
  <c r="I2248" i="16"/>
  <c r="F2248" i="16"/>
  <c r="E2248" i="16"/>
  <c r="J1376" i="16"/>
  <c r="E1376" i="16"/>
  <c r="F1376" i="16"/>
  <c r="G1885" i="16"/>
  <c r="E1885" i="16"/>
  <c r="F1885" i="16"/>
  <c r="H1885" i="16"/>
  <c r="J1885" i="16"/>
  <c r="G210" i="16"/>
  <c r="I210" i="16"/>
  <c r="H210" i="16"/>
  <c r="J2221" i="16"/>
  <c r="F2221" i="16"/>
  <c r="I2221" i="16"/>
  <c r="E2221" i="16"/>
  <c r="U2221" i="16" s="1"/>
  <c r="E1823" i="16"/>
  <c r="H1823" i="16"/>
  <c r="D1823" i="16"/>
  <c r="G1365" i="16"/>
  <c r="H1365" i="16"/>
  <c r="G1941" i="16"/>
  <c r="F1941" i="16"/>
  <c r="H1941" i="16"/>
  <c r="D2320" i="16"/>
  <c r="H2320" i="16"/>
  <c r="H317" i="16"/>
  <c r="I317" i="16"/>
  <c r="E1025" i="16"/>
  <c r="J1025" i="16"/>
  <c r="G874" i="16"/>
  <c r="I874" i="16"/>
  <c r="H981" i="16"/>
  <c r="F981" i="16"/>
  <c r="G2068" i="16"/>
  <c r="E2068" i="16"/>
  <c r="H1316" i="16"/>
  <c r="F1316" i="16"/>
  <c r="I1316" i="16"/>
  <c r="D1737" i="16"/>
  <c r="E2107" i="16"/>
  <c r="J2107" i="16"/>
  <c r="D2107" i="16"/>
  <c r="G1699" i="16"/>
  <c r="D1699" i="16"/>
  <c r="E1699" i="16"/>
  <c r="H1699" i="16"/>
  <c r="F2111" i="16"/>
  <c r="I2111" i="16"/>
  <c r="I579" i="16"/>
  <c r="H579" i="16"/>
  <c r="H143" i="16"/>
  <c r="I2493" i="16"/>
  <c r="G2493" i="16"/>
  <c r="F469" i="16"/>
  <c r="D469" i="16"/>
  <c r="D319" i="16"/>
  <c r="G319" i="16"/>
  <c r="F319" i="16"/>
  <c r="D751" i="16"/>
  <c r="H751" i="16"/>
  <c r="H779" i="16"/>
  <c r="F779" i="16"/>
  <c r="I943" i="16"/>
  <c r="J943" i="16"/>
  <c r="E943" i="16"/>
  <c r="I2378" i="16"/>
  <c r="G2378" i="16"/>
  <c r="G288" i="16"/>
  <c r="D288" i="16"/>
  <c r="D2462" i="16"/>
  <c r="I2462" i="16"/>
  <c r="D793" i="16"/>
  <c r="J793" i="16"/>
  <c r="E1209" i="16"/>
  <c r="F1209" i="16"/>
  <c r="D1209" i="16"/>
  <c r="G1209" i="16"/>
  <c r="I1062" i="16"/>
  <c r="G1062" i="16"/>
  <c r="J1129" i="16"/>
  <c r="H1129" i="16"/>
  <c r="I1129" i="16"/>
  <c r="H1137" i="16"/>
  <c r="F1137" i="16"/>
  <c r="I1225" i="16"/>
  <c r="G1225" i="16"/>
  <c r="E1460" i="16"/>
  <c r="J1460" i="16"/>
  <c r="F1539" i="16"/>
  <c r="E1539" i="16"/>
  <c r="I1539" i="16"/>
  <c r="E1775" i="16"/>
  <c r="H1775" i="16"/>
  <c r="J1936" i="16"/>
  <c r="I1936" i="16"/>
  <c r="G1936" i="16"/>
  <c r="H1334" i="16"/>
  <c r="I1334" i="16"/>
  <c r="J1334" i="16"/>
  <c r="D1334" i="16"/>
  <c r="F1334" i="16"/>
  <c r="J654" i="16"/>
  <c r="I654" i="16"/>
  <c r="E917" i="16"/>
  <c r="G917" i="16"/>
  <c r="I1990" i="16"/>
  <c r="D1990" i="16"/>
  <c r="G2409" i="16"/>
  <c r="D2409" i="16"/>
  <c r="J1142" i="16"/>
  <c r="H1142" i="16"/>
  <c r="D1142" i="16"/>
  <c r="I1142" i="16"/>
  <c r="G70" i="16"/>
  <c r="I70" i="16"/>
  <c r="I365" i="16"/>
  <c r="H365" i="16"/>
  <c r="E1703" i="16"/>
  <c r="G1703" i="16"/>
  <c r="I1703" i="16"/>
  <c r="H351" i="16"/>
  <c r="G351" i="16"/>
  <c r="D351" i="16"/>
  <c r="D1212" i="16"/>
  <c r="J1212" i="16"/>
  <c r="E1212" i="16"/>
  <c r="J464" i="16"/>
  <c r="F464" i="16"/>
  <c r="G418" i="16"/>
  <c r="J418" i="16"/>
  <c r="E99" i="16"/>
  <c r="H99" i="16"/>
  <c r="H455" i="16"/>
  <c r="E455" i="16"/>
  <c r="E387" i="16"/>
  <c r="J387" i="16"/>
  <c r="F295" i="16"/>
  <c r="H295" i="16"/>
  <c r="H231" i="16"/>
  <c r="J231" i="16"/>
  <c r="D405" i="16"/>
  <c r="E405" i="16"/>
  <c r="E507" i="16"/>
  <c r="H507" i="16"/>
  <c r="F507" i="16"/>
  <c r="I101" i="16"/>
  <c r="E101" i="16"/>
  <c r="F101" i="16"/>
  <c r="G101" i="16"/>
  <c r="I357" i="16"/>
  <c r="H357" i="16"/>
  <c r="D357" i="16"/>
  <c r="G344" i="16"/>
  <c r="F344" i="16"/>
  <c r="D344" i="16"/>
  <c r="E330" i="16"/>
  <c r="J330" i="16"/>
  <c r="F330" i="16"/>
  <c r="I330" i="16"/>
  <c r="G330" i="16"/>
  <c r="H274" i="16"/>
  <c r="F274" i="16"/>
  <c r="D274" i="16"/>
  <c r="I98" i="16"/>
  <c r="H98" i="16"/>
  <c r="H77" i="16"/>
  <c r="D77" i="16"/>
  <c r="G77" i="16"/>
  <c r="E77" i="16"/>
  <c r="J77" i="16"/>
  <c r="D29" i="16"/>
  <c r="J29" i="16"/>
  <c r="G29" i="16"/>
  <c r="I205" i="16"/>
  <c r="D205" i="16"/>
  <c r="H205" i="16"/>
  <c r="G415" i="16"/>
  <c r="D415" i="16"/>
  <c r="U415" i="16" s="1"/>
  <c r="J2490" i="16"/>
  <c r="H2490" i="16"/>
  <c r="E2490" i="16"/>
  <c r="F2482" i="16"/>
  <c r="H2482" i="16"/>
  <c r="I2482" i="16"/>
  <c r="D2450" i="16"/>
  <c r="J2450" i="16"/>
  <c r="F2450" i="16"/>
  <c r="G2450" i="16"/>
  <c r="I2446" i="16"/>
  <c r="J2446" i="16"/>
  <c r="H2446" i="16"/>
  <c r="I2434" i="16"/>
  <c r="D2398" i="16"/>
  <c r="I2398" i="16"/>
  <c r="I2382" i="16"/>
  <c r="F2382" i="16"/>
  <c r="I2366" i="16"/>
  <c r="J2366" i="16"/>
  <c r="E2366" i="16"/>
  <c r="F2304" i="16"/>
  <c r="G2304" i="16"/>
  <c r="J2284" i="16"/>
  <c r="D2284" i="16"/>
  <c r="E2284" i="16"/>
  <c r="H2284" i="16"/>
  <c r="G2236" i="16"/>
  <c r="H2236" i="16"/>
  <c r="F2122" i="16"/>
  <c r="G2122" i="16"/>
  <c r="D2122" i="16"/>
  <c r="J2122" i="16"/>
  <c r="F2098" i="16"/>
  <c r="J2098" i="16"/>
  <c r="I2098" i="16"/>
  <c r="E1977" i="16"/>
  <c r="J1977" i="16"/>
  <c r="H1977" i="16"/>
  <c r="G1977" i="16"/>
  <c r="J1910" i="16"/>
  <c r="F1910" i="16"/>
  <c r="D1910" i="16"/>
  <c r="I1910" i="16"/>
  <c r="E1910" i="16"/>
  <c r="H1910" i="16"/>
  <c r="G1910" i="16"/>
  <c r="I1893" i="16"/>
  <c r="H1893" i="16"/>
  <c r="J1893" i="16"/>
  <c r="D1837" i="16"/>
  <c r="J1837" i="16"/>
  <c r="H1837" i="16"/>
  <c r="G1707" i="16"/>
  <c r="E1707" i="16"/>
  <c r="F1707" i="16"/>
  <c r="G1695" i="16"/>
  <c r="H1695" i="16"/>
  <c r="J1695" i="16"/>
  <c r="E1695" i="16"/>
  <c r="I1695" i="16"/>
  <c r="F1695" i="16"/>
  <c r="F1560" i="16"/>
  <c r="H1560" i="16"/>
  <c r="J1560" i="16"/>
  <c r="G1556" i="16"/>
  <c r="J1556" i="16"/>
  <c r="I1505" i="16"/>
  <c r="G1505" i="16"/>
  <c r="E1505" i="16"/>
  <c r="G1494" i="16"/>
  <c r="J1494" i="16"/>
  <c r="E1494" i="16"/>
  <c r="F1494" i="16"/>
  <c r="J1418" i="16"/>
  <c r="H1418" i="16"/>
  <c r="J1085" i="16"/>
  <c r="H1085" i="16"/>
  <c r="I1085" i="16"/>
  <c r="F865" i="16"/>
  <c r="E865" i="16"/>
  <c r="I794" i="16"/>
  <c r="D794" i="16"/>
  <c r="I1707" i="16"/>
  <c r="I1460" i="16"/>
  <c r="J20" i="16"/>
  <c r="H2040" i="16"/>
  <c r="G1189" i="16"/>
  <c r="I2321" i="16"/>
  <c r="F1455" i="16"/>
  <c r="G1455" i="16"/>
  <c r="D1189" i="16"/>
  <c r="H943" i="16"/>
  <c r="E1137" i="16"/>
  <c r="I766" i="16"/>
  <c r="J1062" i="16"/>
  <c r="F2462" i="16"/>
  <c r="G2053" i="16"/>
  <c r="E2098" i="16"/>
  <c r="U2098" i="16" s="1"/>
  <c r="G2446" i="16"/>
  <c r="E248" i="16"/>
  <c r="J1775" i="16"/>
  <c r="D1062" i="16"/>
  <c r="H793" i="16"/>
  <c r="G1497" i="16"/>
  <c r="F756" i="16"/>
  <c r="D756" i="16"/>
  <c r="J1653" i="16"/>
  <c r="J2260" i="16"/>
  <c r="E344" i="16"/>
  <c r="I1212" i="16"/>
  <c r="H1703" i="16"/>
  <c r="H2053" i="16"/>
  <c r="I751" i="16"/>
  <c r="I894" i="16"/>
  <c r="I319" i="16"/>
  <c r="E1587" i="16"/>
  <c r="I2490" i="16"/>
  <c r="G751" i="16"/>
  <c r="D1587" i="16"/>
  <c r="F633" i="16"/>
  <c r="D101" i="16"/>
  <c r="H893" i="16"/>
  <c r="D893" i="16"/>
  <c r="J933" i="16"/>
  <c r="I933" i="16"/>
  <c r="H1631" i="16"/>
  <c r="D1631" i="16"/>
  <c r="H189" i="16"/>
  <c r="F917" i="16"/>
  <c r="F231" i="16"/>
  <c r="D579" i="16"/>
  <c r="J2040" i="16"/>
  <c r="E756" i="16"/>
  <c r="J236" i="16"/>
  <c r="E111" i="16"/>
  <c r="J893" i="16"/>
  <c r="E1189" i="16"/>
  <c r="F730" i="16"/>
  <c r="F99" i="16"/>
  <c r="I77" i="16"/>
  <c r="G1137" i="16"/>
  <c r="G2098" i="16"/>
  <c r="H344" i="16"/>
  <c r="H2098" i="16"/>
  <c r="D2446" i="16"/>
  <c r="D1775" i="16"/>
  <c r="E1062" i="16"/>
  <c r="E2462" i="16"/>
  <c r="H1212" i="16"/>
  <c r="I344" i="16"/>
  <c r="F2080" i="16"/>
  <c r="G1212" i="16"/>
  <c r="E1990" i="16"/>
  <c r="F1791" i="16"/>
  <c r="I2284" i="16"/>
  <c r="F2053" i="16"/>
  <c r="D2482" i="16"/>
  <c r="J751" i="16"/>
  <c r="H101" i="16"/>
  <c r="F2490" i="16"/>
  <c r="E751" i="16"/>
  <c r="J1587" i="16"/>
  <c r="J101" i="16"/>
  <c r="F629" i="16"/>
  <c r="E629" i="16"/>
  <c r="J1435" i="16"/>
  <c r="F1435" i="16"/>
  <c r="F1459" i="16"/>
  <c r="E1459" i="16"/>
  <c r="F1052" i="16"/>
  <c r="J1052" i="16"/>
  <c r="J1637" i="16"/>
  <c r="I1637" i="16"/>
  <c r="G205" i="16"/>
  <c r="D2117" i="16"/>
  <c r="H1740" i="16"/>
  <c r="I2451" i="16"/>
  <c r="H376" i="16"/>
  <c r="F2319" i="16"/>
  <c r="F2493" i="16"/>
  <c r="H1505" i="16"/>
  <c r="G1801" i="16"/>
  <c r="D779" i="16"/>
  <c r="G2284" i="16"/>
  <c r="H184" i="16"/>
  <c r="E2322" i="16"/>
  <c r="I1560" i="16"/>
  <c r="E98" i="16"/>
  <c r="H464" i="16"/>
  <c r="J1121" i="16"/>
  <c r="F1129" i="16"/>
  <c r="E793" i="16"/>
  <c r="J1539" i="16"/>
  <c r="J396" i="16"/>
  <c r="G1334" i="16"/>
  <c r="F2366" i="16"/>
  <c r="F2409" i="16"/>
  <c r="G654" i="16"/>
  <c r="J415" i="16"/>
  <c r="I2122" i="16"/>
  <c r="D473" i="16"/>
  <c r="J473" i="16"/>
  <c r="H246" i="16"/>
  <c r="E246" i="16"/>
  <c r="E2031" i="16"/>
  <c r="J2031" i="16"/>
  <c r="I2311" i="16"/>
  <c r="D2311" i="16"/>
  <c r="F958" i="16"/>
  <c r="G958" i="16"/>
  <c r="J958" i="16"/>
  <c r="G1280" i="16"/>
  <c r="H1280" i="16"/>
  <c r="D1280" i="16"/>
  <c r="F1568" i="16"/>
  <c r="J1568" i="16"/>
  <c r="D1568" i="16"/>
  <c r="G643" i="16"/>
  <c r="E643" i="16"/>
  <c r="F643" i="16"/>
  <c r="J878" i="16"/>
  <c r="H878" i="16"/>
  <c r="H2310" i="16"/>
  <c r="I2310" i="16"/>
  <c r="J1245" i="16"/>
  <c r="I1245" i="16"/>
  <c r="G1396" i="16"/>
  <c r="I1396" i="16"/>
  <c r="D126" i="16"/>
  <c r="H126" i="16"/>
  <c r="F126" i="16"/>
  <c r="J2290" i="16"/>
  <c r="H2290" i="16"/>
  <c r="H574" i="16"/>
  <c r="J574" i="16"/>
  <c r="J1901" i="16"/>
  <c r="D1901" i="16"/>
  <c r="U1901" i="16" s="1"/>
  <c r="J121" i="16"/>
  <c r="F121" i="16"/>
  <c r="D121" i="16"/>
  <c r="I121" i="16"/>
  <c r="H2411" i="16"/>
  <c r="G2411" i="16"/>
  <c r="G1949" i="16"/>
  <c r="I1949" i="16"/>
  <c r="J2059" i="16"/>
  <c r="D2059" i="16"/>
  <c r="G2479" i="16"/>
  <c r="E2479" i="16"/>
  <c r="I2479" i="16"/>
  <c r="D2479" i="16"/>
  <c r="D116" i="16"/>
  <c r="H116" i="16"/>
  <c r="I116" i="16"/>
  <c r="J170" i="16"/>
  <c r="E170" i="16"/>
  <c r="D170" i="16"/>
  <c r="F890" i="16"/>
  <c r="I890" i="16"/>
  <c r="F1950" i="16"/>
  <c r="H1950" i="16"/>
  <c r="H1753" i="16"/>
  <c r="D1753" i="16"/>
  <c r="E1962" i="16"/>
  <c r="H1962" i="16"/>
  <c r="D1695" i="16"/>
  <c r="I985" i="16"/>
  <c r="H985" i="16"/>
  <c r="J985" i="16"/>
  <c r="H21" i="16"/>
  <c r="J21" i="16"/>
  <c r="F1106" i="16"/>
  <c r="G1106" i="16"/>
  <c r="D1849" i="16"/>
  <c r="H1849" i="16"/>
  <c r="F2042" i="16"/>
  <c r="D2042" i="16"/>
  <c r="D729" i="16"/>
  <c r="U729" i="16" s="1"/>
  <c r="J729" i="16"/>
  <c r="F729" i="16"/>
  <c r="E2380" i="16"/>
  <c r="H2380" i="16"/>
  <c r="F2380" i="16"/>
  <c r="F2421" i="16"/>
  <c r="G2421" i="16"/>
  <c r="D2421" i="16"/>
  <c r="J2421" i="16"/>
  <c r="F863" i="16"/>
  <c r="I1190" i="16"/>
  <c r="F1190" i="16"/>
  <c r="H1190" i="16"/>
  <c r="H1258" i="16"/>
  <c r="F1258" i="16"/>
  <c r="D1718" i="16"/>
  <c r="H1718" i="16"/>
  <c r="F1818" i="16"/>
  <c r="I1818" i="16"/>
  <c r="D1818" i="16"/>
  <c r="I1028" i="16"/>
  <c r="D1028" i="16"/>
  <c r="J977" i="16"/>
  <c r="E1642" i="16"/>
  <c r="F1642" i="16"/>
  <c r="J2426" i="16"/>
  <c r="H2426" i="16"/>
  <c r="I2426" i="16"/>
  <c r="E545" i="16"/>
  <c r="I545" i="16"/>
  <c r="J148" i="16"/>
  <c r="H148" i="16"/>
  <c r="D459" i="16"/>
  <c r="I459" i="16"/>
  <c r="H459" i="16"/>
  <c r="G459" i="16"/>
  <c r="I264" i="16"/>
  <c r="D264" i="16"/>
  <c r="E264" i="16"/>
  <c r="H264" i="16"/>
  <c r="G84" i="16"/>
  <c r="I84" i="16"/>
  <c r="F403" i="16"/>
  <c r="D403" i="16"/>
  <c r="J403" i="16"/>
  <c r="E403" i="16"/>
  <c r="H403" i="16"/>
  <c r="J299" i="16"/>
  <c r="D299" i="16"/>
  <c r="G299" i="16"/>
  <c r="D100" i="16"/>
  <c r="G100" i="16"/>
  <c r="H100" i="16"/>
  <c r="I100" i="16"/>
  <c r="J100" i="16"/>
  <c r="F100" i="16"/>
  <c r="I2428" i="16"/>
  <c r="H2428" i="16"/>
  <c r="H2274" i="16"/>
  <c r="E2274" i="16"/>
  <c r="D2258" i="16"/>
  <c r="I2258" i="16"/>
  <c r="J2258" i="16"/>
  <c r="H2258" i="16"/>
  <c r="F2258" i="16"/>
  <c r="J2023" i="16"/>
  <c r="E2023" i="16"/>
  <c r="J1847" i="16"/>
  <c r="H1847" i="16"/>
  <c r="F1847" i="16"/>
  <c r="D1790" i="16"/>
  <c r="I1790" i="16"/>
  <c r="H1748" i="16"/>
  <c r="G1748" i="16"/>
  <c r="I1748" i="16"/>
  <c r="E1748" i="16"/>
  <c r="D1627" i="16"/>
  <c r="G1627" i="16"/>
  <c r="H1607" i="16"/>
  <c r="J1607" i="16"/>
  <c r="H1573" i="16"/>
  <c r="J1573" i="16"/>
  <c r="F1573" i="16"/>
  <c r="E1573" i="16"/>
  <c r="J1543" i="16"/>
  <c r="G1543" i="16"/>
  <c r="D1515" i="16"/>
  <c r="J1515" i="16"/>
  <c r="F1515" i="16"/>
  <c r="H1515" i="16"/>
  <c r="E1515" i="16"/>
  <c r="G1515" i="16"/>
  <c r="I1673" i="16"/>
  <c r="H1673" i="16"/>
  <c r="E1673" i="16"/>
  <c r="G1214" i="16"/>
  <c r="D1214" i="16"/>
  <c r="U1214" i="16" s="1"/>
  <c r="J1529" i="16"/>
  <c r="D1529" i="16"/>
  <c r="U1529" i="16" s="1"/>
  <c r="G2430" i="16"/>
  <c r="I2430" i="16"/>
  <c r="E2146" i="16"/>
  <c r="I2146" i="16"/>
  <c r="F379" i="16"/>
  <c r="H379" i="16"/>
  <c r="J62" i="16"/>
  <c r="D62" i="16"/>
  <c r="D57" i="16"/>
  <c r="J57" i="16"/>
  <c r="G335" i="16"/>
  <c r="J335" i="16"/>
  <c r="G177" i="16"/>
  <c r="I177" i="16"/>
  <c r="H177" i="16"/>
  <c r="E177" i="16"/>
  <c r="F177" i="16"/>
  <c r="D1816" i="16"/>
  <c r="J1816" i="16"/>
  <c r="I1816" i="16"/>
  <c r="D1805" i="16"/>
  <c r="G1805" i="16"/>
  <c r="D1797" i="16"/>
  <c r="E1797" i="16"/>
  <c r="F1797" i="16"/>
  <c r="F1741" i="16"/>
  <c r="I1324" i="16"/>
  <c r="D1324" i="16"/>
  <c r="E1072" i="16"/>
  <c r="G1072" i="16"/>
  <c r="H1053" i="16"/>
  <c r="I1053" i="16"/>
  <c r="D895" i="16"/>
  <c r="E895" i="16"/>
  <c r="F848" i="16"/>
  <c r="E848" i="16"/>
  <c r="J848" i="16"/>
  <c r="G848" i="16"/>
  <c r="D832" i="16"/>
  <c r="G832" i="16"/>
  <c r="I1506" i="16"/>
  <c r="E1506" i="16"/>
  <c r="G1016" i="16"/>
  <c r="F1016" i="16"/>
  <c r="J554" i="16"/>
  <c r="H554" i="16"/>
  <c r="I1982" i="16"/>
  <c r="F1982" i="16"/>
  <c r="E1982" i="16"/>
  <c r="G1993" i="16"/>
  <c r="D1993" i="16"/>
  <c r="G2121" i="16"/>
  <c r="H2121" i="16"/>
  <c r="E1290" i="16"/>
  <c r="D875" i="16"/>
  <c r="F875" i="16"/>
  <c r="J1704" i="16"/>
  <c r="F1704" i="16"/>
  <c r="G1704" i="16"/>
  <c r="G2458" i="16"/>
  <c r="H393" i="16"/>
  <c r="G393" i="16"/>
  <c r="I1479" i="16"/>
  <c r="D1479" i="16"/>
  <c r="F1479" i="16"/>
  <c r="I1596" i="16"/>
  <c r="D1596" i="16"/>
  <c r="H2179" i="16"/>
  <c r="J2179" i="16"/>
  <c r="I2179" i="16"/>
  <c r="E2179" i="16"/>
  <c r="I1367" i="16"/>
  <c r="H1367" i="16"/>
  <c r="E1367" i="16"/>
  <c r="J1367" i="16"/>
  <c r="F1367" i="16"/>
  <c r="E1634" i="16"/>
  <c r="G1634" i="16"/>
  <c r="E2071" i="16"/>
  <c r="J2071" i="16"/>
  <c r="D2071" i="16"/>
  <c r="F2071" i="16"/>
  <c r="I2071" i="16"/>
  <c r="I2465" i="16"/>
  <c r="H2465" i="16"/>
  <c r="J2465" i="16"/>
  <c r="I1719" i="16"/>
  <c r="J1719" i="16"/>
  <c r="G251" i="16"/>
  <c r="H251" i="16"/>
  <c r="F251" i="16"/>
  <c r="G635" i="16"/>
  <c r="F635" i="16"/>
  <c r="D714" i="16"/>
  <c r="H714" i="16"/>
  <c r="J714" i="16"/>
  <c r="E714" i="16"/>
  <c r="H901" i="16"/>
  <c r="G901" i="16"/>
  <c r="D901" i="16"/>
  <c r="F901" i="16"/>
  <c r="G945" i="16"/>
  <c r="I945" i="16"/>
  <c r="F945" i="16"/>
  <c r="J945" i="16"/>
  <c r="D900" i="16"/>
  <c r="J900" i="16"/>
  <c r="E900" i="16"/>
  <c r="G2194" i="16"/>
  <c r="D2194" i="16"/>
  <c r="E2194" i="16"/>
  <c r="I2194" i="16"/>
  <c r="J2194" i="16"/>
  <c r="H2194" i="16"/>
  <c r="F2420" i="16"/>
  <c r="J2420" i="16"/>
  <c r="I2420" i="16"/>
  <c r="D2420" i="16"/>
  <c r="F308" i="16"/>
  <c r="J2018" i="16"/>
  <c r="F1993" i="16"/>
  <c r="I1834" i="16"/>
  <c r="E750" i="16"/>
  <c r="G875" i="16"/>
  <c r="D2018" i="16"/>
  <c r="G900" i="16"/>
  <c r="D266" i="16"/>
  <c r="I266" i="16"/>
  <c r="J266" i="16"/>
  <c r="H307" i="16"/>
  <c r="I757" i="16"/>
  <c r="F757" i="16"/>
  <c r="E757" i="16"/>
  <c r="G1283" i="16"/>
  <c r="D1283" i="16"/>
  <c r="F2179" i="16"/>
  <c r="E838" i="16"/>
  <c r="E1039" i="16"/>
  <c r="F1039" i="16"/>
  <c r="D1039" i="16"/>
  <c r="H1039" i="16"/>
  <c r="E1996" i="16"/>
  <c r="H1996" i="16"/>
  <c r="J1996" i="16"/>
  <c r="D1996" i="16"/>
  <c r="H1348" i="16"/>
  <c r="J1348" i="16"/>
  <c r="I1348" i="16"/>
  <c r="E1348" i="16"/>
  <c r="I2386" i="16"/>
  <c r="F2386" i="16"/>
  <c r="I1126" i="16"/>
  <c r="J1126" i="16"/>
  <c r="H1126" i="16"/>
  <c r="D1126" i="16"/>
  <c r="F1126" i="16"/>
  <c r="G1126" i="16"/>
  <c r="E1126" i="16"/>
  <c r="E1498" i="16"/>
  <c r="H1815" i="16"/>
  <c r="G1815" i="16"/>
  <c r="I1815" i="16"/>
  <c r="E1815" i="16"/>
  <c r="J1815" i="16"/>
  <c r="F1815" i="16"/>
  <c r="D1873" i="16"/>
  <c r="I1873" i="16"/>
  <c r="E1873" i="16"/>
  <c r="J1873" i="16"/>
  <c r="F1873" i="16"/>
  <c r="H1873" i="16"/>
  <c r="F1820" i="16"/>
  <c r="E1820" i="16"/>
  <c r="J1820" i="16"/>
  <c r="H2068" i="16"/>
  <c r="J2068" i="16"/>
  <c r="F2068" i="16"/>
  <c r="I2068" i="16"/>
  <c r="D2068" i="16"/>
  <c r="J1583" i="16"/>
  <c r="I1583" i="16"/>
  <c r="D1583" i="16"/>
  <c r="E975" i="16"/>
  <c r="J975" i="16"/>
  <c r="J997" i="16"/>
  <c r="F997" i="16"/>
  <c r="H997" i="16"/>
  <c r="D997" i="16"/>
  <c r="E997" i="16"/>
  <c r="I997" i="16"/>
  <c r="F1923" i="16"/>
  <c r="I1923" i="16"/>
  <c r="J2045" i="16"/>
  <c r="I2045" i="16"/>
  <c r="H2045" i="16"/>
  <c r="I39" i="16"/>
  <c r="F39" i="16"/>
  <c r="D39" i="16"/>
  <c r="H2440" i="16"/>
  <c r="D2440" i="16"/>
  <c r="F2041" i="16"/>
  <c r="J2041" i="16"/>
  <c r="G2041" i="16"/>
  <c r="H2041" i="16"/>
  <c r="J2144" i="16"/>
  <c r="F2144" i="16"/>
  <c r="G658" i="16"/>
  <c r="H658" i="16"/>
  <c r="D658" i="16"/>
  <c r="I658" i="16"/>
  <c r="F658" i="16"/>
  <c r="H1729" i="16"/>
  <c r="J1729" i="16"/>
  <c r="D1729" i="16"/>
  <c r="I297" i="16"/>
  <c r="H297" i="16"/>
  <c r="J297" i="16"/>
  <c r="E297" i="16"/>
  <c r="I2397" i="16"/>
  <c r="H2397" i="16"/>
  <c r="J2299" i="16"/>
  <c r="F2299" i="16"/>
  <c r="H2295" i="16"/>
  <c r="D2295" i="16"/>
  <c r="E2295" i="16"/>
  <c r="F2295" i="16"/>
  <c r="I2295" i="16"/>
  <c r="E2196" i="16"/>
  <c r="F2196" i="16"/>
  <c r="S2192" i="16"/>
  <c r="S2184" i="16"/>
  <c r="G2184" i="16" s="1"/>
  <c r="G2179" i="16"/>
  <c r="S2176" i="16"/>
  <c r="Y2176" i="16"/>
  <c r="Y2168" i="16"/>
  <c r="S2168" i="16"/>
  <c r="S2164" i="16"/>
  <c r="H2164" i="16"/>
  <c r="Y2164" i="16"/>
  <c r="Y2160" i="16"/>
  <c r="S2160" i="16"/>
  <c r="S2093" i="16"/>
  <c r="Y2093" i="16"/>
  <c r="S2082" i="16"/>
  <c r="Y2082" i="16"/>
  <c r="D2078" i="16"/>
  <c r="I2078" i="16"/>
  <c r="S2066" i="16"/>
  <c r="G2066" i="16" s="1"/>
  <c r="S2062" i="16"/>
  <c r="I2062" i="16" s="1"/>
  <c r="Y2047" i="16"/>
  <c r="S2047" i="16"/>
  <c r="Y2043" i="16"/>
  <c r="S2043" i="16"/>
  <c r="J2039" i="16"/>
  <c r="I2039" i="16"/>
  <c r="E2039" i="16"/>
  <c r="S2032" i="16"/>
  <c r="D2032" i="16"/>
  <c r="Y2032" i="16"/>
  <c r="I2028" i="16"/>
  <c r="E2028" i="16"/>
  <c r="S2024" i="16"/>
  <c r="G2024" i="16" s="1"/>
  <c r="Y2024" i="16"/>
  <c r="S2020" i="16"/>
  <c r="G2020" i="16"/>
  <c r="Y2016" i="16"/>
  <c r="S2016" i="16"/>
  <c r="Y2008" i="16"/>
  <c r="S2004" i="16"/>
  <c r="Y2004" i="16"/>
  <c r="S2000" i="16"/>
  <c r="S1984" i="16"/>
  <c r="Y1984" i="16"/>
  <c r="S1980" i="16"/>
  <c r="S1976" i="16"/>
  <c r="G1976" i="16" s="1"/>
  <c r="S1968" i="16"/>
  <c r="Y1968" i="16"/>
  <c r="S1960" i="16"/>
  <c r="H1960" i="16" s="1"/>
  <c r="Y1960" i="16"/>
  <c r="S1956" i="16"/>
  <c r="S1702" i="16"/>
  <c r="G1702" i="16" s="1"/>
  <c r="Y1698" i="16"/>
  <c r="S1698" i="16"/>
  <c r="I1698" i="16"/>
  <c r="F1686" i="16"/>
  <c r="E1686" i="16"/>
  <c r="J1682" i="16"/>
  <c r="E1682" i="16"/>
  <c r="I1682" i="16"/>
  <c r="E1668" i="16"/>
  <c r="Y1660" i="16"/>
  <c r="S1660" i="16"/>
  <c r="D1660" i="16" s="1"/>
  <c r="S1644" i="16"/>
  <c r="S1640" i="16"/>
  <c r="Y1632" i="16"/>
  <c r="S1632" i="16"/>
  <c r="S1628" i="16"/>
  <c r="G1628" i="16" s="1"/>
  <c r="Y1628" i="16"/>
  <c r="S1624" i="16"/>
  <c r="H1620" i="16"/>
  <c r="F1620" i="16"/>
  <c r="D1620" i="16"/>
  <c r="I1620" i="16"/>
  <c r="S1608" i="16"/>
  <c r="I1608" i="16" s="1"/>
  <c r="Y1604" i="16"/>
  <c r="S1604" i="16"/>
  <c r="S1597" i="16"/>
  <c r="J1593" i="16"/>
  <c r="D1593" i="16"/>
  <c r="S1571" i="16"/>
  <c r="S1563" i="16"/>
  <c r="Y1563" i="16"/>
  <c r="S1559" i="16"/>
  <c r="J1559" i="16"/>
  <c r="Y1559" i="16"/>
  <c r="G1555" i="16"/>
  <c r="S1552" i="16"/>
  <c r="Y1552" i="16"/>
  <c r="S1544" i="16"/>
  <c r="Y1544" i="16"/>
  <c r="Y1540" i="16"/>
  <c r="S1540" i="16"/>
  <c r="E1536" i="16"/>
  <c r="H1536" i="16"/>
  <c r="S1524" i="16"/>
  <c r="Y1524" i="16"/>
  <c r="Y1516" i="16"/>
  <c r="S1516" i="16"/>
  <c r="I1512" i="16"/>
  <c r="F1512" i="16"/>
  <c r="E1512" i="16"/>
  <c r="S1482" i="16"/>
  <c r="Y1482" i="16"/>
  <c r="E1478" i="16"/>
  <c r="J1478" i="16"/>
  <c r="I1478" i="16"/>
  <c r="F1478" i="16"/>
  <c r="S1474" i="16"/>
  <c r="D1474" i="16" s="1"/>
  <c r="Y1474" i="16"/>
  <c r="S1470" i="16"/>
  <c r="Y1470" i="16"/>
  <c r="S1454" i="16"/>
  <c r="G1454" i="16"/>
  <c r="H1446" i="16"/>
  <c r="F1446" i="16"/>
  <c r="Y1442" i="16"/>
  <c r="S1442" i="16"/>
  <c r="J1434" i="16"/>
  <c r="E1434" i="16"/>
  <c r="S1415" i="16"/>
  <c r="H1415" i="16"/>
  <c r="Y1415" i="16"/>
  <c r="Y1383" i="16"/>
  <c r="S1383" i="16"/>
  <c r="Y1379" i="16"/>
  <c r="S1379" i="16"/>
  <c r="D1375" i="16"/>
  <c r="F1375" i="16"/>
  <c r="I1375" i="16"/>
  <c r="H1363" i="16"/>
  <c r="E1363" i="16"/>
  <c r="S1359" i="16"/>
  <c r="Y1359" i="16"/>
  <c r="S1355" i="16"/>
  <c r="H1355" i="16"/>
  <c r="S1351" i="16"/>
  <c r="G1351" i="16"/>
  <c r="Y1348" i="16"/>
  <c r="G1348" i="16"/>
  <c r="S1344" i="16"/>
  <c r="J1344" i="16"/>
  <c r="Y1344" i="16"/>
  <c r="S1341" i="16"/>
  <c r="S1321" i="16"/>
  <c r="G1321" i="16"/>
  <c r="Y1321" i="16"/>
  <c r="I1317" i="16"/>
  <c r="E1317" i="16"/>
  <c r="H1317" i="16"/>
  <c r="S1305" i="16"/>
  <c r="Y1305" i="16"/>
  <c r="S1301" i="16"/>
  <c r="E1301" i="16" s="1"/>
  <c r="H1301" i="16"/>
  <c r="Y1301" i="16"/>
  <c r="S1297" i="16"/>
  <c r="Y1297" i="16"/>
  <c r="Y1293" i="16"/>
  <c r="S1293" i="16"/>
  <c r="S1289" i="16"/>
  <c r="Y1289" i="16"/>
  <c r="S1285" i="16"/>
  <c r="Y1285" i="16"/>
  <c r="S1281" i="16"/>
  <c r="Y1281" i="16"/>
  <c r="D1267" i="16"/>
  <c r="E1267" i="16"/>
  <c r="H1263" i="16"/>
  <c r="D1263" i="16"/>
  <c r="I1263" i="16"/>
  <c r="S1255" i="16"/>
  <c r="D1251" i="16"/>
  <c r="F1251" i="16"/>
  <c r="E1251" i="16"/>
  <c r="I1251" i="16"/>
  <c r="S1156" i="16"/>
  <c r="F1156" i="16"/>
  <c r="S1152" i="16"/>
  <c r="G1152" i="16"/>
  <c r="Y1152" i="16"/>
  <c r="S1148" i="16"/>
  <c r="G1148" i="16" s="1"/>
  <c r="Y1148" i="16"/>
  <c r="S1144" i="16"/>
  <c r="Y1144" i="16"/>
  <c r="S1140" i="16"/>
  <c r="Y1140" i="16"/>
  <c r="S1132" i="16"/>
  <c r="J1132" i="16"/>
  <c r="Y1128" i="16"/>
  <c r="S1128" i="16"/>
  <c r="G1128" i="16" s="1"/>
  <c r="S1124" i="16"/>
  <c r="D1124" i="16" s="1"/>
  <c r="Y1124" i="16"/>
  <c r="S1116" i="16"/>
  <c r="Y1112" i="16"/>
  <c r="S1112" i="16"/>
  <c r="I1108" i="16"/>
  <c r="F1108" i="16"/>
  <c r="D1108" i="16"/>
  <c r="J1108" i="16"/>
  <c r="H1108" i="16"/>
  <c r="S1104" i="16"/>
  <c r="S1089" i="16"/>
  <c r="Y1089" i="16"/>
  <c r="D1085" i="16"/>
  <c r="F1085" i="16"/>
  <c r="E1085" i="16"/>
  <c r="S1077" i="16"/>
  <c r="G1077" i="16"/>
  <c r="Y1077" i="16"/>
  <c r="S1073" i="16"/>
  <c r="G1073" i="16" s="1"/>
  <c r="Y1073" i="16"/>
  <c r="S1065" i="16"/>
  <c r="Y1065" i="16"/>
  <c r="S1061" i="16"/>
  <c r="G1061" i="16"/>
  <c r="H1054" i="16"/>
  <c r="I1054" i="16"/>
  <c r="D1054" i="16"/>
  <c r="S1051" i="16"/>
  <c r="S1043" i="16"/>
  <c r="H1043" i="16"/>
  <c r="Y1043" i="16"/>
  <c r="G1039" i="16"/>
  <c r="S1035" i="16"/>
  <c r="Y1035" i="16"/>
  <c r="S1031" i="16"/>
  <c r="D1031" i="16"/>
  <c r="Y1031" i="16"/>
  <c r="D1027" i="16"/>
  <c r="E1027" i="16"/>
  <c r="H1027" i="16"/>
  <c r="Y1023" i="16"/>
  <c r="S1023" i="16"/>
  <c r="S1015" i="16"/>
  <c r="S1011" i="16"/>
  <c r="G1011" i="16" s="1"/>
  <c r="S1007" i="16"/>
  <c r="Y1007" i="16"/>
  <c r="F995" i="16"/>
  <c r="E995" i="16"/>
  <c r="J995" i="16"/>
  <c r="F991" i="16"/>
  <c r="H991" i="16"/>
  <c r="I987" i="16"/>
  <c r="E987" i="16"/>
  <c r="S983" i="16"/>
  <c r="Y983" i="16"/>
  <c r="Y979" i="16"/>
  <c r="S979" i="16"/>
  <c r="H979" i="16" s="1"/>
  <c r="H967" i="16"/>
  <c r="D967" i="16"/>
  <c r="S963" i="16"/>
  <c r="D963" i="16" s="1"/>
  <c r="Y963" i="16"/>
  <c r="S959" i="16"/>
  <c r="H955" i="16"/>
  <c r="J955" i="16"/>
  <c r="G955" i="16"/>
  <c r="F955" i="16"/>
  <c r="J952" i="16"/>
  <c r="F952" i="16"/>
  <c r="I952" i="16"/>
  <c r="H952" i="16"/>
  <c r="S944" i="16"/>
  <c r="G944" i="16" s="1"/>
  <c r="S940" i="16"/>
  <c r="D940" i="16" s="1"/>
  <c r="S936" i="16"/>
  <c r="S928" i="16"/>
  <c r="Y928" i="16"/>
  <c r="S920" i="16"/>
  <c r="S916" i="16"/>
  <c r="Y916" i="16"/>
  <c r="E912" i="16"/>
  <c r="J912" i="16"/>
  <c r="F912" i="16"/>
  <c r="S892" i="16"/>
  <c r="Y892" i="16"/>
  <c r="S888" i="16"/>
  <c r="Y888" i="16"/>
  <c r="S884" i="16"/>
  <c r="G880" i="16"/>
  <c r="E880" i="16"/>
  <c r="H880" i="16"/>
  <c r="S873" i="16"/>
  <c r="G873" i="16"/>
  <c r="S861" i="16"/>
  <c r="E861" i="16"/>
  <c r="H849" i="16"/>
  <c r="F849" i="16"/>
  <c r="S841" i="16"/>
  <c r="F841" i="16"/>
  <c r="Y841" i="16"/>
  <c r="S837" i="16"/>
  <c r="I837" i="16" s="1"/>
  <c r="Y837" i="16"/>
  <c r="Y833" i="16"/>
  <c r="S833" i="16"/>
  <c r="H833" i="16" s="1"/>
  <c r="H825" i="16"/>
  <c r="J825" i="16"/>
  <c r="Y821" i="16"/>
  <c r="S821" i="16"/>
  <c r="S813" i="16"/>
  <c r="D813" i="16"/>
  <c r="Y813" i="16"/>
  <c r="S801" i="16"/>
  <c r="Y801" i="16"/>
  <c r="D798" i="16"/>
  <c r="I798" i="16"/>
  <c r="E794" i="16"/>
  <c r="H794" i="16"/>
  <c r="F794" i="16"/>
  <c r="J794" i="16"/>
  <c r="S786" i="16"/>
  <c r="G786" i="16" s="1"/>
  <c r="Y778" i="16"/>
  <c r="S778" i="16"/>
  <c r="G778" i="16"/>
  <c r="S774" i="16"/>
  <c r="J766" i="16"/>
  <c r="H766" i="16"/>
  <c r="S758" i="16"/>
  <c r="S754" i="16"/>
  <c r="J754" i="16"/>
  <c r="G750" i="16"/>
  <c r="Y750" i="16"/>
  <c r="Y746" i="16"/>
  <c r="S746" i="16"/>
  <c r="I746" i="16" s="1"/>
  <c r="S537" i="16"/>
  <c r="E537" i="16"/>
  <c r="Y537" i="16"/>
  <c r="Y19" i="16"/>
  <c r="S19" i="16"/>
  <c r="H19" i="16"/>
  <c r="H2499" i="16"/>
  <c r="E2499" i="16"/>
  <c r="J419" i="16"/>
  <c r="J1256" i="16"/>
  <c r="I1616" i="16"/>
  <c r="H1993" i="16"/>
  <c r="H757" i="16"/>
  <c r="D1982" i="16"/>
  <c r="F1912" i="16"/>
  <c r="F750" i="16"/>
  <c r="G1474" i="16"/>
  <c r="G1516" i="16"/>
  <c r="H875" i="16"/>
  <c r="J1123" i="16"/>
  <c r="J901" i="16"/>
  <c r="D145" i="16"/>
  <c r="E145" i="16"/>
  <c r="G849" i="16"/>
  <c r="G1873" i="16"/>
  <c r="F1498" i="16"/>
  <c r="H1997" i="16"/>
  <c r="E1997" i="16"/>
  <c r="J533" i="16"/>
  <c r="I533" i="16"/>
  <c r="E2018" i="16"/>
  <c r="F900" i="16"/>
  <c r="F1335" i="16"/>
  <c r="S15" i="16"/>
  <c r="E15" i="16"/>
  <c r="D766" i="16"/>
  <c r="H1323" i="16"/>
  <c r="J1323" i="16"/>
  <c r="J1578" i="16"/>
  <c r="D955" i="16"/>
  <c r="E955" i="16"/>
  <c r="D2039" i="16"/>
  <c r="Y1536" i="16"/>
  <c r="H1935" i="16"/>
  <c r="F1935" i="16"/>
  <c r="F393" i="16"/>
  <c r="Y967" i="16"/>
  <c r="G1048" i="16"/>
  <c r="J1048" i="16"/>
  <c r="H1181" i="16"/>
  <c r="F1181" i="16"/>
  <c r="I1425" i="16"/>
  <c r="J1425" i="16"/>
  <c r="F880" i="16"/>
  <c r="H1704" i="16"/>
  <c r="G1085" i="16"/>
  <c r="H1613" i="16"/>
  <c r="I1027" i="16"/>
  <c r="D2179" i="16"/>
  <c r="G1108" i="16"/>
  <c r="H1375" i="16"/>
  <c r="E635" i="16"/>
  <c r="E952" i="16"/>
  <c r="H852" i="16"/>
  <c r="G1317" i="16"/>
  <c r="Y1085" i="16"/>
  <c r="D553" i="16"/>
  <c r="I553" i="16"/>
  <c r="H553" i="16"/>
  <c r="J553" i="16"/>
  <c r="G553" i="16"/>
  <c r="Y1003" i="16"/>
  <c r="G69" i="16"/>
  <c r="H69" i="16"/>
  <c r="J69" i="16"/>
  <c r="E69" i="16"/>
  <c r="I69" i="16"/>
  <c r="J2379" i="16"/>
  <c r="F2379" i="16"/>
  <c r="I2379" i="16"/>
  <c r="D2379" i="16"/>
  <c r="G671" i="16"/>
  <c r="D671" i="16"/>
  <c r="H671" i="16"/>
  <c r="E671" i="16"/>
  <c r="I671" i="16"/>
  <c r="J671" i="16"/>
  <c r="S896" i="16"/>
  <c r="Y2000" i="16"/>
  <c r="S2008" i="16"/>
  <c r="G2008" i="16"/>
  <c r="I2110" i="16"/>
  <c r="F2110" i="16"/>
  <c r="G2110" i="16"/>
  <c r="H2110" i="16"/>
  <c r="E2110" i="16"/>
  <c r="D2110" i="16"/>
  <c r="G2123" i="16"/>
  <c r="J2123" i="16"/>
  <c r="F2123" i="16"/>
  <c r="E2123" i="16"/>
  <c r="F2476" i="16"/>
  <c r="I2476" i="16"/>
  <c r="D2476" i="16"/>
  <c r="H2476" i="16"/>
  <c r="G2476" i="16"/>
  <c r="Y1644" i="16"/>
  <c r="F1217" i="16"/>
  <c r="E1217" i="16"/>
  <c r="G1217" i="16"/>
  <c r="D1217" i="16"/>
  <c r="J1217" i="16"/>
  <c r="H1217" i="16"/>
  <c r="Y1444" i="16"/>
  <c r="D1456" i="16"/>
  <c r="I1456" i="16"/>
  <c r="F1621" i="16"/>
  <c r="I1621" i="16"/>
  <c r="E1621" i="16"/>
  <c r="E1677" i="16"/>
  <c r="G1677" i="16"/>
  <c r="F1697" i="16"/>
  <c r="H1697" i="16"/>
  <c r="G1697" i="16"/>
  <c r="J1697" i="16"/>
  <c r="E1697" i="16"/>
  <c r="I1843" i="16"/>
  <c r="E1843" i="16"/>
  <c r="G2242" i="16"/>
  <c r="J2242" i="16"/>
  <c r="D2242" i="16"/>
  <c r="I2242" i="16"/>
  <c r="J663" i="16"/>
  <c r="F663" i="16"/>
  <c r="G663" i="16"/>
  <c r="I519" i="16"/>
  <c r="F2194" i="16"/>
  <c r="J880" i="16"/>
  <c r="I1697" i="16"/>
  <c r="D1367" i="16"/>
  <c r="F1290" i="16"/>
  <c r="I967" i="16"/>
  <c r="G1623" i="16"/>
  <c r="D120" i="16"/>
  <c r="F1536" i="16"/>
  <c r="G987" i="16"/>
  <c r="I1217" i="16"/>
  <c r="I635" i="16"/>
  <c r="H1578" i="16"/>
  <c r="I1578" i="16"/>
  <c r="G1923" i="16"/>
  <c r="G1552" i="16"/>
  <c r="E553" i="16"/>
  <c r="H945" i="16"/>
  <c r="J1335" i="16"/>
  <c r="Y1255" i="16"/>
  <c r="G1290" i="16"/>
  <c r="H258" i="16"/>
  <c r="D258" i="16"/>
  <c r="E2379" i="16"/>
  <c r="J1530" i="16"/>
  <c r="F1027" i="16"/>
  <c r="F2242" i="16"/>
  <c r="D2045" i="16"/>
  <c r="Y1574" i="16"/>
  <c r="S1160" i="16"/>
  <c r="G1160" i="16"/>
  <c r="Y1548" i="16"/>
  <c r="Y971" i="16"/>
  <c r="E2458" i="16"/>
  <c r="D1704" i="16"/>
  <c r="I1996" i="16"/>
  <c r="E1108" i="16"/>
  <c r="G1479" i="16"/>
  <c r="G1367" i="16"/>
  <c r="D635" i="16"/>
  <c r="I865" i="16"/>
  <c r="H2071" i="16"/>
  <c r="J2476" i="16"/>
  <c r="J39" i="16"/>
  <c r="I1820" i="16"/>
  <c r="F1648" i="16"/>
  <c r="S1248" i="16"/>
  <c r="I2141" i="16"/>
  <c r="D2141" i="16"/>
  <c r="D1487" i="16"/>
  <c r="J1487" i="16"/>
  <c r="E1487" i="16"/>
  <c r="H1066" i="16"/>
  <c r="E1066" i="16"/>
  <c r="G1066" i="16"/>
  <c r="S1136" i="16"/>
  <c r="Y1081" i="16"/>
  <c r="F1221" i="16"/>
  <c r="E1221" i="16"/>
  <c r="H1392" i="16"/>
  <c r="I1392" i="16"/>
  <c r="G706" i="16"/>
  <c r="D706" i="16"/>
  <c r="J973" i="16"/>
  <c r="F973" i="16"/>
  <c r="G973" i="16"/>
  <c r="F1913" i="16"/>
  <c r="G2195" i="16"/>
  <c r="J2195" i="16"/>
  <c r="H2195" i="16"/>
  <c r="J513" i="16"/>
  <c r="D513" i="16"/>
  <c r="J532" i="16"/>
  <c r="I532" i="16"/>
  <c r="J1113" i="16"/>
  <c r="D1113" i="16"/>
  <c r="F219" i="16"/>
  <c r="D2248" i="16"/>
  <c r="G2248" i="16"/>
  <c r="E633" i="16"/>
  <c r="D633" i="16"/>
  <c r="I633" i="16"/>
  <c r="D1758" i="16"/>
  <c r="H1758" i="16"/>
  <c r="F1758" i="16"/>
  <c r="F582" i="16"/>
  <c r="E582" i="16"/>
  <c r="I1167" i="16"/>
  <c r="E1167" i="16"/>
  <c r="J1368" i="16"/>
  <c r="H1368" i="16"/>
  <c r="F1368" i="16"/>
  <c r="E1368" i="16"/>
  <c r="G2010" i="16"/>
  <c r="J2010" i="16"/>
  <c r="D2010" i="16"/>
  <c r="G2007" i="16"/>
  <c r="F2007" i="16"/>
  <c r="I921" i="16"/>
  <c r="G921" i="16"/>
  <c r="E921" i="16"/>
  <c r="D921" i="16"/>
  <c r="H921" i="16"/>
  <c r="F446" i="16"/>
  <c r="E1595" i="16"/>
  <c r="J1595" i="16"/>
  <c r="D1595" i="16"/>
  <c r="F1294" i="16"/>
  <c r="E1294" i="16"/>
  <c r="D1294" i="16"/>
  <c r="F699" i="16"/>
  <c r="E699" i="16"/>
  <c r="J699" i="16"/>
  <c r="D2380" i="16"/>
  <c r="I2380" i="16"/>
  <c r="J1870" i="16"/>
  <c r="E1870" i="16"/>
  <c r="I2454" i="16"/>
  <c r="H2418" i="16"/>
  <c r="J1812" i="16"/>
  <c r="I1812" i="16"/>
  <c r="E1812" i="16"/>
  <c r="D26" i="16"/>
  <c r="F26" i="16"/>
  <c r="Y924" i="16"/>
  <c r="G2069" i="16"/>
  <c r="G897" i="16"/>
  <c r="I2195" i="16"/>
  <c r="J159" i="16"/>
  <c r="D180" i="16"/>
  <c r="J180" i="16"/>
  <c r="I2010" i="16"/>
  <c r="G1134" i="16"/>
  <c r="J551" i="16"/>
  <c r="I551" i="16"/>
  <c r="E611" i="16"/>
  <c r="F611" i="16"/>
  <c r="G611" i="16"/>
  <c r="I213" i="16"/>
  <c r="G1812" i="16"/>
  <c r="J2380" i="16"/>
  <c r="J633" i="16"/>
  <c r="H633" i="16"/>
  <c r="H1500" i="16"/>
  <c r="D1500" i="16"/>
  <c r="J652" i="16"/>
  <c r="G1758" i="16"/>
  <c r="H2248" i="16"/>
  <c r="I699" i="16"/>
  <c r="J2418" i="16"/>
  <c r="H2152" i="16"/>
  <c r="J499" i="16"/>
  <c r="F1339" i="16"/>
  <c r="D2139" i="16"/>
  <c r="J2139" i="16"/>
  <c r="F1522" i="16"/>
  <c r="D1522" i="16"/>
  <c r="I1522" i="16"/>
  <c r="H2049" i="16"/>
  <c r="F2049" i="16"/>
  <c r="I2049" i="16"/>
  <c r="D2049" i="16"/>
  <c r="D887" i="16"/>
  <c r="I887" i="16"/>
  <c r="H887" i="16"/>
  <c r="F887" i="16"/>
  <c r="D882" i="16"/>
  <c r="J882" i="16"/>
  <c r="F882" i="16"/>
  <c r="E2358" i="16"/>
  <c r="H2358" i="16"/>
  <c r="G910" i="16"/>
  <c r="H910" i="16"/>
  <c r="D670" i="16"/>
  <c r="G670" i="16"/>
  <c r="E670" i="16"/>
  <c r="J1925" i="16"/>
  <c r="D1925" i="16"/>
  <c r="I1925" i="16"/>
  <c r="E396" i="16"/>
  <c r="D396" i="16"/>
  <c r="G396" i="16"/>
  <c r="H396" i="16"/>
  <c r="F396" i="16"/>
  <c r="H1735" i="16"/>
  <c r="D1763" i="16"/>
  <c r="I1763" i="16"/>
  <c r="H1763" i="16"/>
  <c r="J1763" i="16"/>
  <c r="D885" i="16"/>
  <c r="F885" i="16"/>
  <c r="E1079" i="16"/>
  <c r="D1079" i="16"/>
  <c r="H1429" i="16"/>
  <c r="J1429" i="16"/>
  <c r="J2209" i="16"/>
  <c r="G2209" i="16"/>
  <c r="H486" i="16"/>
  <c r="D486" i="16"/>
  <c r="D958" i="16"/>
  <c r="H958" i="16"/>
  <c r="E958" i="16"/>
  <c r="G1740" i="16"/>
  <c r="I1740" i="16"/>
  <c r="E1796" i="16"/>
  <c r="G1796" i="16"/>
  <c r="E2117" i="16"/>
  <c r="F2117" i="16"/>
  <c r="J2493" i="16"/>
  <c r="D2493" i="16"/>
  <c r="E1981" i="16"/>
  <c r="I1981" i="16"/>
  <c r="J2053" i="16"/>
  <c r="E2053" i="16"/>
  <c r="D672" i="16"/>
  <c r="U672" i="16" s="1"/>
  <c r="G672" i="16"/>
  <c r="D787" i="16"/>
  <c r="I787" i="16"/>
  <c r="E647" i="16"/>
  <c r="H647" i="16"/>
  <c r="E2391" i="16"/>
  <c r="D2391" i="16"/>
  <c r="D1558" i="16"/>
  <c r="G1558" i="16"/>
  <c r="E1558" i="16"/>
  <c r="D2447" i="16"/>
  <c r="E2447" i="16"/>
  <c r="J1497" i="16"/>
  <c r="I1497" i="16"/>
  <c r="D1497" i="16"/>
  <c r="E1842" i="16"/>
  <c r="H1842" i="16"/>
  <c r="E1739" i="16"/>
  <c r="D1739" i="16"/>
  <c r="I1739" i="16"/>
  <c r="J1851" i="16"/>
  <c r="E1851" i="16"/>
  <c r="D1851" i="16"/>
  <c r="H1851" i="16"/>
  <c r="I1851" i="16"/>
  <c r="J996" i="16"/>
  <c r="I996" i="16"/>
  <c r="G1227" i="16"/>
  <c r="D1227" i="16"/>
  <c r="J1227" i="16"/>
  <c r="J2302" i="16"/>
  <c r="G2302" i="16"/>
  <c r="H1115" i="16"/>
  <c r="F1115" i="16"/>
  <c r="G1115" i="16"/>
  <c r="H2330" i="16"/>
  <c r="E2330" i="16"/>
  <c r="I453" i="16"/>
  <c r="F453" i="16"/>
  <c r="I312" i="16"/>
  <c r="F312" i="16"/>
  <c r="Y1656" i="16"/>
  <c r="Y1039" i="16"/>
  <c r="Y1015" i="16"/>
  <c r="Y1011" i="16"/>
  <c r="D946" i="16"/>
  <c r="G946" i="16"/>
  <c r="S24" i="16"/>
  <c r="Y24" i="16"/>
  <c r="Y524" i="16"/>
  <c r="Y164" i="16"/>
  <c r="S445" i="16"/>
  <c r="S411" i="16"/>
  <c r="I140" i="16"/>
  <c r="E140" i="16"/>
  <c r="H113" i="16"/>
  <c r="E113" i="16"/>
  <c r="Y142" i="16"/>
  <c r="Y2303" i="16"/>
  <c r="Y2299" i="16"/>
  <c r="Y2295" i="16"/>
  <c r="Y1597" i="16"/>
  <c r="Y1593" i="16"/>
  <c r="Y1486" i="16"/>
  <c r="Y952" i="16"/>
  <c r="Y948" i="16"/>
  <c r="Y944" i="16"/>
  <c r="Y940" i="16"/>
  <c r="Y936" i="16"/>
  <c r="Y932" i="16"/>
  <c r="Y920" i="16"/>
  <c r="Y912" i="16"/>
  <c r="Y908" i="16"/>
  <c r="Y904" i="16"/>
  <c r="Y873" i="16"/>
  <c r="Y786" i="16"/>
  <c r="Y782" i="16"/>
  <c r="S2480" i="16"/>
  <c r="G2464" i="16"/>
  <c r="F2464" i="16"/>
  <c r="J2428" i="16"/>
  <c r="D2428" i="16"/>
  <c r="F2428" i="16"/>
  <c r="Y2384" i="16"/>
  <c r="S2384" i="16"/>
  <c r="Y2352" i="16"/>
  <c r="S2352" i="16"/>
  <c r="Y2306" i="16"/>
  <c r="Y2282" i="16"/>
  <c r="S2282" i="16"/>
  <c r="G2282" i="16" s="1"/>
  <c r="I2270" i="16"/>
  <c r="E2270" i="16"/>
  <c r="U2270" i="16" s="1"/>
  <c r="S2128" i="16"/>
  <c r="Y2128" i="16"/>
  <c r="Y2096" i="16"/>
  <c r="S2096" i="16"/>
  <c r="S1728" i="16"/>
  <c r="I1728" i="16"/>
  <c r="Y1728" i="16"/>
  <c r="E1712" i="16"/>
  <c r="J1712" i="16"/>
  <c r="F1712" i="16"/>
  <c r="D1712" i="16"/>
  <c r="H1712" i="16"/>
  <c r="Y1551" i="16"/>
  <c r="S1551" i="16"/>
  <c r="S1547" i="16"/>
  <c r="I1547" i="16"/>
  <c r="S1504" i="16"/>
  <c r="Y1504" i="16"/>
  <c r="S1477" i="16"/>
  <c r="H1477" i="16"/>
  <c r="Y1449" i="16"/>
  <c r="S1449" i="16"/>
  <c r="F1402" i="16"/>
  <c r="E1402" i="16"/>
  <c r="S1304" i="16"/>
  <c r="S1300" i="16"/>
  <c r="Y1300" i="16"/>
  <c r="H1219" i="16"/>
  <c r="D1219" i="16"/>
  <c r="F1219" i="16"/>
  <c r="J1219" i="16"/>
  <c r="I1219" i="16"/>
  <c r="Y1211" i="16"/>
  <c r="S1211" i="16"/>
  <c r="D1211" i="16" s="1"/>
  <c r="S1159" i="16"/>
  <c r="Y1159" i="16"/>
  <c r="S1135" i="16"/>
  <c r="Y1135" i="16"/>
  <c r="E1119" i="16"/>
  <c r="H1119" i="16"/>
  <c r="S1103" i="16"/>
  <c r="Y1103" i="16"/>
  <c r="H1072" i="16"/>
  <c r="D1072" i="16"/>
  <c r="E1042" i="16"/>
  <c r="F1042" i="16"/>
  <c r="H1002" i="16"/>
  <c r="D1002" i="16"/>
  <c r="S998" i="16"/>
  <c r="Y998" i="16"/>
  <c r="Y994" i="16"/>
  <c r="S994" i="16"/>
  <c r="F978" i="16"/>
  <c r="D978" i="16"/>
  <c r="Y935" i="16"/>
  <c r="S935" i="16"/>
  <c r="S919" i="16"/>
  <c r="Y919" i="16"/>
  <c r="S915" i="16"/>
  <c r="Y903" i="16"/>
  <c r="S903" i="16"/>
  <c r="S745" i="16"/>
  <c r="S741" i="16"/>
  <c r="E741" i="16" s="1"/>
  <c r="Y741" i="16"/>
  <c r="Y699" i="16"/>
  <c r="G699" i="16"/>
  <c r="S691" i="16"/>
  <c r="Y691" i="16"/>
  <c r="Y687" i="16"/>
  <c r="S687" i="16"/>
  <c r="G687" i="16" s="1"/>
  <c r="S625" i="16"/>
  <c r="Y625" i="16"/>
  <c r="S608" i="16"/>
  <c r="D608" i="16" s="1"/>
  <c r="Y608" i="16"/>
  <c r="G552" i="16"/>
  <c r="Y548" i="16"/>
  <c r="S536" i="16"/>
  <c r="D626" i="16"/>
  <c r="H2279" i="16"/>
  <c r="I2279" i="16"/>
  <c r="E1531" i="16"/>
  <c r="G1531" i="16"/>
  <c r="I52" i="16"/>
  <c r="F52" i="16"/>
  <c r="I1362" i="16"/>
  <c r="D1362" i="16"/>
  <c r="J2372" i="16"/>
  <c r="F2372" i="16"/>
  <c r="H613" i="16"/>
  <c r="D613" i="16"/>
  <c r="U613" i="16" s="1"/>
  <c r="F613" i="16"/>
  <c r="H1756" i="16"/>
  <c r="E1756" i="16"/>
  <c r="G1210" i="16"/>
  <c r="D1210" i="16"/>
  <c r="G2287" i="16"/>
  <c r="E2287" i="16"/>
  <c r="G2462" i="16"/>
  <c r="H2462" i="16"/>
  <c r="E1696" i="16"/>
  <c r="H1696" i="16"/>
  <c r="E1629" i="16"/>
  <c r="J1629" i="16"/>
  <c r="F1629" i="16"/>
  <c r="F2492" i="16"/>
  <c r="E2492" i="16"/>
  <c r="Y446" i="16"/>
  <c r="Y345" i="16"/>
  <c r="S345" i="16"/>
  <c r="S470" i="16"/>
  <c r="G470" i="16" s="1"/>
  <c r="S359" i="16"/>
  <c r="Y359" i="16"/>
  <c r="F328" i="16"/>
  <c r="H328" i="16"/>
  <c r="E328" i="16"/>
  <c r="I328" i="16"/>
  <c r="G297" i="16"/>
  <c r="S281" i="16"/>
  <c r="E281" i="16"/>
  <c r="Y281" i="16"/>
  <c r="S232" i="16"/>
  <c r="Y232" i="16"/>
  <c r="G368" i="16"/>
  <c r="F368" i="16"/>
  <c r="Y1267" i="16"/>
  <c r="Y1263" i="16"/>
  <c r="Y1259" i="16"/>
  <c r="Y1051" i="16"/>
  <c r="Y1047" i="16"/>
  <c r="Y1019" i="16"/>
  <c r="Y999" i="16"/>
  <c r="H1818" i="16"/>
  <c r="Y136" i="16"/>
  <c r="F943" i="16"/>
  <c r="G2372" i="16"/>
  <c r="D2389" i="16"/>
  <c r="G113" i="16"/>
  <c r="E1396" i="16"/>
  <c r="J190" i="16"/>
  <c r="H1568" i="16"/>
  <c r="I199" i="16"/>
  <c r="J2462" i="16"/>
  <c r="J507" i="16"/>
  <c r="J65" i="16"/>
  <c r="F1139" i="16"/>
  <c r="J1280" i="16"/>
  <c r="H2492" i="16"/>
  <c r="G65" i="16"/>
  <c r="J516" i="16"/>
  <c r="D985" i="16"/>
  <c r="I1933" i="16"/>
  <c r="J1163" i="16"/>
  <c r="E1490" i="16"/>
  <c r="E1933" i="16"/>
  <c r="G1933" i="16"/>
  <c r="H311" i="16"/>
  <c r="F751" i="16"/>
  <c r="E1280" i="16"/>
  <c r="G664" i="16"/>
  <c r="E2315" i="16"/>
  <c r="D1811" i="16"/>
  <c r="D1531" i="16"/>
  <c r="D2106" i="16"/>
  <c r="J1362" i="16"/>
  <c r="I1900" i="16"/>
  <c r="D1756" i="16"/>
  <c r="I1824" i="16"/>
  <c r="H1958" i="16"/>
  <c r="G1589" i="16"/>
  <c r="G613" i="16"/>
  <c r="I1210" i="16"/>
  <c r="I1696" i="16"/>
  <c r="H1629" i="16"/>
  <c r="E1818" i="16"/>
  <c r="E654" i="16"/>
  <c r="D1394" i="16"/>
  <c r="G328" i="16"/>
  <c r="F842" i="16"/>
  <c r="G244" i="16"/>
  <c r="G348" i="16"/>
  <c r="D99" i="16"/>
  <c r="Y122" i="16"/>
  <c r="F1266" i="16"/>
  <c r="I1266" i="16"/>
  <c r="G1770" i="16"/>
  <c r="F1770" i="16"/>
  <c r="G878" i="16"/>
  <c r="D878" i="16"/>
  <c r="G2310" i="16"/>
  <c r="F2310" i="16"/>
  <c r="J1975" i="16"/>
  <c r="G1975" i="16"/>
  <c r="E121" i="16"/>
  <c r="H121" i="16"/>
  <c r="J1953" i="16"/>
  <c r="D2461" i="16"/>
  <c r="F2461" i="16"/>
  <c r="E2042" i="16"/>
  <c r="I2042" i="16"/>
  <c r="G2042" i="16"/>
  <c r="H2042" i="16"/>
  <c r="J2473" i="16"/>
  <c r="D2473" i="16"/>
  <c r="F693" i="16"/>
  <c r="J693" i="16"/>
  <c r="D693" i="16"/>
  <c r="Y368" i="16"/>
  <c r="E2495" i="16"/>
  <c r="U2495" i="16" s="1"/>
  <c r="F2495" i="16"/>
  <c r="J1464" i="16"/>
  <c r="G1464" i="16"/>
  <c r="F1464" i="16"/>
  <c r="G1743" i="16"/>
  <c r="J1743" i="16"/>
  <c r="G2238" i="16"/>
  <c r="H2238" i="16"/>
  <c r="I1330" i="16"/>
  <c r="E1330" i="16"/>
  <c r="H1158" i="16"/>
  <c r="I1158" i="16"/>
  <c r="J1158" i="16"/>
  <c r="Y490" i="16"/>
  <c r="I506" i="16"/>
  <c r="G98" i="16"/>
  <c r="D98" i="16"/>
  <c r="F98" i="16"/>
  <c r="Y1425" i="16"/>
  <c r="Y1421" i="16"/>
  <c r="Y480" i="16"/>
  <c r="Y39" i="16"/>
  <c r="Y237" i="16"/>
  <c r="Y215" i="16"/>
  <c r="Y64" i="16"/>
  <c r="S64" i="16"/>
  <c r="H64" i="16"/>
  <c r="E64" i="16"/>
  <c r="Y108" i="16"/>
  <c r="Y156" i="16"/>
  <c r="S156" i="16"/>
  <c r="Y506" i="16"/>
  <c r="Y487" i="16"/>
  <c r="Y183" i="16"/>
  <c r="Y114" i="16"/>
  <c r="Y115" i="16"/>
  <c r="Y99" i="16"/>
  <c r="Y56" i="16"/>
  <c r="Y2502" i="16"/>
  <c r="Y2464" i="16"/>
  <c r="Y2444" i="16"/>
  <c r="Y2440" i="16"/>
  <c r="Y2432" i="16"/>
  <c r="Y2424" i="16"/>
  <c r="Y2199" i="16"/>
  <c r="Y1702" i="16"/>
  <c r="Y1694" i="16"/>
  <c r="Y1446" i="16"/>
  <c r="Y1097" i="16"/>
  <c r="Y1069" i="16"/>
  <c r="Y1054" i="16"/>
  <c r="Y1010" i="16"/>
  <c r="Y1002" i="16"/>
  <c r="Y995" i="16"/>
  <c r="Y991" i="16"/>
  <c r="Y943" i="16"/>
  <c r="Y939" i="16"/>
  <c r="Y927" i="16"/>
  <c r="Y923" i="16"/>
  <c r="Y915" i="16"/>
  <c r="Y809" i="16"/>
  <c r="Y745" i="16"/>
  <c r="Y681" i="16"/>
  <c r="S2501" i="16"/>
  <c r="Y2501" i="16"/>
  <c r="Y2491" i="16"/>
  <c r="S2387" i="16"/>
  <c r="G2387" i="16" s="1"/>
  <c r="G2379" i="16"/>
  <c r="Y2289" i="16"/>
  <c r="S2289" i="16"/>
  <c r="F2289" i="16" s="1"/>
  <c r="Y1789" i="16"/>
  <c r="Y1766" i="16"/>
  <c r="S1766" i="16"/>
  <c r="S1747" i="16"/>
  <c r="Y1747" i="16"/>
  <c r="Y1610" i="16"/>
  <c r="Y1484" i="16"/>
  <c r="Y1480" i="16"/>
  <c r="S1480" i="16"/>
  <c r="D1480" i="16" s="1"/>
  <c r="Y1393" i="16"/>
  <c r="S1393" i="16"/>
  <c r="H1234" i="16"/>
  <c r="D1234" i="16"/>
  <c r="Y1178" i="16"/>
  <c r="S1178" i="16"/>
  <c r="S740" i="16"/>
  <c r="Y740" i="16"/>
  <c r="J727" i="16"/>
  <c r="E727" i="16"/>
  <c r="Y690" i="16"/>
  <c r="H1214" i="16"/>
  <c r="E379" i="16"/>
  <c r="F1214" i="16"/>
  <c r="J379" i="16"/>
  <c r="D545" i="16"/>
  <c r="F310" i="16"/>
  <c r="S293" i="16"/>
  <c r="J293" i="16"/>
  <c r="S215" i="16"/>
  <c r="Y220" i="16"/>
  <c r="Y298" i="16"/>
  <c r="Y63" i="16"/>
  <c r="Y79" i="16"/>
  <c r="Y530" i="16"/>
  <c r="Y2250" i="16"/>
  <c r="Y2238" i="16"/>
  <c r="Y2234" i="16"/>
  <c r="Y2012" i="16"/>
  <c r="Y1980" i="16"/>
  <c r="Y1976" i="16"/>
  <c r="Y1972" i="16"/>
  <c r="Y1964" i="16"/>
  <c r="Y1562" i="16"/>
  <c r="Y1558" i="16"/>
  <c r="Y1520" i="16"/>
  <c r="Y1481" i="16"/>
  <c r="Y1406" i="16"/>
  <c r="Y1398" i="16"/>
  <c r="Y1394" i="16"/>
  <c r="Y1168" i="16"/>
  <c r="Y1164" i="16"/>
  <c r="Y1156" i="16"/>
  <c r="Y1132" i="16"/>
  <c r="Y1120" i="16"/>
  <c r="Y1104" i="16"/>
  <c r="Y1096" i="16"/>
  <c r="Y1092" i="16"/>
  <c r="Y895" i="16"/>
  <c r="Y891" i="16"/>
  <c r="Y2292" i="16"/>
  <c r="S2292" i="16"/>
  <c r="Y72" i="16"/>
  <c r="Y333" i="16"/>
  <c r="Y486" i="16"/>
  <c r="Y211" i="16"/>
  <c r="Y26" i="16"/>
  <c r="Y352" i="16"/>
  <c r="Y52" i="16"/>
  <c r="Y41" i="16"/>
  <c r="Y269" i="16"/>
  <c r="Y130" i="16"/>
  <c r="Y104" i="16"/>
  <c r="Y59" i="16"/>
  <c r="Y297" i="16"/>
  <c r="Y257" i="16"/>
  <c r="Y332" i="16"/>
  <c r="Y65" i="16"/>
  <c r="Y131" i="16"/>
  <c r="Y55" i="16"/>
  <c r="Y2455" i="16"/>
  <c r="Y2447" i="16"/>
  <c r="Y2443" i="16"/>
  <c r="Y2411" i="16"/>
  <c r="Y2407" i="16"/>
  <c r="Y2403" i="16"/>
  <c r="Y2372" i="16"/>
  <c r="Y2368" i="16"/>
  <c r="Y2364" i="16"/>
  <c r="Y2196" i="16"/>
  <c r="Y2192" i="16"/>
  <c r="Y2188" i="16"/>
  <c r="Y2184" i="16"/>
  <c r="Y2179" i="16"/>
  <c r="Y2085" i="16"/>
  <c r="Y2078" i="16"/>
  <c r="Y2062" i="16"/>
  <c r="Y2058" i="16"/>
  <c r="Y2038" i="16"/>
  <c r="Y2030" i="16"/>
  <c r="Y1956" i="16"/>
  <c r="Y1886" i="16"/>
  <c r="Y1882" i="16"/>
  <c r="Y1878" i="16"/>
  <c r="Y1874" i="16"/>
  <c r="Y1870" i="16"/>
  <c r="Y1866" i="16"/>
  <c r="Y1854" i="16"/>
  <c r="Y1846" i="16"/>
  <c r="Y1646" i="16"/>
  <c r="Y1642" i="16"/>
  <c r="Y1638" i="16"/>
  <c r="Y1634" i="16"/>
  <c r="Y1555" i="16"/>
  <c r="Y1501" i="16"/>
  <c r="Y1493" i="16"/>
  <c r="Y1466" i="16"/>
  <c r="Y1462" i="16"/>
  <c r="Y1458" i="16"/>
  <c r="Y1454" i="16"/>
  <c r="Y1450" i="16"/>
  <c r="Y1440" i="16"/>
  <c r="Y1436" i="16"/>
  <c r="Y1432" i="16"/>
  <c r="Y1428" i="16"/>
  <c r="Y1420" i="16"/>
  <c r="Y1341" i="16"/>
  <c r="Y1155" i="16"/>
  <c r="Y2177" i="16"/>
  <c r="Y2144" i="16"/>
  <c r="Y2136" i="16"/>
  <c r="G2129" i="16"/>
  <c r="Y2109" i="16"/>
  <c r="Y2105" i="16"/>
  <c r="Y1817" i="16"/>
  <c r="Y1810" i="16"/>
  <c r="Y1802" i="16"/>
  <c r="Y1792" i="16"/>
  <c r="Y1776" i="16"/>
  <c r="Y1753" i="16"/>
  <c r="Y1256" i="16"/>
  <c r="G1252" i="16"/>
  <c r="Y453" i="16"/>
  <c r="Y155" i="16"/>
  <c r="Y338" i="16"/>
  <c r="Y236" i="16"/>
  <c r="Y153" i="16"/>
  <c r="Y69" i="16"/>
  <c r="Y150" i="16"/>
  <c r="Y283" i="16"/>
  <c r="Y280" i="16"/>
  <c r="Y491" i="16"/>
  <c r="Y400" i="16"/>
  <c r="Y328" i="16"/>
  <c r="Y58" i="16"/>
  <c r="Y432" i="16"/>
  <c r="Y201" i="16"/>
  <c r="Y2496" i="16"/>
  <c r="Y2492" i="16"/>
  <c r="Y2488" i="16"/>
  <c r="Y2391" i="16"/>
  <c r="Y2172" i="16"/>
  <c r="Y2068" i="16"/>
  <c r="Y2064" i="16"/>
  <c r="Y2060" i="16"/>
  <c r="Y2028" i="16"/>
  <c r="Y2020" i="16"/>
  <c r="Y2017" i="16"/>
  <c r="Y2009" i="16"/>
  <c r="Y1958" i="16"/>
  <c r="Y1954" i="16"/>
  <c r="Y1897" i="16"/>
  <c r="Y1893" i="16"/>
  <c r="Y1889" i="16"/>
  <c r="Y1885" i="16"/>
  <c r="Y1881" i="16"/>
  <c r="Y1869" i="16"/>
  <c r="Y1838" i="16"/>
  <c r="Y1834" i="16"/>
  <c r="Y1739" i="16"/>
  <c r="Y1732" i="16"/>
  <c r="Y1673" i="16"/>
  <c r="Y1616" i="16"/>
  <c r="Y1534" i="16"/>
  <c r="Y1530" i="16"/>
  <c r="Y1526" i="16"/>
  <c r="Y1522" i="16"/>
  <c r="Y1511" i="16"/>
  <c r="Y1507" i="16"/>
  <c r="Y1503" i="16"/>
  <c r="Y1456" i="16"/>
  <c r="Y1418" i="16"/>
  <c r="Y1414" i="16"/>
  <c r="Y1375" i="16"/>
  <c r="Y2494" i="16"/>
  <c r="Y2478" i="16"/>
  <c r="Y2470" i="16"/>
  <c r="Y2466" i="16"/>
  <c r="Y2442" i="16"/>
  <c r="Y2390" i="16"/>
  <c r="Y2378" i="16"/>
  <c r="Y2354" i="16"/>
  <c r="Y2335" i="16"/>
  <c r="Y2182" i="16"/>
  <c r="Y2171" i="16"/>
  <c r="Y2142" i="16"/>
  <c r="Y2131" i="16"/>
  <c r="Y2127" i="16"/>
  <c r="Y2111" i="16"/>
  <c r="Y2107" i="16"/>
  <c r="Y2081" i="16"/>
  <c r="Y1975" i="16"/>
  <c r="Y1971" i="16"/>
  <c r="Y1906" i="16"/>
  <c r="Y1852" i="16"/>
  <c r="Y1583" i="16"/>
  <c r="Y1495" i="16"/>
  <c r="G1487" i="16"/>
  <c r="Y1287" i="16"/>
  <c r="Y1257" i="16"/>
  <c r="Y1253" i="16"/>
  <c r="Y1232" i="16"/>
  <c r="Y1228" i="16"/>
  <c r="Y1224" i="16"/>
  <c r="Y1165" i="16"/>
  <c r="Y830" i="16"/>
  <c r="Y720" i="16"/>
  <c r="Y705" i="16"/>
  <c r="Y617" i="16"/>
  <c r="Y596" i="16"/>
  <c r="Y572" i="16"/>
  <c r="Y1371" i="16"/>
  <c r="Y1363" i="16"/>
  <c r="Y1355" i="16"/>
  <c r="Y1351" i="16"/>
  <c r="Y1223" i="16"/>
  <c r="Y1204" i="16"/>
  <c r="Y1174" i="16"/>
  <c r="Y1170" i="16"/>
  <c r="Y1123" i="16"/>
  <c r="Y1111" i="16"/>
  <c r="Y1107" i="16"/>
  <c r="Y1080" i="16"/>
  <c r="Y1076" i="16"/>
  <c r="Y1072" i="16"/>
  <c r="Y1061" i="16"/>
  <c r="Y1057" i="16"/>
  <c r="Y970" i="16"/>
  <c r="Y966" i="16"/>
  <c r="Y962" i="16"/>
  <c r="Y880" i="16"/>
  <c r="Y872" i="16"/>
  <c r="Y798" i="16"/>
  <c r="Y794" i="16"/>
  <c r="Y790" i="16"/>
  <c r="Y771" i="16"/>
  <c r="Y679" i="16"/>
  <c r="Y672" i="16"/>
  <c r="Y668" i="16"/>
  <c r="Y652" i="16"/>
  <c r="Y648" i="16"/>
  <c r="Y637" i="16"/>
  <c r="Y633" i="16"/>
  <c r="Y629" i="16"/>
  <c r="Y583" i="16"/>
  <c r="Y579" i="16"/>
  <c r="Y2481" i="16"/>
  <c r="Y2393" i="16"/>
  <c r="Y2291" i="16"/>
  <c r="Y2269" i="16"/>
  <c r="Y2118" i="16"/>
  <c r="Y1992" i="16"/>
  <c r="Y1981" i="16"/>
  <c r="Y1961" i="16"/>
  <c r="Y1744" i="16"/>
  <c r="Y1725" i="16"/>
  <c r="Y1697" i="16"/>
  <c r="Y1681" i="16"/>
  <c r="Y1596" i="16"/>
  <c r="Y1508" i="16"/>
  <c r="Y1388" i="16"/>
  <c r="Y1376" i="16"/>
  <c r="Y1372" i="16"/>
  <c r="Y1225" i="16"/>
  <c r="Y1209" i="16"/>
  <c r="Y1110" i="16"/>
  <c r="Y1059" i="16"/>
  <c r="Y997" i="16"/>
  <c r="Y934" i="16"/>
  <c r="Y894" i="16"/>
  <c r="Y878" i="16"/>
  <c r="Y719" i="16"/>
  <c r="E336" i="16"/>
  <c r="I336" i="16"/>
  <c r="J336" i="16"/>
  <c r="J50" i="16"/>
  <c r="F50" i="16"/>
  <c r="D2097" i="16"/>
  <c r="E2097" i="16"/>
  <c r="H1291" i="16"/>
  <c r="E1291" i="16"/>
  <c r="D1291" i="16"/>
  <c r="H1272" i="16"/>
  <c r="G1272" i="16"/>
  <c r="E1176" i="16"/>
  <c r="J1176" i="16"/>
  <c r="D1176" i="16"/>
  <c r="H1176" i="16"/>
  <c r="I1176" i="16"/>
  <c r="I960" i="16"/>
  <c r="E960" i="16"/>
  <c r="D843" i="16"/>
  <c r="F843" i="16"/>
  <c r="H843" i="16"/>
  <c r="H784" i="16"/>
  <c r="D784" i="16"/>
  <c r="I657" i="16"/>
  <c r="F657" i="16"/>
  <c r="J590" i="16"/>
  <c r="D590" i="16"/>
  <c r="F452" i="16"/>
  <c r="J413" i="16"/>
  <c r="D413" i="16"/>
  <c r="H399" i="16"/>
  <c r="E399" i="16"/>
  <c r="D399" i="16"/>
  <c r="G399" i="16"/>
  <c r="F2459" i="16"/>
  <c r="H2459" i="16"/>
  <c r="J2459" i="16"/>
  <c r="H2219" i="16"/>
  <c r="D2219" i="16"/>
  <c r="H1994" i="16"/>
  <c r="D1994" i="16"/>
  <c r="F1994" i="16"/>
  <c r="E1994" i="16"/>
  <c r="I1994" i="16"/>
  <c r="I1798" i="16"/>
  <c r="D1798" i="16"/>
  <c r="J1798" i="16"/>
  <c r="E1765" i="16"/>
  <c r="F1765" i="16"/>
  <c r="H1765" i="16"/>
  <c r="J1765" i="16"/>
  <c r="D1765" i="16"/>
  <c r="U1765" i="16" s="1"/>
  <c r="I1765" i="16"/>
  <c r="G1264" i="16"/>
  <c r="F1264" i="16"/>
  <c r="E1264" i="16"/>
  <c r="J1264" i="16"/>
  <c r="H1264" i="16"/>
  <c r="I1264" i="16"/>
  <c r="D1264" i="16"/>
  <c r="U1264" i="16" s="1"/>
  <c r="E1164" i="16"/>
  <c r="G235" i="16"/>
  <c r="E235" i="16"/>
  <c r="H249" i="16"/>
  <c r="E249" i="16"/>
  <c r="G1238" i="16"/>
  <c r="D1238" i="16"/>
  <c r="G1598" i="16"/>
  <c r="E2377" i="16"/>
  <c r="E287" i="16"/>
  <c r="J2361" i="16"/>
  <c r="G286" i="16"/>
  <c r="F286" i="16"/>
  <c r="F560" i="16"/>
  <c r="G802" i="16"/>
  <c r="E802" i="16"/>
  <c r="I802" i="16"/>
  <c r="F2349" i="16"/>
  <c r="D2349" i="16"/>
  <c r="D2206" i="16"/>
  <c r="E2206" i="16"/>
  <c r="J2206" i="16"/>
  <c r="D1832" i="16"/>
  <c r="E1832" i="16"/>
  <c r="G2147" i="16"/>
  <c r="J2147" i="16"/>
  <c r="H2272" i="16"/>
  <c r="D2272" i="16"/>
  <c r="G2272" i="16"/>
  <c r="J2293" i="16"/>
  <c r="E2293" i="16"/>
  <c r="G962" i="16"/>
  <c r="E962" i="16"/>
  <c r="D962" i="16"/>
  <c r="J1000" i="16"/>
  <c r="I1000" i="16"/>
  <c r="I1744" i="16"/>
  <c r="E1744" i="16"/>
  <c r="I1868" i="16"/>
  <c r="H1868" i="16"/>
  <c r="G2475" i="16"/>
  <c r="H2475" i="16"/>
  <c r="H1134" i="16"/>
  <c r="D1134" i="16"/>
  <c r="E1231" i="16"/>
  <c r="U1231" i="16" s="1"/>
  <c r="I1231" i="16"/>
  <c r="E469" i="16"/>
  <c r="J469" i="16"/>
  <c r="H1088" i="16"/>
  <c r="D1088" i="16"/>
  <c r="D1662" i="16"/>
  <c r="I1662" i="16"/>
  <c r="F886" i="16"/>
  <c r="I886" i="16"/>
  <c r="G886" i="16"/>
  <c r="G1888" i="16"/>
  <c r="F1888" i="16"/>
  <c r="J1888" i="16"/>
  <c r="F823" i="16"/>
  <c r="G805" i="16"/>
  <c r="D805" i="16"/>
  <c r="E356" i="16"/>
  <c r="J356" i="16"/>
  <c r="H356" i="16"/>
  <c r="F1202" i="16"/>
  <c r="H1202" i="16"/>
  <c r="G1202" i="16"/>
  <c r="H1020" i="16"/>
  <c r="I1020" i="16"/>
  <c r="E1020" i="16"/>
  <c r="I720" i="16"/>
  <c r="H720" i="16"/>
  <c r="D968" i="16"/>
  <c r="E968" i="16"/>
  <c r="I968" i="16"/>
  <c r="G1706" i="16"/>
  <c r="H2474" i="16"/>
  <c r="E2471" i="16"/>
  <c r="H2471" i="16"/>
  <c r="E2378" i="16"/>
  <c r="H2378" i="16"/>
  <c r="D2027" i="16"/>
  <c r="F2027" i="16"/>
  <c r="G2027" i="16"/>
  <c r="G2413" i="16"/>
  <c r="E2413" i="16"/>
  <c r="I2413" i="16"/>
  <c r="J2413" i="16"/>
  <c r="F2455" i="16"/>
  <c r="G2455" i="16"/>
  <c r="H1399" i="16"/>
  <c r="F1810" i="16"/>
  <c r="H1810" i="16"/>
  <c r="H1966" i="16"/>
  <c r="J1966" i="16"/>
  <c r="E2144" i="16"/>
  <c r="H2144" i="16"/>
  <c r="E1050" i="16"/>
  <c r="H1050" i="16"/>
  <c r="I1050" i="16"/>
  <c r="D1081" i="16"/>
  <c r="H1081" i="16"/>
  <c r="J1081" i="16"/>
  <c r="G1081" i="16"/>
  <c r="I1081" i="16"/>
  <c r="G1101" i="16"/>
  <c r="H1101" i="16"/>
  <c r="J1101" i="16"/>
  <c r="F1101" i="16"/>
  <c r="I1125" i="16"/>
  <c r="F1125" i="16"/>
  <c r="J1133" i="16"/>
  <c r="E1133" i="16"/>
  <c r="F1141" i="16"/>
  <c r="G1141" i="16"/>
  <c r="E1141" i="16"/>
  <c r="E1388" i="16"/>
  <c r="G1388" i="16"/>
  <c r="D1388" i="16"/>
  <c r="F1416" i="16"/>
  <c r="D1416" i="16"/>
  <c r="G1507" i="16"/>
  <c r="D1507" i="16"/>
  <c r="H1507" i="16"/>
  <c r="F1759" i="16"/>
  <c r="E1759" i="16"/>
  <c r="D1759" i="16"/>
  <c r="J1759" i="16"/>
  <c r="J1799" i="16"/>
  <c r="E1799" i="16"/>
  <c r="G1799" i="16"/>
  <c r="H1799" i="16"/>
  <c r="J461" i="16"/>
  <c r="D461" i="16"/>
  <c r="J1043" i="16"/>
  <c r="D1094" i="16"/>
  <c r="G1094" i="16"/>
  <c r="I2114" i="16"/>
  <c r="H2114" i="16"/>
  <c r="E2114" i="16"/>
  <c r="G1918" i="16"/>
  <c r="J1918" i="16"/>
  <c r="D1918" i="16"/>
  <c r="J1374" i="16"/>
  <c r="I1374" i="16"/>
  <c r="J2214" i="16"/>
  <c r="H2214" i="16"/>
  <c r="F2214" i="16"/>
  <c r="G2486" i="16"/>
  <c r="D2486" i="16"/>
  <c r="H381" i="16"/>
  <c r="J381" i="16"/>
  <c r="I1107" i="16"/>
  <c r="J1107" i="16"/>
  <c r="G1107" i="16"/>
  <c r="E1107" i="16"/>
  <c r="J939" i="16"/>
  <c r="D939" i="16"/>
  <c r="D712" i="16"/>
  <c r="G712" i="16"/>
  <c r="G869" i="16"/>
  <c r="E869" i="16"/>
  <c r="I869" i="16"/>
  <c r="J2240" i="16"/>
  <c r="D2240" i="16"/>
  <c r="F2240" i="16"/>
  <c r="I271" i="16"/>
  <c r="H271" i="16"/>
  <c r="G384" i="16"/>
  <c r="E384" i="16"/>
  <c r="S501" i="16"/>
  <c r="S529" i="16"/>
  <c r="G529" i="16"/>
  <c r="Y511" i="16"/>
  <c r="S511" i="16"/>
  <c r="S460" i="16"/>
  <c r="G460" i="16"/>
  <c r="S429" i="16"/>
  <c r="Y429" i="16"/>
  <c r="J416" i="16"/>
  <c r="E416" i="16"/>
  <c r="D416" i="16"/>
  <c r="I416" i="16"/>
  <c r="F400" i="16"/>
  <c r="I400" i="16"/>
  <c r="H348" i="16"/>
  <c r="D348" i="16"/>
  <c r="J348" i="16"/>
  <c r="I348" i="16"/>
  <c r="Y324" i="16"/>
  <c r="S324" i="16"/>
  <c r="D324" i="16" s="1"/>
  <c r="S277" i="16"/>
  <c r="Y277" i="16"/>
  <c r="Y174" i="16"/>
  <c r="S174" i="16"/>
  <c r="S161" i="16"/>
  <c r="G161" i="16" s="1"/>
  <c r="F147" i="16"/>
  <c r="J147" i="16"/>
  <c r="D133" i="16"/>
  <c r="H133" i="16"/>
  <c r="S117" i="16"/>
  <c r="Y117" i="16"/>
  <c r="I94" i="16"/>
  <c r="J94" i="16"/>
  <c r="H85" i="16"/>
  <c r="F85" i="16"/>
  <c r="S2412" i="16"/>
  <c r="J2412" i="16" s="1"/>
  <c r="E2412" i="16"/>
  <c r="Y2412" i="16"/>
  <c r="S2408" i="16"/>
  <c r="H2408" i="16" s="1"/>
  <c r="Y2408" i="16"/>
  <c r="S2396" i="16"/>
  <c r="J2396" i="16"/>
  <c r="S2264" i="16"/>
  <c r="Y2264" i="16"/>
  <c r="S2257" i="16"/>
  <c r="G2257" i="16"/>
  <c r="Y2257" i="16"/>
  <c r="Y2189" i="16"/>
  <c r="S2189" i="16"/>
  <c r="F2189" i="16"/>
  <c r="Y2185" i="16"/>
  <c r="S2185" i="16"/>
  <c r="F2185" i="16" s="1"/>
  <c r="E2165" i="16"/>
  <c r="J2165" i="16"/>
  <c r="Y2161" i="16"/>
  <c r="E2157" i="16"/>
  <c r="F2157" i="16"/>
  <c r="Y2101" i="16"/>
  <c r="S2101" i="16"/>
  <c r="J2101" i="16" s="1"/>
  <c r="Y2090" i="16"/>
  <c r="S2086" i="16"/>
  <c r="G2086" i="16"/>
  <c r="S2079" i="16"/>
  <c r="Y2079" i="16"/>
  <c r="Y2075" i="16"/>
  <c r="S2075" i="16"/>
  <c r="S1948" i="16"/>
  <c r="Y1948" i="16"/>
  <c r="Y1426" i="16"/>
  <c r="S1426" i="16"/>
  <c r="G1426" i="16" s="1"/>
  <c r="S1411" i="16"/>
  <c r="Y1411" i="16"/>
  <c r="S1407" i="16"/>
  <c r="G1407" i="16" s="1"/>
  <c r="Y1407" i="16"/>
  <c r="S1309" i="16"/>
  <c r="J1309" i="16"/>
  <c r="Y1309" i="16"/>
  <c r="F1298" i="16"/>
  <c r="I1298" i="16"/>
  <c r="J1298" i="16"/>
  <c r="D1298" i="16"/>
  <c r="D1279" i="16"/>
  <c r="I1279" i="16"/>
  <c r="S1268" i="16"/>
  <c r="Y1268" i="16"/>
  <c r="Y1236" i="16"/>
  <c r="S1236" i="16"/>
  <c r="F1236" i="16"/>
  <c r="S1220" i="16"/>
  <c r="Y1220" i="16"/>
  <c r="S1196" i="16"/>
  <c r="Y1196" i="16"/>
  <c r="S1192" i="16"/>
  <c r="Y1192" i="16"/>
  <c r="E1161" i="16"/>
  <c r="H1161" i="16"/>
  <c r="D1161" i="16"/>
  <c r="S976" i="16"/>
  <c r="G976" i="16" s="1"/>
  <c r="Y976" i="16"/>
  <c r="S839" i="16"/>
  <c r="H839" i="16"/>
  <c r="Y839" i="16"/>
  <c r="S831" i="16"/>
  <c r="Y831" i="16"/>
  <c r="S827" i="16"/>
  <c r="H827" i="16" s="1"/>
  <c r="G827" i="16"/>
  <c r="Y827" i="16"/>
  <c r="Y815" i="16"/>
  <c r="S815" i="16"/>
  <c r="S811" i="16"/>
  <c r="S803" i="16"/>
  <c r="Y792" i="16"/>
  <c r="S792" i="16"/>
  <c r="F792" i="16"/>
  <c r="G792" i="16"/>
  <c r="Y780" i="16"/>
  <c r="S780" i="16"/>
  <c r="Y776" i="16"/>
  <c r="S776" i="16"/>
  <c r="S772" i="16"/>
  <c r="Y772" i="16"/>
  <c r="S768" i="16"/>
  <c r="G768" i="16" s="1"/>
  <c r="Y764" i="16"/>
  <c r="Y738" i="16"/>
  <c r="S738" i="16"/>
  <c r="F738" i="16" s="1"/>
  <c r="S735" i="16"/>
  <c r="G735" i="16" s="1"/>
  <c r="Y728" i="16"/>
  <c r="S728" i="16"/>
  <c r="S722" i="16"/>
  <c r="Y722" i="16"/>
  <c r="Y715" i="16"/>
  <c r="S715" i="16"/>
  <c r="J715" i="16"/>
  <c r="S677" i="16"/>
  <c r="G677" i="16"/>
  <c r="Y677" i="16"/>
  <c r="S649" i="16"/>
  <c r="G649" i="16" s="1"/>
  <c r="Y649" i="16"/>
  <c r="G615" i="16"/>
  <c r="E615" i="16"/>
  <c r="H612" i="16"/>
  <c r="E612" i="16"/>
  <c r="I612" i="16"/>
  <c r="H594" i="16"/>
  <c r="E594" i="16"/>
  <c r="Y580" i="16"/>
  <c r="S580" i="16"/>
  <c r="G580" i="16"/>
  <c r="S559" i="16"/>
  <c r="Y559" i="16"/>
  <c r="S544" i="16"/>
  <c r="Y544" i="16"/>
  <c r="S540" i="16"/>
  <c r="I540" i="16"/>
  <c r="Y540" i="16"/>
  <c r="F249" i="16"/>
  <c r="D1452" i="16"/>
  <c r="H154" i="16"/>
  <c r="E1283" i="16"/>
  <c r="D286" i="16"/>
  <c r="I552" i="16"/>
  <c r="I1679" i="16"/>
  <c r="J1238" i="16"/>
  <c r="F1238" i="16"/>
  <c r="D2361" i="16"/>
  <c r="D560" i="16"/>
  <c r="I2035" i="16"/>
  <c r="D802" i="16"/>
  <c r="D2009" i="16"/>
  <c r="F2001" i="16"/>
  <c r="E669" i="16"/>
  <c r="Y2396" i="16"/>
  <c r="Y1937" i="16"/>
  <c r="I2027" i="16"/>
  <c r="I939" i="16"/>
  <c r="G1759" i="16"/>
  <c r="G1161" i="16"/>
  <c r="H1838" i="16"/>
  <c r="J1838" i="16"/>
  <c r="D2378" i="16"/>
  <c r="I44" i="16"/>
  <c r="E2180" i="16"/>
  <c r="G618" i="16"/>
  <c r="D549" i="16"/>
  <c r="E2147" i="16"/>
  <c r="I391" i="16"/>
  <c r="S350" i="16"/>
  <c r="F257" i="16"/>
  <c r="J257" i="16"/>
  <c r="J1080" i="16"/>
  <c r="D2144" i="16"/>
  <c r="H2111" i="16"/>
  <c r="H645" i="16"/>
  <c r="J1134" i="16"/>
  <c r="F2471" i="16"/>
  <c r="G883" i="16"/>
  <c r="D615" i="16"/>
  <c r="U615" i="16" s="1"/>
  <c r="D1318" i="16"/>
  <c r="F1328" i="16"/>
  <c r="I1328" i="16"/>
  <c r="I1827" i="16"/>
  <c r="F1827" i="16"/>
  <c r="G1827" i="16"/>
  <c r="E1493" i="16"/>
  <c r="H2455" i="16"/>
  <c r="F1966" i="16"/>
  <c r="F968" i="16"/>
  <c r="D618" i="16"/>
  <c r="D2405" i="16"/>
  <c r="S1232" i="16"/>
  <c r="E1232" i="16"/>
  <c r="Y552" i="16"/>
  <c r="D771" i="16"/>
  <c r="J771" i="16"/>
  <c r="S1228" i="16"/>
  <c r="F1246" i="16"/>
  <c r="E1279" i="16"/>
  <c r="S1287" i="16"/>
  <c r="J1287" i="16"/>
  <c r="J1395" i="16"/>
  <c r="E1125" i="16"/>
  <c r="J582" i="16"/>
  <c r="I356" i="16"/>
  <c r="Y2129" i="16"/>
  <c r="Y501" i="16"/>
  <c r="Y304" i="16"/>
  <c r="H1314" i="16"/>
  <c r="I1202" i="16"/>
  <c r="I2272" i="16"/>
  <c r="S661" i="16"/>
  <c r="J661" i="16"/>
  <c r="S673" i="16"/>
  <c r="G859" i="16"/>
  <c r="F859" i="16"/>
  <c r="H1298" i="16"/>
  <c r="I1322" i="16"/>
  <c r="F1443" i="16"/>
  <c r="G1443" i="16"/>
  <c r="H1920" i="16"/>
  <c r="G1920" i="16"/>
  <c r="G2162" i="16"/>
  <c r="G94" i="16"/>
  <c r="J133" i="16"/>
  <c r="G236" i="16"/>
  <c r="I236" i="16"/>
  <c r="G1662" i="16"/>
  <c r="G1425" i="16"/>
  <c r="D1425" i="16"/>
  <c r="H1425" i="16"/>
  <c r="G2061" i="16"/>
  <c r="D2061" i="16"/>
  <c r="S2388" i="16"/>
  <c r="G2388" i="16" s="1"/>
  <c r="S186" i="16"/>
  <c r="I186" i="16" s="1"/>
  <c r="G46" i="16"/>
  <c r="D46" i="16"/>
  <c r="J962" i="16"/>
  <c r="G1832" i="16"/>
  <c r="H1686" i="16"/>
  <c r="H2360" i="16"/>
  <c r="J1802" i="16"/>
  <c r="G2293" i="16"/>
  <c r="F2272" i="16"/>
  <c r="F1744" i="16"/>
  <c r="D2147" i="16"/>
  <c r="J1538" i="16"/>
  <c r="J1231" i="16"/>
  <c r="G469" i="16"/>
  <c r="D1868" i="16"/>
  <c r="J680" i="16"/>
  <c r="D582" i="16"/>
  <c r="G2206" i="16"/>
  <c r="D634" i="16"/>
  <c r="E1134" i="16"/>
  <c r="E1888" i="16"/>
  <c r="F805" i="16"/>
  <c r="E805" i="16"/>
  <c r="D2225" i="16"/>
  <c r="H1888" i="16"/>
  <c r="D886" i="16"/>
  <c r="D2111" i="16"/>
  <c r="G720" i="16"/>
  <c r="D1577" i="16"/>
  <c r="D1020" i="16"/>
  <c r="D2471" i="16"/>
  <c r="H1133" i="16"/>
  <c r="J1810" i="16"/>
  <c r="H1225" i="16"/>
  <c r="D2105" i="16"/>
  <c r="H461" i="16"/>
  <c r="D2214" i="16"/>
  <c r="J2142" i="16"/>
  <c r="J615" i="16"/>
  <c r="D363" i="16"/>
  <c r="I2278" i="16"/>
  <c r="H1155" i="16"/>
  <c r="D1101" i="16"/>
  <c r="E1314" i="16"/>
  <c r="G925" i="16"/>
  <c r="F1155" i="16"/>
  <c r="D1107" i="16"/>
  <c r="H2293" i="16"/>
  <c r="F1161" i="16"/>
  <c r="J594" i="16"/>
  <c r="G1787" i="16"/>
  <c r="H416" i="16"/>
  <c r="D1141" i="16"/>
  <c r="H925" i="16"/>
  <c r="Y50" i="16"/>
  <c r="E2227" i="16"/>
  <c r="D2227" i="16"/>
  <c r="I367" i="16"/>
  <c r="G367" i="16"/>
  <c r="I32" i="16"/>
  <c r="G32" i="16"/>
  <c r="E32" i="16"/>
  <c r="J32" i="16"/>
  <c r="F1353" i="16"/>
  <c r="I1353" i="16"/>
  <c r="H1467" i="16"/>
  <c r="J1467" i="16"/>
  <c r="J2333" i="16"/>
  <c r="F2333" i="16"/>
  <c r="S2392" i="16"/>
  <c r="S2448" i="16"/>
  <c r="G2448" i="16" s="1"/>
  <c r="F303" i="16"/>
  <c r="D303" i="16"/>
  <c r="H303" i="16"/>
  <c r="S2177" i="16"/>
  <c r="D2177" i="16"/>
  <c r="H2386" i="16"/>
  <c r="J2386" i="16"/>
  <c r="F490" i="16"/>
  <c r="H490" i="16"/>
  <c r="I1499" i="16"/>
  <c r="J1499" i="16"/>
  <c r="E1499" i="16"/>
  <c r="I1889" i="16"/>
  <c r="G1889" i="16"/>
  <c r="H1889" i="16"/>
  <c r="I2288" i="16"/>
  <c r="J1603" i="16"/>
  <c r="E1603" i="16"/>
  <c r="F1603" i="16"/>
  <c r="I1584" i="16"/>
  <c r="H1428" i="16"/>
  <c r="F1428" i="16"/>
  <c r="I2358" i="16"/>
  <c r="J2358" i="16"/>
  <c r="D1731" i="16"/>
  <c r="I1731" i="16"/>
  <c r="J2106" i="16"/>
  <c r="I2106" i="16"/>
  <c r="G2106" i="16"/>
  <c r="I999" i="16"/>
  <c r="J999" i="16"/>
  <c r="G999" i="16"/>
  <c r="E1373" i="16"/>
  <c r="F1295" i="16"/>
  <c r="G110" i="16"/>
  <c r="H110" i="16"/>
  <c r="I1558" i="16"/>
  <c r="J1558" i="16"/>
  <c r="D2376" i="16"/>
  <c r="E2376" i="16"/>
  <c r="H2376" i="16"/>
  <c r="I184" i="16"/>
  <c r="E184" i="16"/>
  <c r="U184" i="16" s="1"/>
  <c r="G184" i="16"/>
  <c r="H1064" i="16"/>
  <c r="J1064" i="16"/>
  <c r="E1064" i="16"/>
  <c r="I1064" i="16"/>
  <c r="J1949" i="16"/>
  <c r="H1949" i="16"/>
  <c r="I2320" i="16"/>
  <c r="E2320" i="16"/>
  <c r="Y732" i="16"/>
  <c r="E809" i="16"/>
  <c r="F809" i="16"/>
  <c r="D809" i="16"/>
  <c r="J809" i="16"/>
  <c r="E824" i="16"/>
  <c r="D824" i="16"/>
  <c r="F824" i="16"/>
  <c r="I858" i="16"/>
  <c r="D858" i="16"/>
  <c r="H858" i="16"/>
  <c r="G1682" i="16"/>
  <c r="H1682" i="16"/>
  <c r="I1911" i="16"/>
  <c r="E1911" i="16"/>
  <c r="F1753" i="16"/>
  <c r="E1753" i="16"/>
  <c r="S764" i="16"/>
  <c r="I2002" i="16"/>
  <c r="J2002" i="16"/>
  <c r="D2002" i="16"/>
  <c r="F966" i="16"/>
  <c r="I966" i="16"/>
  <c r="H1143" i="16"/>
  <c r="F1143" i="16"/>
  <c r="J1143" i="16"/>
  <c r="D1143" i="16"/>
  <c r="J1218" i="16"/>
  <c r="F1218" i="16"/>
  <c r="I1218" i="16"/>
  <c r="G1218" i="16"/>
  <c r="D1218" i="16"/>
  <c r="E1377" i="16"/>
  <c r="F1377" i="16"/>
  <c r="D1377" i="16"/>
  <c r="H1385" i="16"/>
  <c r="D1385" i="16"/>
  <c r="E1385" i="16"/>
  <c r="F1385" i="16"/>
  <c r="D1469" i="16"/>
  <c r="H1469" i="16"/>
  <c r="F1469" i="16"/>
  <c r="I1656" i="16"/>
  <c r="D1656" i="16"/>
  <c r="H1656" i="16"/>
  <c r="I1680" i="16"/>
  <c r="J1680" i="16"/>
  <c r="G1680" i="16"/>
  <c r="I2283" i="16"/>
  <c r="E2283" i="16"/>
  <c r="H2201" i="16"/>
  <c r="G2201" i="16"/>
  <c r="E2201" i="16"/>
  <c r="Y1403" i="16"/>
  <c r="S2161" i="16"/>
  <c r="F1006" i="16"/>
  <c r="H1006" i="16"/>
  <c r="J1149" i="16"/>
  <c r="G1149" i="16"/>
  <c r="E1149" i="16"/>
  <c r="D1149" i="16"/>
  <c r="Y1161" i="16"/>
  <c r="E40" i="16"/>
  <c r="J40" i="16"/>
  <c r="F40" i="16"/>
  <c r="I40" i="16"/>
  <c r="E524" i="16"/>
  <c r="I524" i="16"/>
  <c r="D524" i="16"/>
  <c r="E1170" i="16"/>
  <c r="H1170" i="16"/>
  <c r="H1743" i="16"/>
  <c r="D1743" i="16"/>
  <c r="J2143" i="16"/>
  <c r="E2143" i="16"/>
  <c r="G2247" i="16"/>
  <c r="D2247" i="16"/>
  <c r="I1717" i="16"/>
  <c r="E506" i="16"/>
  <c r="F2022" i="16"/>
  <c r="E2022" i="16"/>
  <c r="G2022" i="16"/>
  <c r="J2022" i="16"/>
  <c r="S2090" i="16"/>
  <c r="D2090" i="16"/>
  <c r="I2150" i="16"/>
  <c r="D2150" i="16"/>
  <c r="E2150" i="16"/>
  <c r="F1326" i="16"/>
  <c r="E1326" i="16"/>
  <c r="G1326" i="16"/>
  <c r="F1450" i="16"/>
  <c r="J1450" i="16"/>
  <c r="E1450" i="16"/>
  <c r="I1114" i="16"/>
  <c r="D1114" i="16"/>
  <c r="E1041" i="16"/>
  <c r="H1041" i="16"/>
  <c r="F1041" i="16"/>
  <c r="F798" i="16"/>
  <c r="J798" i="16"/>
  <c r="I2138" i="16"/>
  <c r="D2138" i="16"/>
  <c r="F62" i="16"/>
  <c r="H62" i="16"/>
  <c r="F913" i="16"/>
  <c r="J913" i="16"/>
  <c r="S1188" i="16"/>
  <c r="E2420" i="16"/>
  <c r="G2420" i="16"/>
  <c r="H2420" i="16"/>
  <c r="E572" i="16"/>
  <c r="I572" i="16"/>
  <c r="S1184" i="16"/>
  <c r="D800" i="16"/>
  <c r="E800" i="16"/>
  <c r="I800" i="16"/>
  <c r="G800" i="16"/>
  <c r="Y398" i="16"/>
  <c r="Y214" i="16"/>
  <c r="Y172" i="16"/>
  <c r="S172" i="16"/>
  <c r="J128" i="16"/>
  <c r="H128" i="16"/>
  <c r="E128" i="16"/>
  <c r="S102" i="16"/>
  <c r="G102" i="16"/>
  <c r="S48" i="16"/>
  <c r="Y48" i="16"/>
  <c r="I500" i="16"/>
  <c r="J500" i="16"/>
  <c r="E480" i="16"/>
  <c r="F480" i="16"/>
  <c r="S222" i="16"/>
  <c r="Y222" i="16"/>
  <c r="S194" i="16"/>
  <c r="F194" i="16"/>
  <c r="Y2034" i="16"/>
  <c r="Y1322" i="16"/>
  <c r="Y1302" i="16"/>
  <c r="Y1291" i="16"/>
  <c r="Y1279" i="16"/>
  <c r="Y1176" i="16"/>
  <c r="Y1172" i="16"/>
  <c r="S2439" i="16"/>
  <c r="J2439" i="16" s="1"/>
  <c r="Y2439" i="16"/>
  <c r="S2435" i="16"/>
  <c r="G2427" i="16"/>
  <c r="E2427" i="16"/>
  <c r="I2427" i="16"/>
  <c r="F2427" i="16"/>
  <c r="S2419" i="16"/>
  <c r="G2419" i="16" s="1"/>
  <c r="S2383" i="16"/>
  <c r="Y2375" i="16"/>
  <c r="S2375" i="16"/>
  <c r="H2375" i="16" s="1"/>
  <c r="H2367" i="16"/>
  <c r="D2367" i="16"/>
  <c r="F2351" i="16"/>
  <c r="E2351" i="16"/>
  <c r="S2340" i="16"/>
  <c r="F2340" i="16" s="1"/>
  <c r="S2332" i="16"/>
  <c r="Y2332" i="16"/>
  <c r="E2328" i="16"/>
  <c r="I2328" i="16"/>
  <c r="I2303" i="16"/>
  <c r="F2303" i="16"/>
  <c r="J2303" i="16"/>
  <c r="D2303" i="16"/>
  <c r="H2300" i="16"/>
  <c r="F2300" i="16"/>
  <c r="S2286" i="16"/>
  <c r="E2275" i="16"/>
  <c r="D2271" i="16"/>
  <c r="J2271" i="16"/>
  <c r="I2267" i="16"/>
  <c r="J2267" i="16"/>
  <c r="S2256" i="16"/>
  <c r="S2252" i="16"/>
  <c r="S2249" i="16"/>
  <c r="I2249" i="16" s="1"/>
  <c r="F2245" i="16"/>
  <c r="E2245" i="16"/>
  <c r="D2223" i="16"/>
  <c r="J2223" i="16"/>
  <c r="D2215" i="16"/>
  <c r="E2215" i="16"/>
  <c r="F2215" i="16"/>
  <c r="D2211" i="16"/>
  <c r="F2211" i="16"/>
  <c r="E2211" i="16"/>
  <c r="S2207" i="16"/>
  <c r="Y2207" i="16"/>
  <c r="S2203" i="16"/>
  <c r="Y2203" i="16"/>
  <c r="Y2120" i="16"/>
  <c r="S2120" i="16"/>
  <c r="G2120" i="16"/>
  <c r="S2116" i="16"/>
  <c r="Y2116" i="16"/>
  <c r="S2025" i="16"/>
  <c r="Y2025" i="16"/>
  <c r="Y2021" i="16"/>
  <c r="S2021" i="16"/>
  <c r="S1998" i="16"/>
  <c r="H1998" i="16"/>
  <c r="S1986" i="16"/>
  <c r="G1986" i="16"/>
  <c r="Y1986" i="16"/>
  <c r="E1967" i="16"/>
  <c r="D1967" i="16"/>
  <c r="S1963" i="16"/>
  <c r="H1963" i="16" s="1"/>
  <c r="Y1963" i="16"/>
  <c r="Y1959" i="16"/>
  <c r="S1959" i="16"/>
  <c r="Y1833" i="16"/>
  <c r="S1833" i="16"/>
  <c r="S1829" i="16"/>
  <c r="Y1829" i="16"/>
  <c r="S1825" i="16"/>
  <c r="F1825" i="16"/>
  <c r="Y1825" i="16"/>
  <c r="Y1821" i="16"/>
  <c r="S1821" i="16"/>
  <c r="S1795" i="16"/>
  <c r="H1795" i="16" s="1"/>
  <c r="S1788" i="16"/>
  <c r="Y1780" i="16"/>
  <c r="S1780" i="16"/>
  <c r="E1768" i="16"/>
  <c r="J1768" i="16"/>
  <c r="G1768" i="16"/>
  <c r="S1761" i="16"/>
  <c r="Y1742" i="16"/>
  <c r="S1742" i="16"/>
  <c r="S1517" i="16"/>
  <c r="F1517" i="16"/>
  <c r="Y1517" i="16"/>
  <c r="S1510" i="16"/>
  <c r="G1510" i="16" s="1"/>
  <c r="Y1510" i="16"/>
  <c r="S1485" i="16"/>
  <c r="Y1485" i="16"/>
  <c r="G1481" i="16"/>
  <c r="J1481" i="16"/>
  <c r="Y1473" i="16"/>
  <c r="S1473" i="16"/>
  <c r="G1469" i="16"/>
  <c r="S1465" i="16"/>
  <c r="G1465" i="16" s="1"/>
  <c r="Y1465" i="16"/>
  <c r="S1453" i="16"/>
  <c r="Y1453" i="16"/>
  <c r="Y1445" i="16"/>
  <c r="S1445" i="16"/>
  <c r="G1441" i="16"/>
  <c r="S1437" i="16"/>
  <c r="G1437" i="16" s="1"/>
  <c r="Y1437" i="16"/>
  <c r="D1410" i="16"/>
  <c r="H1410" i="16"/>
  <c r="E1410" i="16"/>
  <c r="I1410" i="16"/>
  <c r="J1410" i="16"/>
  <c r="J1386" i="16"/>
  <c r="I1386" i="16"/>
  <c r="Y1378" i="16"/>
  <c r="S1378" i="16"/>
  <c r="H1378" i="16"/>
  <c r="S1370" i="16"/>
  <c r="D1370" i="16"/>
  <c r="Y1370" i="16"/>
  <c r="S1366" i="16"/>
  <c r="E1366" i="16" s="1"/>
  <c r="G1362" i="16"/>
  <c r="Y1358" i="16"/>
  <c r="S1340" i="16"/>
  <c r="Y1340" i="16"/>
  <c r="S1329" i="16"/>
  <c r="Y1329" i="16"/>
  <c r="S1325" i="16"/>
  <c r="E1325" i="16" s="1"/>
  <c r="Y1325" i="16"/>
  <c r="S1308" i="16"/>
  <c r="Y1308" i="16"/>
  <c r="S1249" i="16"/>
  <c r="D1242" i="16"/>
  <c r="H1242" i="16"/>
  <c r="E1242" i="16"/>
  <c r="Y1203" i="16"/>
  <c r="S1195" i="16"/>
  <c r="Y1195" i="16"/>
  <c r="H1175" i="16"/>
  <c r="D1175" i="16"/>
  <c r="S698" i="16"/>
  <c r="G698" i="16" s="1"/>
  <c r="Y698" i="16"/>
  <c r="E694" i="16"/>
  <c r="D694" i="16"/>
  <c r="J686" i="16"/>
  <c r="G686" i="16"/>
  <c r="G680" i="16"/>
  <c r="Y636" i="16"/>
  <c r="D632" i="16"/>
  <c r="J632" i="16"/>
  <c r="E632" i="16"/>
  <c r="S628" i="16"/>
  <c r="G628" i="16" s="1"/>
  <c r="Y628" i="16"/>
  <c r="S624" i="16"/>
  <c r="I624" i="16"/>
  <c r="F2183" i="16"/>
  <c r="J2183" i="16"/>
  <c r="D154" i="16"/>
  <c r="H155" i="16"/>
  <c r="F340" i="16"/>
  <c r="Y1814" i="16"/>
  <c r="G2240" i="16"/>
  <c r="J75" i="16"/>
  <c r="H75" i="16"/>
  <c r="F410" i="16"/>
  <c r="E410" i="16"/>
  <c r="G2423" i="16"/>
  <c r="E1114" i="16"/>
  <c r="I490" i="16"/>
  <c r="J2146" i="16"/>
  <c r="H1256" i="16"/>
  <c r="G2460" i="16"/>
  <c r="G1175" i="16"/>
  <c r="E1282" i="16"/>
  <c r="D257" i="16"/>
  <c r="F771" i="16"/>
  <c r="D1969" i="16"/>
  <c r="G2004" i="16"/>
  <c r="I1238" i="16"/>
  <c r="E1827" i="16"/>
  <c r="D607" i="16"/>
  <c r="D570" i="16"/>
  <c r="U570" i="16" s="1"/>
  <c r="I2349" i="16"/>
  <c r="J1175" i="16"/>
  <c r="G567" i="16"/>
  <c r="J2460" i="16"/>
  <c r="E391" i="16"/>
  <c r="F1425" i="16"/>
  <c r="G1036" i="16"/>
  <c r="F223" i="16"/>
  <c r="J802" i="16"/>
  <c r="H947" i="16"/>
  <c r="D430" i="16"/>
  <c r="F236" i="16"/>
  <c r="D2051" i="16"/>
  <c r="E2009" i="16"/>
  <c r="I159" i="16"/>
  <c r="H2069" i="16"/>
  <c r="E913" i="16"/>
  <c r="E939" i="16"/>
  <c r="I2247" i="16"/>
  <c r="J1787" i="16"/>
  <c r="I1161" i="16"/>
  <c r="J1050" i="16"/>
  <c r="J1656" i="16"/>
  <c r="E1972" i="16"/>
  <c r="I423" i="16"/>
  <c r="G2219" i="16"/>
  <c r="D2245" i="16"/>
  <c r="H2022" i="16"/>
  <c r="G1493" i="16"/>
  <c r="I615" i="16"/>
  <c r="G1661" i="16"/>
  <c r="F128" i="16"/>
  <c r="J2471" i="16"/>
  <c r="E2111" i="16"/>
  <c r="F645" i="16"/>
  <c r="G645" i="16"/>
  <c r="D1562" i="16"/>
  <c r="J2288" i="16"/>
  <c r="F2147" i="16"/>
  <c r="F1000" i="16"/>
  <c r="H2245" i="16"/>
  <c r="E375" i="16"/>
  <c r="D375" i="16"/>
  <c r="D360" i="16"/>
  <c r="I2144" i="16"/>
  <c r="G2111" i="16"/>
  <c r="F113" i="16"/>
  <c r="D547" i="16"/>
  <c r="F342" i="16"/>
  <c r="I645" i="16"/>
  <c r="G1257" i="16"/>
  <c r="G1286" i="16"/>
  <c r="D1598" i="16"/>
  <c r="I1043" i="16"/>
  <c r="H1598" i="16"/>
  <c r="E859" i="16"/>
  <c r="I1373" i="16"/>
  <c r="E490" i="16"/>
  <c r="H549" i="16"/>
  <c r="E603" i="16"/>
  <c r="G603" i="16"/>
  <c r="F1418" i="16"/>
  <c r="S1772" i="16"/>
  <c r="D1772" i="16" s="1"/>
  <c r="S1792" i="16"/>
  <c r="G1792" i="16" s="1"/>
  <c r="E2436" i="16"/>
  <c r="D2436" i="16"/>
  <c r="Y336" i="16"/>
  <c r="D2432" i="16"/>
  <c r="G2271" i="16"/>
  <c r="G798" i="16"/>
  <c r="I1493" i="16"/>
  <c r="G1298" i="16"/>
  <c r="G2471" i="16"/>
  <c r="G2376" i="16"/>
  <c r="I1961" i="16"/>
  <c r="I1966" i="16"/>
  <c r="J968" i="16"/>
  <c r="H2379" i="16"/>
  <c r="E1428" i="16"/>
  <c r="E2129" i="16"/>
  <c r="E618" i="16"/>
  <c r="D2504" i="16"/>
  <c r="I2504" i="16"/>
  <c r="Y1250" i="16"/>
  <c r="F1530" i="16"/>
  <c r="E2306" i="16"/>
  <c r="D966" i="16"/>
  <c r="J303" i="16"/>
  <c r="S1183" i="16"/>
  <c r="J1183" i="16" s="1"/>
  <c r="S1253" i="16"/>
  <c r="Y1264" i="16"/>
  <c r="S1274" i="16"/>
  <c r="G1274" i="16" s="1"/>
  <c r="H1279" i="16"/>
  <c r="H1395" i="16"/>
  <c r="G1553" i="16"/>
  <c r="J1553" i="16"/>
  <c r="G1125" i="16"/>
  <c r="H2129" i="16"/>
  <c r="G582" i="16"/>
  <c r="E303" i="16"/>
  <c r="I1326" i="16"/>
  <c r="J966" i="16"/>
  <c r="F356" i="16"/>
  <c r="Y843" i="16"/>
  <c r="Y2237" i="16"/>
  <c r="Y161" i="16"/>
  <c r="J858" i="16"/>
  <c r="J1202" i="16"/>
  <c r="I462" i="16"/>
  <c r="Y665" i="16"/>
  <c r="I686" i="16"/>
  <c r="S690" i="16"/>
  <c r="Y851" i="16"/>
  <c r="H1312" i="16"/>
  <c r="G1883" i="16"/>
  <c r="E1883" i="16"/>
  <c r="G2005" i="16"/>
  <c r="E2005" i="16"/>
  <c r="Y2083" i="16"/>
  <c r="D2169" i="16"/>
  <c r="E94" i="16"/>
  <c r="F133" i="16"/>
  <c r="G462" i="16"/>
  <c r="D271" i="16"/>
  <c r="F736" i="16"/>
  <c r="D736" i="16"/>
  <c r="I1286" i="16"/>
  <c r="D1492" i="16"/>
  <c r="S2400" i="16"/>
  <c r="G111" i="16"/>
  <c r="F962" i="16"/>
  <c r="F2458" i="16"/>
  <c r="J2458" i="16"/>
  <c r="G2333" i="16"/>
  <c r="H1832" i="16"/>
  <c r="G513" i="16"/>
  <c r="I1686" i="16"/>
  <c r="G2360" i="16"/>
  <c r="D2360" i="16"/>
  <c r="E1802" i="16"/>
  <c r="F2293" i="16"/>
  <c r="E1467" i="16"/>
  <c r="F513" i="16"/>
  <c r="H1744" i="16"/>
  <c r="I2147" i="16"/>
  <c r="I1538" i="16"/>
  <c r="F2267" i="16"/>
  <c r="G2267" i="16"/>
  <c r="I513" i="16"/>
  <c r="D1603" i="16"/>
  <c r="F1626" i="16"/>
  <c r="F1889" i="16"/>
  <c r="I1495" i="16"/>
  <c r="F1231" i="16"/>
  <c r="G220" i="16"/>
  <c r="J2279" i="16"/>
  <c r="I469" i="16"/>
  <c r="J1868" i="16"/>
  <c r="D2386" i="16"/>
  <c r="D612" i="16"/>
  <c r="E1046" i="16"/>
  <c r="G490" i="16"/>
  <c r="F367" i="16"/>
  <c r="G1088" i="16"/>
  <c r="I1593" i="16"/>
  <c r="I634" i="16"/>
  <c r="D2358" i="16"/>
  <c r="G1882" i="16"/>
  <c r="D1257" i="16"/>
  <c r="D1888" i="16"/>
  <c r="H805" i="16"/>
  <c r="F2106" i="16"/>
  <c r="H384" i="16"/>
  <c r="H962" i="16"/>
  <c r="F462" i="16"/>
  <c r="E2300" i="16"/>
  <c r="I384" i="16"/>
  <c r="E1362" i="16"/>
  <c r="G1731" i="16"/>
  <c r="J787" i="16"/>
  <c r="E886" i="16"/>
  <c r="F2376" i="16"/>
  <c r="D680" i="16"/>
  <c r="D1682" i="16"/>
  <c r="J2111" i="16"/>
  <c r="G26" i="16"/>
  <c r="G1765" i="16"/>
  <c r="D720" i="16"/>
  <c r="I1257" i="16"/>
  <c r="I2447" i="16"/>
  <c r="G858" i="16"/>
  <c r="F1911" i="16"/>
  <c r="I1972" i="16"/>
  <c r="H999" i="16"/>
  <c r="I1469" i="16"/>
  <c r="J2283" i="16"/>
  <c r="J2300" i="16"/>
  <c r="J824" i="16"/>
  <c r="G632" i="16"/>
  <c r="D906" i="16"/>
  <c r="F1680" i="16"/>
  <c r="I1385" i="16"/>
  <c r="H809" i="16"/>
  <c r="H1499" i="16"/>
  <c r="I1810" i="16"/>
  <c r="F720" i="16"/>
  <c r="J1388" i="16"/>
  <c r="D1064" i="16"/>
  <c r="I1101" i="16"/>
  <c r="H1218" i="16"/>
  <c r="H2002" i="16"/>
  <c r="F2105" i="16"/>
  <c r="I2215" i="16"/>
  <c r="D2427" i="16"/>
  <c r="E1656" i="16"/>
  <c r="F1835" i="16"/>
  <c r="E1787" i="16"/>
  <c r="E956" i="16"/>
  <c r="E1918" i="16"/>
  <c r="D2503" i="16"/>
  <c r="F1242" i="16"/>
  <c r="E2230" i="16"/>
  <c r="E2142" i="16"/>
  <c r="J1416" i="16"/>
  <c r="I1507" i="16"/>
  <c r="I1149" i="16"/>
  <c r="F363" i="16"/>
  <c r="J1911" i="16"/>
  <c r="I2367" i="16"/>
  <c r="G1457" i="16"/>
  <c r="D1450" i="16"/>
  <c r="H1918" i="16"/>
  <c r="I1450" i="16"/>
  <c r="G1450" i="16"/>
  <c r="E1101" i="16"/>
  <c r="G2183" i="16"/>
  <c r="D1314" i="16"/>
  <c r="D925" i="16"/>
  <c r="G1911" i="16"/>
  <c r="I1835" i="16"/>
  <c r="F641" i="16"/>
  <c r="H2271" i="16"/>
  <c r="E338" i="16"/>
  <c r="H1141" i="16"/>
  <c r="G1114" i="16"/>
  <c r="D2165" i="16"/>
  <c r="H94" i="16"/>
  <c r="I1434" i="16"/>
  <c r="G1434" i="16"/>
  <c r="D2277" i="16"/>
  <c r="E2277" i="16"/>
  <c r="G2277" i="16"/>
  <c r="J36" i="16"/>
  <c r="H36" i="16"/>
  <c r="G532" i="16"/>
  <c r="D532" i="16"/>
  <c r="H2303" i="16"/>
  <c r="E1113" i="16"/>
  <c r="G1113" i="16"/>
  <c r="H2470" i="16"/>
  <c r="S234" i="16"/>
  <c r="H234" i="16"/>
  <c r="Y271" i="16"/>
  <c r="H201" i="16"/>
  <c r="J201" i="16"/>
  <c r="E201" i="16"/>
  <c r="D400" i="16"/>
  <c r="Y612" i="16"/>
  <c r="E1596" i="16"/>
  <c r="H1596" i="16"/>
  <c r="G1596" i="16"/>
  <c r="G2315" i="16"/>
  <c r="F2315" i="16"/>
  <c r="I2315" i="16"/>
  <c r="S1971" i="16"/>
  <c r="F2064" i="16"/>
  <c r="G85" i="16"/>
  <c r="I2290" i="16"/>
  <c r="E2290" i="16"/>
  <c r="E705" i="16"/>
  <c r="D705" i="16"/>
  <c r="S835" i="16"/>
  <c r="G835" i="16" s="1"/>
  <c r="G1410" i="16"/>
  <c r="Y624" i="16"/>
  <c r="F683" i="16"/>
  <c r="G844" i="16"/>
  <c r="H844" i="16"/>
  <c r="E1508" i="16"/>
  <c r="D1508" i="16"/>
  <c r="F1901" i="16"/>
  <c r="H1901" i="16"/>
  <c r="G1025" i="16"/>
  <c r="F1025" i="16"/>
  <c r="I1427" i="16"/>
  <c r="D1427" i="16"/>
  <c r="H1427" i="16"/>
  <c r="G1427" i="16"/>
  <c r="I1756" i="16"/>
  <c r="G1756" i="16"/>
  <c r="Y584" i="16"/>
  <c r="I1926" i="16"/>
  <c r="E1926" i="16"/>
  <c r="G1736" i="16"/>
  <c r="J1736" i="16"/>
  <c r="J1745" i="16"/>
  <c r="I1745" i="16"/>
  <c r="E1923" i="16"/>
  <c r="D1923" i="16"/>
  <c r="J1923" i="16"/>
  <c r="E2131" i="16"/>
  <c r="H2131" i="16"/>
  <c r="F1059" i="16"/>
  <c r="D1059" i="16"/>
  <c r="F1424" i="16"/>
  <c r="J1424" i="16"/>
  <c r="H1424" i="16"/>
  <c r="I1424" i="16"/>
  <c r="D251" i="16"/>
  <c r="J251" i="16"/>
  <c r="J707" i="16"/>
  <c r="F707" i="16"/>
  <c r="D825" i="16"/>
  <c r="I825" i="16"/>
  <c r="F825" i="16"/>
  <c r="I905" i="16"/>
  <c r="G905" i="16"/>
  <c r="S2324" i="16"/>
  <c r="J2324" i="16" s="1"/>
  <c r="S2431" i="16"/>
  <c r="G2431" i="16" s="1"/>
  <c r="J761" i="16"/>
  <c r="F761" i="16"/>
  <c r="S1172" i="16"/>
  <c r="Y2169" i="16"/>
  <c r="S1403" i="16"/>
  <c r="G1403" i="16" s="1"/>
  <c r="S2193" i="16"/>
  <c r="D1010" i="16"/>
  <c r="J1010" i="16"/>
  <c r="F1010" i="16"/>
  <c r="S1165" i="16"/>
  <c r="G1205" i="16"/>
  <c r="J1205" i="16"/>
  <c r="F1356" i="16"/>
  <c r="J1356" i="16"/>
  <c r="G1356" i="16"/>
  <c r="D1356" i="16"/>
  <c r="J1400" i="16"/>
  <c r="E1400" i="16"/>
  <c r="I1400" i="16"/>
  <c r="G1400" i="16"/>
  <c r="D1621" i="16"/>
  <c r="H1621" i="16"/>
  <c r="G1621" i="16"/>
  <c r="J1621" i="16"/>
  <c r="D1673" i="16"/>
  <c r="F1673" i="16"/>
  <c r="G1673" i="16"/>
  <c r="E1693" i="16"/>
  <c r="G1693" i="16"/>
  <c r="F1803" i="16"/>
  <c r="G1803" i="16"/>
  <c r="H1803" i="16"/>
  <c r="J1755" i="16"/>
  <c r="H1755" i="16"/>
  <c r="H1807" i="16"/>
  <c r="J1807" i="16"/>
  <c r="S214" i="16"/>
  <c r="F911" i="16"/>
  <c r="G911" i="16"/>
  <c r="S1979" i="16"/>
  <c r="F2199" i="16"/>
  <c r="E2199" i="16"/>
  <c r="I1844" i="16"/>
  <c r="H1844" i="16"/>
  <c r="F708" i="16"/>
  <c r="S1171" i="16"/>
  <c r="I1638" i="16"/>
  <c r="H1638" i="16"/>
  <c r="Y2499" i="16"/>
  <c r="D2302" i="16"/>
  <c r="H2302" i="16"/>
  <c r="S1203" i="16"/>
  <c r="G1203" i="16" s="1"/>
  <c r="G626" i="16"/>
  <c r="J626" i="16"/>
  <c r="E587" i="16"/>
  <c r="G587" i="16"/>
  <c r="F587" i="16"/>
  <c r="I587" i="16"/>
  <c r="D587" i="16"/>
  <c r="U587" i="16" s="1"/>
  <c r="H865" i="16"/>
  <c r="G865" i="16"/>
  <c r="J865" i="16"/>
  <c r="D865" i="16"/>
  <c r="H2430" i="16"/>
  <c r="F2430" i="16"/>
  <c r="D2430" i="16"/>
  <c r="G1893" i="16"/>
  <c r="D1893" i="16"/>
  <c r="E1893" i="16"/>
  <c r="G1785" i="16"/>
  <c r="J1785" i="16"/>
  <c r="H606" i="16"/>
  <c r="D606" i="16"/>
  <c r="E842" i="16"/>
  <c r="D842" i="16"/>
  <c r="H842" i="16"/>
  <c r="J842" i="16"/>
  <c r="Y735" i="16"/>
  <c r="Y1180" i="16"/>
  <c r="Y2140" i="16"/>
  <c r="G2164" i="16"/>
  <c r="I2244" i="16"/>
  <c r="F2244" i="16"/>
  <c r="H2244" i="16"/>
  <c r="Y640" i="16"/>
  <c r="D1096" i="16"/>
  <c r="I1096" i="16"/>
  <c r="E1604" i="16"/>
  <c r="F1604" i="16"/>
  <c r="Y2452" i="16"/>
  <c r="Y1441" i="16"/>
  <c r="Y2029" i="16"/>
  <c r="S504" i="16"/>
  <c r="G504" i="16" s="1"/>
  <c r="Y96" i="16"/>
  <c r="S96" i="16"/>
  <c r="F93" i="16"/>
  <c r="H93" i="16"/>
  <c r="E93" i="16"/>
  <c r="J93" i="16"/>
  <c r="I93" i="16"/>
  <c r="Y505" i="16"/>
  <c r="J244" i="16"/>
  <c r="D244" i="16"/>
  <c r="I244" i="16"/>
  <c r="I535" i="16"/>
  <c r="J535" i="16"/>
  <c r="F535" i="16"/>
  <c r="H535" i="16"/>
  <c r="H335" i="16"/>
  <c r="F335" i="16"/>
  <c r="I335" i="16"/>
  <c r="S247" i="16"/>
  <c r="G247" i="16" s="1"/>
  <c r="Y247" i="16"/>
  <c r="S105" i="16"/>
  <c r="S60" i="16"/>
  <c r="S450" i="16"/>
  <c r="Y450" i="16"/>
  <c r="F424" i="16"/>
  <c r="I424" i="16"/>
  <c r="J424" i="16"/>
  <c r="S95" i="16"/>
  <c r="Y95" i="16"/>
  <c r="S73" i="16"/>
  <c r="Y73" i="16"/>
  <c r="G321" i="16"/>
  <c r="E321" i="16"/>
  <c r="I321" i="16"/>
  <c r="F261" i="16"/>
  <c r="I261" i="16"/>
  <c r="Y226" i="16"/>
  <c r="S226" i="16"/>
  <c r="F209" i="16"/>
  <c r="G209" i="16"/>
  <c r="E209" i="16"/>
  <c r="H209" i="16"/>
  <c r="I209" i="16"/>
  <c r="F179" i="16"/>
  <c r="G179" i="16"/>
  <c r="H179" i="16"/>
  <c r="S91" i="16"/>
  <c r="S81" i="16"/>
  <c r="Y81" i="16"/>
  <c r="S37" i="16"/>
  <c r="Y37" i="16"/>
  <c r="Y2427" i="16"/>
  <c r="Y1772" i="16"/>
  <c r="G2474" i="16"/>
  <c r="F2343" i="16"/>
  <c r="E2343" i="16"/>
  <c r="I2339" i="16"/>
  <c r="H2339" i="16"/>
  <c r="D2339" i="16"/>
  <c r="J2339" i="16"/>
  <c r="G2070" i="16"/>
  <c r="D2070" i="16"/>
  <c r="E2070" i="16"/>
  <c r="I1876" i="16"/>
  <c r="J1876" i="16"/>
  <c r="G1593" i="16"/>
  <c r="I1569" i="16"/>
  <c r="H1569" i="16"/>
  <c r="G1314" i="16"/>
  <c r="G1046" i="16"/>
  <c r="G249" i="16"/>
  <c r="F154" i="16"/>
  <c r="D410" i="16"/>
  <c r="Y2423" i="16"/>
  <c r="Y347" i="16"/>
  <c r="Y413" i="16"/>
  <c r="I85" i="16"/>
  <c r="H261" i="16"/>
  <c r="Y390" i="16"/>
  <c r="G40" i="16"/>
  <c r="E2423" i="16"/>
  <c r="E707" i="16"/>
  <c r="E626" i="16"/>
  <c r="I1094" i="16"/>
  <c r="H572" i="16"/>
  <c r="G62" i="16"/>
  <c r="G2138" i="16"/>
  <c r="H2146" i="16"/>
  <c r="S202" i="16"/>
  <c r="F1256" i="16"/>
  <c r="H286" i="16"/>
  <c r="J1282" i="16"/>
  <c r="E257" i="16"/>
  <c r="J757" i="16"/>
  <c r="G258" i="16"/>
  <c r="J611" i="16"/>
  <c r="G395" i="16"/>
  <c r="H1969" i="16"/>
  <c r="I145" i="16"/>
  <c r="H1238" i="16"/>
  <c r="E2504" i="16"/>
  <c r="H2436" i="16"/>
  <c r="H1827" i="16"/>
  <c r="J1299" i="16"/>
  <c r="F603" i="16"/>
  <c r="H2349" i="16"/>
  <c r="F1175" i="16"/>
  <c r="E567" i="16"/>
  <c r="E46" i="16"/>
  <c r="E1425" i="16"/>
  <c r="H971" i="16"/>
  <c r="G169" i="16"/>
  <c r="J2005" i="16"/>
  <c r="J1913" i="16"/>
  <c r="E1598" i="16"/>
  <c r="H802" i="16"/>
  <c r="H759" i="16"/>
  <c r="H859" i="16"/>
  <c r="I2061" i="16"/>
  <c r="J743" i="16"/>
  <c r="E236" i="16"/>
  <c r="I2051" i="16"/>
  <c r="H1443" i="16"/>
  <c r="I859" i="16"/>
  <c r="E2209" i="16"/>
  <c r="H736" i="16"/>
  <c r="F169" i="16"/>
  <c r="F1883" i="16"/>
  <c r="D1536" i="16"/>
  <c r="D1459" i="16"/>
  <c r="E159" i="16"/>
  <c r="G1520" i="16"/>
  <c r="J669" i="16"/>
  <c r="E88" i="16"/>
  <c r="G913" i="16"/>
  <c r="F939" i="16"/>
  <c r="H1094" i="16"/>
  <c r="H2247" i="16"/>
  <c r="D1787" i="16"/>
  <c r="H1693" i="16"/>
  <c r="F1050" i="16"/>
  <c r="G1842" i="16"/>
  <c r="E1949" i="16"/>
  <c r="E179" i="16"/>
  <c r="F423" i="16"/>
  <c r="E2263" i="16"/>
  <c r="U2263" i="16" s="1"/>
  <c r="G2144" i="16"/>
  <c r="H1990" i="16"/>
  <c r="G257" i="16"/>
  <c r="I1598" i="16"/>
  <c r="D128" i="16"/>
  <c r="J2211" i="16"/>
  <c r="D2022" i="16"/>
  <c r="H1831" i="16"/>
  <c r="J1377" i="16"/>
  <c r="J2455" i="16"/>
  <c r="D1803" i="16"/>
  <c r="E1424" i="16"/>
  <c r="F999" i="16"/>
  <c r="F1365" i="16"/>
  <c r="H1257" i="16"/>
  <c r="F1434" i="16"/>
  <c r="G1822" i="16"/>
  <c r="J1484" i="16"/>
  <c r="I1832" i="16"/>
  <c r="D2132" i="16"/>
  <c r="Y449" i="16"/>
  <c r="F800" i="16"/>
  <c r="I708" i="16"/>
  <c r="E1803" i="16"/>
  <c r="J1413" i="16"/>
  <c r="H2070" i="16"/>
  <c r="G1424" i="16"/>
  <c r="H1923" i="16"/>
  <c r="F1958" i="16"/>
  <c r="I113" i="16"/>
  <c r="D434" i="16"/>
  <c r="E645" i="16"/>
  <c r="G2478" i="16"/>
  <c r="F321" i="16"/>
  <c r="E2240" i="16"/>
  <c r="F1990" i="16"/>
  <c r="F1926" i="16"/>
  <c r="H1493" i="16"/>
  <c r="J1990" i="16"/>
  <c r="I2455" i="16"/>
  <c r="E1745" i="16"/>
  <c r="D1499" i="16"/>
  <c r="F695" i="16"/>
  <c r="G2386" i="16"/>
  <c r="D490" i="16"/>
  <c r="I2227" i="16"/>
  <c r="J1744" i="16"/>
  <c r="S373" i="16"/>
  <c r="E2271" i="16"/>
  <c r="E798" i="16"/>
  <c r="I1170" i="16"/>
  <c r="E1831" i="16"/>
  <c r="D859" i="16"/>
  <c r="G1745" i="16"/>
  <c r="J1365" i="16"/>
  <c r="D1961" i="16"/>
  <c r="J2199" i="16"/>
  <c r="D1400" i="16"/>
  <c r="E1966" i="16"/>
  <c r="H968" i="16"/>
  <c r="I1428" i="16"/>
  <c r="D55" i="16"/>
  <c r="D367" i="16"/>
  <c r="U367" i="16" s="1"/>
  <c r="H618" i="16"/>
  <c r="I2201" i="16"/>
  <c r="I582" i="16"/>
  <c r="S548" i="16"/>
  <c r="Y1175" i="16"/>
  <c r="S1235" i="16"/>
  <c r="J1235" i="16" s="1"/>
  <c r="Y1276" i="16"/>
  <c r="F1279" i="16"/>
  <c r="E334" i="16"/>
  <c r="H1125" i="16"/>
  <c r="I2129" i="16"/>
  <c r="F2470" i="16"/>
  <c r="G311" i="16"/>
  <c r="F1638" i="16"/>
  <c r="G1901" i="16"/>
  <c r="D110" i="16"/>
  <c r="G1096" i="16"/>
  <c r="J1326" i="16"/>
  <c r="G966" i="16"/>
  <c r="G356" i="16"/>
  <c r="F110" i="16"/>
  <c r="Y2241" i="16"/>
  <c r="Y535" i="16"/>
  <c r="Y342" i="16"/>
  <c r="G416" i="16"/>
  <c r="I1661" i="16"/>
  <c r="J84" i="16"/>
  <c r="J184" i="16"/>
  <c r="I1413" i="16"/>
  <c r="F694" i="16"/>
  <c r="J462" i="16"/>
  <c r="E271" i="16"/>
  <c r="H686" i="16"/>
  <c r="I694" i="16"/>
  <c r="I730" i="16"/>
  <c r="E730" i="16"/>
  <c r="D889" i="16"/>
  <c r="F889" i="16"/>
  <c r="E897" i="16"/>
  <c r="H897" i="16"/>
  <c r="H937" i="16"/>
  <c r="E937" i="16"/>
  <c r="G1594" i="16"/>
  <c r="I1594" i="16"/>
  <c r="G1855" i="16"/>
  <c r="Y1955" i="16"/>
  <c r="E2169" i="16"/>
  <c r="G2327" i="16"/>
  <c r="D2327" i="16"/>
  <c r="F94" i="16"/>
  <c r="E133" i="16"/>
  <c r="G133" i="16"/>
  <c r="H370" i="16"/>
  <c r="D370" i="16"/>
  <c r="H387" i="16"/>
  <c r="I1010" i="16"/>
  <c r="J1662" i="16"/>
  <c r="D1455" i="16"/>
  <c r="J1455" i="16"/>
  <c r="H1455" i="16"/>
  <c r="I507" i="16"/>
  <c r="H1584" i="16"/>
  <c r="H750" i="16"/>
  <c r="I875" i="16"/>
  <c r="J875" i="16"/>
  <c r="I1189" i="16"/>
  <c r="H1189" i="16"/>
  <c r="S2309" i="16"/>
  <c r="G120" i="16"/>
  <c r="F120" i="16"/>
  <c r="G143" i="16"/>
  <c r="S398" i="16"/>
  <c r="I398" i="16"/>
  <c r="D1000" i="16"/>
  <c r="I962" i="16"/>
  <c r="H55" i="16"/>
  <c r="H2458" i="16"/>
  <c r="I2458" i="16"/>
  <c r="I2333" i="16"/>
  <c r="J1832" i="16"/>
  <c r="H1353" i="16"/>
  <c r="E1837" i="16"/>
  <c r="J1686" i="16"/>
  <c r="E532" i="16"/>
  <c r="I2360" i="16"/>
  <c r="E2360" i="16"/>
  <c r="D36" i="16"/>
  <c r="D312" i="16"/>
  <c r="I2293" i="16"/>
  <c r="E1704" i="16"/>
  <c r="I1704" i="16"/>
  <c r="I1467" i="16"/>
  <c r="D394" i="16"/>
  <c r="H2147" i="16"/>
  <c r="E1538" i="16"/>
  <c r="H2277" i="16"/>
  <c r="D2031" i="16"/>
  <c r="H2267" i="16"/>
  <c r="I1484" i="16"/>
  <c r="H513" i="16"/>
  <c r="J2064" i="16"/>
  <c r="F1613" i="16"/>
  <c r="F1031" i="16"/>
  <c r="F1495" i="16"/>
  <c r="D2315" i="16"/>
  <c r="H1231" i="16"/>
  <c r="J1822" i="16"/>
  <c r="F1113" i="16"/>
  <c r="E1584" i="16"/>
  <c r="H469" i="16"/>
  <c r="H1723" i="16"/>
  <c r="F1868" i="16"/>
  <c r="E1353" i="16"/>
  <c r="E2254" i="16"/>
  <c r="J612" i="16"/>
  <c r="H2206" i="16"/>
  <c r="G271" i="16"/>
  <c r="H1603" i="16"/>
  <c r="I1975" i="16"/>
  <c r="F2290" i="16"/>
  <c r="F2358" i="16"/>
  <c r="E1882" i="16"/>
  <c r="G2270" i="16"/>
  <c r="F384" i="16"/>
  <c r="I805" i="16"/>
  <c r="I2300" i="16"/>
  <c r="H423" i="16"/>
  <c r="F184" i="16"/>
  <c r="H1558" i="16"/>
  <c r="F2391" i="16"/>
  <c r="F1362" i="16"/>
  <c r="E1731" i="16"/>
  <c r="H1731" i="16"/>
  <c r="H886" i="16"/>
  <c r="F787" i="16"/>
  <c r="E2106" i="16"/>
  <c r="G787" i="16"/>
  <c r="F1682" i="16"/>
  <c r="H1025" i="16"/>
  <c r="I1365" i="16"/>
  <c r="D2131" i="16"/>
  <c r="F1876" i="16"/>
  <c r="J26" i="16"/>
  <c r="J720" i="16"/>
  <c r="D844" i="16"/>
  <c r="F1508" i="16"/>
  <c r="I1736" i="16"/>
  <c r="H2447" i="16"/>
  <c r="F1595" i="16"/>
  <c r="D1911" i="16"/>
  <c r="J2320" i="16"/>
  <c r="F1427" i="16"/>
  <c r="E999" i="16"/>
  <c r="U999" i="16" s="1"/>
  <c r="G1413" i="16"/>
  <c r="J2474" i="16"/>
  <c r="D2283" i="16"/>
  <c r="J2378" i="16"/>
  <c r="H1059" i="16"/>
  <c r="G707" i="16"/>
  <c r="H632" i="16"/>
  <c r="F2070" i="16"/>
  <c r="E1680" i="16"/>
  <c r="H634" i="16"/>
  <c r="G1377" i="16"/>
  <c r="G694" i="16"/>
  <c r="I1133" i="16"/>
  <c r="F1081" i="16"/>
  <c r="J1842" i="16"/>
  <c r="I1803" i="16"/>
  <c r="H1444" i="16"/>
  <c r="H1876" i="16"/>
  <c r="G2002" i="16"/>
  <c r="E2002" i="16"/>
  <c r="E2455" i="16"/>
  <c r="D1876" i="16"/>
  <c r="E1791" i="16"/>
  <c r="H2105" i="16"/>
  <c r="H761" i="16"/>
  <c r="H2215" i="16"/>
  <c r="I2223" i="16"/>
  <c r="J911" i="16"/>
  <c r="J2230" i="16"/>
  <c r="F2339" i="16"/>
  <c r="D1202" i="16"/>
  <c r="J2251" i="16"/>
  <c r="G634" i="16"/>
  <c r="G475" i="16"/>
  <c r="H2427" i="16"/>
  <c r="D1936" i="16"/>
  <c r="H1149" i="16"/>
  <c r="E251" i="16"/>
  <c r="D1799" i="16"/>
  <c r="J2427" i="16"/>
  <c r="J1533" i="16"/>
  <c r="I1918" i="16"/>
  <c r="F2503" i="16"/>
  <c r="G1242" i="16"/>
  <c r="G128" i="16"/>
  <c r="H355" i="16"/>
  <c r="F1507" i="16"/>
  <c r="E1081" i="16"/>
  <c r="E1581" i="16"/>
  <c r="G1656" i="16"/>
  <c r="G1508" i="16"/>
  <c r="E1143" i="16"/>
  <c r="E1094" i="16"/>
  <c r="G21" i="16"/>
  <c r="D2157" i="16"/>
  <c r="I1143" i="16"/>
  <c r="I2329" i="16"/>
  <c r="J1161" i="16"/>
  <c r="H2183" i="16"/>
  <c r="E1743" i="16"/>
  <c r="F280" i="16"/>
  <c r="J618" i="16"/>
  <c r="J1835" i="16"/>
  <c r="H1107" i="16"/>
  <c r="I842" i="16"/>
  <c r="F606" i="16"/>
  <c r="J641" i="16"/>
  <c r="J524" i="16"/>
  <c r="D535" i="16"/>
  <c r="G909" i="16"/>
  <c r="D1428" i="16"/>
  <c r="H244" i="16"/>
  <c r="E535" i="16"/>
  <c r="I523" i="16"/>
  <c r="E424" i="16"/>
  <c r="F244" i="16"/>
  <c r="F348" i="16"/>
  <c r="D424" i="16"/>
  <c r="I251" i="16"/>
  <c r="H712" i="16"/>
  <c r="D707" i="16"/>
  <c r="H2138" i="16"/>
  <c r="J1581" i="16"/>
  <c r="I1141" i="16"/>
  <c r="J1041" i="16"/>
  <c r="I1416" i="16"/>
  <c r="E2027" i="16"/>
  <c r="I1006" i="16"/>
  <c r="D2244" i="16"/>
  <c r="F1893" i="16"/>
  <c r="F2146" i="16"/>
  <c r="H869" i="16"/>
  <c r="F869" i="16"/>
  <c r="H1114" i="16"/>
  <c r="J869" i="16"/>
  <c r="F2002" i="16"/>
  <c r="F572" i="16"/>
  <c r="G93" i="16"/>
  <c r="J34" i="16"/>
  <c r="E34" i="16"/>
  <c r="I1063" i="16"/>
  <c r="F2451" i="16"/>
  <c r="G2451" i="16"/>
  <c r="Y388" i="16"/>
  <c r="G436" i="16"/>
  <c r="E436" i="16"/>
  <c r="G2245" i="16"/>
  <c r="I2044" i="16"/>
  <c r="F2044" i="16"/>
  <c r="F1348" i="16"/>
  <c r="D1348" i="16"/>
  <c r="S1817" i="16"/>
  <c r="J1817" i="16" s="1"/>
  <c r="G67" i="16"/>
  <c r="D67" i="16"/>
  <c r="F2149" i="16"/>
  <c r="G2149" i="16"/>
  <c r="D2149" i="16"/>
  <c r="U2149" i="16" s="1"/>
  <c r="Y60" i="16"/>
  <c r="S268" i="16"/>
  <c r="F268" i="16"/>
  <c r="E268" i="16"/>
  <c r="S347" i="16"/>
  <c r="F347" i="16" s="1"/>
  <c r="J1295" i="16"/>
  <c r="S1391" i="16"/>
  <c r="E1479" i="16"/>
  <c r="H1479" i="16"/>
  <c r="J1479" i="16"/>
  <c r="F1826" i="16"/>
  <c r="I1826" i="16"/>
  <c r="S1358" i="16"/>
  <c r="F1358" i="16"/>
  <c r="F1606" i="16"/>
  <c r="G1606" i="16"/>
  <c r="D1606" i="16"/>
  <c r="G1981" i="16"/>
  <c r="F1981" i="16"/>
  <c r="D1981" i="16"/>
  <c r="J85" i="16"/>
  <c r="F647" i="16"/>
  <c r="G647" i="16"/>
  <c r="H1245" i="16"/>
  <c r="D1245" i="16"/>
  <c r="G1245" i="16"/>
  <c r="F1245" i="16"/>
  <c r="F69" i="16"/>
  <c r="D69" i="16"/>
  <c r="S604" i="16"/>
  <c r="F604" i="16" s="1"/>
  <c r="Y819" i="16"/>
  <c r="E1865" i="16"/>
  <c r="D1865" i="16"/>
  <c r="F1865" i="16"/>
  <c r="D1922" i="16"/>
  <c r="J1922" i="16"/>
  <c r="S522" i="16"/>
  <c r="G522" i="16" s="1"/>
  <c r="I2368" i="16"/>
  <c r="D2368" i="16"/>
  <c r="J2368" i="16"/>
  <c r="G2368" i="16"/>
  <c r="H1566" i="16"/>
  <c r="D1566" i="16"/>
  <c r="S2336" i="16"/>
  <c r="G116" i="16"/>
  <c r="J116" i="16"/>
  <c r="Y113" i="16"/>
  <c r="J149" i="16"/>
  <c r="G149" i="16"/>
  <c r="Y653" i="16"/>
  <c r="Y1265" i="16"/>
  <c r="Y2033" i="16"/>
  <c r="Y1261" i="16"/>
  <c r="E1769" i="16"/>
  <c r="I1769" i="16"/>
  <c r="S1461" i="16"/>
  <c r="I1461" i="16" s="1"/>
  <c r="F1543" i="16"/>
  <c r="E1543" i="16"/>
  <c r="U1543" i="16" s="1"/>
  <c r="E1620" i="16"/>
  <c r="J1620" i="16"/>
  <c r="G1774" i="16"/>
  <c r="I1774" i="16"/>
  <c r="H1774" i="16"/>
  <c r="S2371" i="16"/>
  <c r="G872" i="16"/>
  <c r="F872" i="16"/>
  <c r="J856" i="16"/>
  <c r="G856" i="16"/>
  <c r="F856" i="16"/>
  <c r="Y632" i="16"/>
  <c r="E833" i="16"/>
  <c r="D144" i="16"/>
  <c r="I144" i="16"/>
  <c r="F144" i="16"/>
  <c r="J144" i="16"/>
  <c r="S2109" i="16"/>
  <c r="E2109" i="16" s="1"/>
  <c r="S71" i="16"/>
  <c r="Y1399" i="16"/>
  <c r="I1738" i="16"/>
  <c r="G1738" i="16"/>
  <c r="J1738" i="16"/>
  <c r="H1738" i="16"/>
  <c r="E2305" i="16"/>
  <c r="I2305" i="16"/>
  <c r="F2305" i="16"/>
  <c r="I1209" i="16"/>
  <c r="H1209" i="16"/>
  <c r="G124" i="16"/>
  <c r="E491" i="16"/>
  <c r="I491" i="16"/>
  <c r="Y2230" i="16"/>
  <c r="S505" i="16"/>
  <c r="F505" i="16"/>
  <c r="H127" i="16"/>
  <c r="G127" i="16"/>
  <c r="Y475" i="16"/>
  <c r="S1944" i="16"/>
  <c r="S807" i="16"/>
  <c r="J807" i="16"/>
  <c r="I1227" i="16"/>
  <c r="H1227" i="16"/>
  <c r="I1718" i="16"/>
  <c r="J1718" i="16"/>
  <c r="F1718" i="16"/>
  <c r="G1718" i="16"/>
  <c r="E1718" i="16"/>
  <c r="D2326" i="16"/>
  <c r="G2326" i="16"/>
  <c r="E1778" i="16"/>
  <c r="J1778" i="16"/>
  <c r="I660" i="16"/>
  <c r="J660" i="16"/>
  <c r="Y2113" i="16"/>
  <c r="H642" i="16"/>
  <c r="E642" i="16"/>
  <c r="F642" i="16"/>
  <c r="S1347" i="16"/>
  <c r="G1347" i="16" s="1"/>
  <c r="Y1295" i="16"/>
  <c r="S796" i="16"/>
  <c r="S636" i="16"/>
  <c r="S2140" i="16"/>
  <c r="D2140" i="16"/>
  <c r="Y2340" i="16"/>
  <c r="Y384" i="16"/>
  <c r="F509" i="16"/>
  <c r="H509" i="16"/>
  <c r="I509" i="16"/>
  <c r="E509" i="16"/>
  <c r="I418" i="16"/>
  <c r="H418" i="16"/>
  <c r="E418" i="16"/>
  <c r="S300" i="16"/>
  <c r="G300" i="16" s="1"/>
  <c r="J99" i="16"/>
  <c r="G99" i="16"/>
  <c r="F437" i="16"/>
  <c r="D437" i="16"/>
  <c r="E437" i="16"/>
  <c r="G371" i="16"/>
  <c r="J371" i="16"/>
  <c r="F371" i="16"/>
  <c r="S457" i="16"/>
  <c r="Y457" i="16"/>
  <c r="Y414" i="16"/>
  <c r="S414" i="16"/>
  <c r="H414" i="16"/>
  <c r="Y374" i="16"/>
  <c r="S353" i="16"/>
  <c r="Y416" i="16"/>
  <c r="Y2367" i="16"/>
  <c r="Y2363" i="16"/>
  <c r="Y2359" i="16"/>
  <c r="Y2355" i="16"/>
  <c r="Y2260" i="16"/>
  <c r="Y2256" i="16"/>
  <c r="Y2252" i="16"/>
  <c r="Y2249" i="16"/>
  <c r="Y2215" i="16"/>
  <c r="Y2211" i="16"/>
  <c r="Y2200" i="16"/>
  <c r="Y2148" i="16"/>
  <c r="Y2124" i="16"/>
  <c r="Y2086" i="16"/>
  <c r="Y1410" i="16"/>
  <c r="Y811" i="16"/>
  <c r="Y768" i="16"/>
  <c r="S2406" i="16"/>
  <c r="Y2406" i="16"/>
  <c r="H2382" i="16"/>
  <c r="D2382" i="16"/>
  <c r="S2374" i="16"/>
  <c r="G2303" i="16"/>
  <c r="G2278" i="16"/>
  <c r="S2159" i="16"/>
  <c r="Y2159" i="16"/>
  <c r="S2153" i="16"/>
  <c r="J2153" i="16" s="1"/>
  <c r="Y2153" i="16"/>
  <c r="G2146" i="16"/>
  <c r="S2134" i="16"/>
  <c r="Y2092" i="16"/>
  <c r="S2092" i="16"/>
  <c r="G2092" i="16" s="1"/>
  <c r="S2036" i="16"/>
  <c r="J2036" i="16" s="1"/>
  <c r="Y2036" i="16"/>
  <c r="Y1872" i="16"/>
  <c r="S1872" i="16"/>
  <c r="Y1678" i="16"/>
  <c r="S1678" i="16"/>
  <c r="F1678" i="16" s="1"/>
  <c r="S1664" i="16"/>
  <c r="Y1664" i="16"/>
  <c r="Y1652" i="16"/>
  <c r="S1652" i="16"/>
  <c r="Y1636" i="16"/>
  <c r="S1636" i="16"/>
  <c r="G1620" i="16"/>
  <c r="F1608" i="16"/>
  <c r="G1604" i="16"/>
  <c r="Y1491" i="16"/>
  <c r="S1491" i="16"/>
  <c r="Y1468" i="16"/>
  <c r="S1468" i="16"/>
  <c r="S1409" i="16"/>
  <c r="J1409" i="16"/>
  <c r="Y1409" i="16"/>
  <c r="S1397" i="16"/>
  <c r="S1320" i="16"/>
  <c r="D1320" i="16"/>
  <c r="Y1320" i="16"/>
  <c r="E1068" i="16"/>
  <c r="F1068" i="16"/>
  <c r="I1068" i="16"/>
  <c r="H1068" i="16"/>
  <c r="G1064" i="16"/>
  <c r="E1053" i="16"/>
  <c r="G1053" i="16"/>
  <c r="J1053" i="16"/>
  <c r="F1053" i="16"/>
  <c r="Y1022" i="16"/>
  <c r="S1022" i="16"/>
  <c r="S1018" i="16"/>
  <c r="G1018" i="16"/>
  <c r="Y1014" i="16"/>
  <c r="S1014" i="16"/>
  <c r="Y990" i="16"/>
  <c r="S990" i="16"/>
  <c r="Y853" i="16"/>
  <c r="S853" i="16"/>
  <c r="Y845" i="16"/>
  <c r="S845" i="16"/>
  <c r="Y829" i="16"/>
  <c r="S829" i="16"/>
  <c r="G829" i="16" s="1"/>
  <c r="G825" i="16"/>
  <c r="H709" i="16"/>
  <c r="J709" i="16"/>
  <c r="S623" i="16"/>
  <c r="Y623" i="16"/>
  <c r="S610" i="16"/>
  <c r="Y610" i="16"/>
  <c r="Y575" i="16"/>
  <c r="S575" i="16"/>
  <c r="Y568" i="16"/>
  <c r="S568" i="16"/>
  <c r="G568" i="16" s="1"/>
  <c r="S557" i="16"/>
  <c r="Y557" i="16"/>
  <c r="Y542" i="16"/>
  <c r="S542" i="16"/>
  <c r="Y2095" i="16"/>
  <c r="E2095" i="16"/>
  <c r="H1042" i="16"/>
  <c r="E2446" i="16"/>
  <c r="H1905" i="16"/>
  <c r="J1042" i="16"/>
  <c r="G766" i="16"/>
  <c r="Y2482" i="16"/>
  <c r="J2285" i="16"/>
  <c r="G1891" i="16"/>
  <c r="G2323" i="16"/>
  <c r="H1587" i="16"/>
  <c r="E2482" i="16"/>
  <c r="J2482" i="16"/>
  <c r="G1587" i="16"/>
  <c r="Y1902" i="16"/>
  <c r="S596" i="16"/>
  <c r="H1506" i="16"/>
  <c r="F1506" i="16"/>
  <c r="S1528" i="16"/>
  <c r="F1528" i="16" s="1"/>
  <c r="J1002" i="16"/>
  <c r="I739" i="16"/>
  <c r="H2198" i="16"/>
  <c r="I1565" i="16"/>
  <c r="G1506" i="16"/>
  <c r="G978" i="16"/>
  <c r="I1002" i="16"/>
  <c r="G2339" i="16"/>
  <c r="H2366" i="16"/>
  <c r="G2285" i="16"/>
  <c r="F709" i="16"/>
  <c r="G2366" i="16"/>
  <c r="F2066" i="16"/>
  <c r="E2382" i="16"/>
  <c r="I1864" i="16"/>
  <c r="G1864" i="16"/>
  <c r="F2446" i="16"/>
  <c r="S2466" i="16"/>
  <c r="J2466" i="16" s="1"/>
  <c r="E2434" i="16"/>
  <c r="S2127" i="16"/>
  <c r="D1068" i="16"/>
  <c r="S2335" i="16"/>
  <c r="H2335" i="16" s="1"/>
  <c r="S2442" i="16"/>
  <c r="D1053" i="16"/>
  <c r="Y1547" i="16"/>
  <c r="H778" i="16"/>
  <c r="S1060" i="16"/>
  <c r="H1060" i="16" s="1"/>
  <c r="D619" i="16"/>
  <c r="E619" i="16"/>
  <c r="F619" i="16"/>
  <c r="J619" i="16"/>
  <c r="I1294" i="16"/>
  <c r="H1294" i="16"/>
  <c r="H651" i="16"/>
  <c r="G651" i="16"/>
  <c r="J670" i="16"/>
  <c r="F670" i="16"/>
  <c r="I904" i="16"/>
  <c r="H904" i="16"/>
  <c r="Y825" i="16"/>
  <c r="H699" i="16"/>
  <c r="D699" i="16"/>
  <c r="Y817" i="16"/>
  <c r="E595" i="16"/>
  <c r="H693" i="16"/>
  <c r="I693" i="16"/>
  <c r="E693" i="16"/>
  <c r="H2269" i="16"/>
  <c r="J2269" i="16"/>
  <c r="E2269" i="16"/>
  <c r="H674" i="16"/>
  <c r="S1026" i="16"/>
  <c r="F1026" i="16"/>
  <c r="G1121" i="16"/>
  <c r="F1121" i="16"/>
  <c r="E1129" i="16"/>
  <c r="D1129" i="16"/>
  <c r="H1724" i="16"/>
  <c r="J1724" i="16"/>
  <c r="G1724" i="16"/>
  <c r="Y1317" i="16"/>
  <c r="Y1397" i="16"/>
  <c r="J2232" i="16"/>
  <c r="E2232" i="16"/>
  <c r="D663" i="16"/>
  <c r="H663" i="16"/>
  <c r="D996" i="16"/>
  <c r="E996" i="16"/>
  <c r="J156" i="16"/>
  <c r="I2330" i="16"/>
  <c r="J2330" i="16"/>
  <c r="J1525" i="16"/>
  <c r="E1614" i="16"/>
  <c r="I1614" i="16"/>
  <c r="G1614" i="16"/>
  <c r="F654" i="16"/>
  <c r="H654" i="16"/>
  <c r="D253" i="16"/>
  <c r="J253" i="16"/>
  <c r="I1389" i="16"/>
  <c r="E1389" i="16"/>
  <c r="F1142" i="16"/>
  <c r="E1142" i="16"/>
  <c r="Y2274" i="16"/>
  <c r="Y105" i="16"/>
  <c r="Y194" i="16"/>
  <c r="Y147" i="16"/>
  <c r="S168" i="16"/>
  <c r="Y31" i="16"/>
  <c r="S458" i="16"/>
  <c r="Y458" i="16"/>
  <c r="Y509" i="16"/>
  <c r="Y425" i="16"/>
  <c r="Y394" i="16"/>
  <c r="Y276" i="16"/>
  <c r="F139" i="16"/>
  <c r="S35" i="16"/>
  <c r="Y35" i="16"/>
  <c r="Y504" i="16"/>
  <c r="Y355" i="16"/>
  <c r="S107" i="16"/>
  <c r="Y107" i="16"/>
  <c r="Y2383" i="16"/>
  <c r="Y2379" i="16"/>
  <c r="Y2070" i="16"/>
  <c r="Y2066" i="16"/>
  <c r="Y1931" i="16"/>
  <c r="Y1923" i="16"/>
  <c r="Y1919" i="16"/>
  <c r="Y1841" i="16"/>
  <c r="Y1806" i="16"/>
  <c r="Y1798" i="16"/>
  <c r="Y1374" i="16"/>
  <c r="Y187" i="16"/>
  <c r="S187" i="16"/>
  <c r="J187" i="16" s="1"/>
  <c r="Y353" i="16"/>
  <c r="Y22" i="16"/>
  <c r="Y361" i="16"/>
  <c r="Y503" i="16"/>
  <c r="Y377" i="16"/>
  <c r="Y322" i="16"/>
  <c r="Y62" i="16"/>
  <c r="Y522" i="16"/>
  <c r="Y483" i="16"/>
  <c r="S33" i="16"/>
  <c r="H33" i="16" s="1"/>
  <c r="Y33" i="16"/>
  <c r="S157" i="16"/>
  <c r="E157" i="16" s="1"/>
  <c r="Y2456" i="16"/>
  <c r="Y1784" i="16"/>
  <c r="Y1765" i="16"/>
  <c r="Y1761" i="16"/>
  <c r="Y1543" i="16"/>
  <c r="Y1433" i="16"/>
  <c r="Y1390" i="16"/>
  <c r="Y1386" i="16"/>
  <c r="Y1382" i="16"/>
  <c r="Y1337" i="16"/>
  <c r="Y1333" i="16"/>
  <c r="Y1050" i="16"/>
  <c r="Y1046" i="16"/>
  <c r="Y1042" i="16"/>
  <c r="Y1038" i="16"/>
  <c r="Y1034" i="16"/>
  <c r="Y1030" i="16"/>
  <c r="Y713" i="16"/>
  <c r="Y709" i="16"/>
  <c r="Y701" i="16"/>
  <c r="S2433" i="16"/>
  <c r="Y2433" i="16"/>
  <c r="S2019" i="16"/>
  <c r="Y2019" i="16"/>
  <c r="G2015" i="16"/>
  <c r="Y1957" i="16"/>
  <c r="S1957" i="16"/>
  <c r="Y1689" i="16"/>
  <c r="S1689" i="16"/>
  <c r="Y1655" i="16"/>
  <c r="S1655" i="16"/>
  <c r="S1647" i="16"/>
  <c r="Y1647" i="16"/>
  <c r="S1154" i="16"/>
  <c r="Y1154" i="16"/>
  <c r="G1142" i="16"/>
  <c r="H753" i="16"/>
  <c r="I753" i="16"/>
  <c r="Y742" i="16"/>
  <c r="S742" i="16"/>
  <c r="Y29" i="16"/>
  <c r="Y494" i="16"/>
  <c r="Y437" i="16"/>
  <c r="Y523" i="16"/>
  <c r="Y470" i="16"/>
  <c r="Y417" i="16"/>
  <c r="Y83" i="16"/>
  <c r="Y25" i="16"/>
  <c r="Y146" i="16"/>
  <c r="Y348" i="16"/>
  <c r="Y244" i="16"/>
  <c r="Y216" i="16"/>
  <c r="Y2474" i="16"/>
  <c r="Y2463" i="16"/>
  <c r="Y2459" i="16"/>
  <c r="Y2319" i="16"/>
  <c r="Y2296" i="16"/>
  <c r="Y2180" i="16"/>
  <c r="Y1998" i="16"/>
  <c r="Y1994" i="16"/>
  <c r="Y1990" i="16"/>
  <c r="Y1967" i="16"/>
  <c r="Y1952" i="16"/>
  <c r="Y1746" i="16"/>
  <c r="Y1736" i="16"/>
  <c r="Y1677" i="16"/>
  <c r="Y1624" i="16"/>
  <c r="Y1620" i="16"/>
  <c r="Y1608" i="16"/>
  <c r="Y1477" i="16"/>
  <c r="Y1354" i="16"/>
  <c r="Y1311" i="16"/>
  <c r="Y1246" i="16"/>
  <c r="Y1242" i="16"/>
  <c r="Y1126" i="16"/>
  <c r="Y1122" i="16"/>
  <c r="Y1118" i="16"/>
  <c r="Y1114" i="16"/>
  <c r="Y1068" i="16"/>
  <c r="Y1064" i="16"/>
  <c r="Y1018" i="16"/>
  <c r="Y968" i="16"/>
  <c r="Y964" i="16"/>
  <c r="Y960" i="16"/>
  <c r="Y898" i="16"/>
  <c r="S2074" i="16"/>
  <c r="D2074" i="16"/>
  <c r="Y2074" i="16"/>
  <c r="Y133" i="16"/>
  <c r="Y443" i="16"/>
  <c r="Y360" i="16"/>
  <c r="Y408" i="16"/>
  <c r="Y461" i="16"/>
  <c r="Y436" i="16"/>
  <c r="Y363" i="16"/>
  <c r="Y337" i="16"/>
  <c r="Y312" i="16"/>
  <c r="Y192" i="16"/>
  <c r="Y434" i="16"/>
  <c r="Y529" i="16"/>
  <c r="Y140" i="16"/>
  <c r="Y246" i="16"/>
  <c r="Y205" i="16"/>
  <c r="Y102" i="16"/>
  <c r="Y109" i="16"/>
  <c r="Y93" i="16"/>
  <c r="Y296" i="16"/>
  <c r="Y2503" i="16"/>
  <c r="Y2495" i="16"/>
  <c r="Y2446" i="16"/>
  <c r="Y2435" i="16"/>
  <c r="Y2428" i="16"/>
  <c r="Y2420" i="16"/>
  <c r="Y2416" i="16"/>
  <c r="Y2397" i="16"/>
  <c r="Y2374" i="16"/>
  <c r="Y2370" i="16"/>
  <c r="Y2366" i="16"/>
  <c r="Y2362" i="16"/>
  <c r="Y2358" i="16"/>
  <c r="Y2350" i="16"/>
  <c r="Y2346" i="16"/>
  <c r="Y2339" i="16"/>
  <c r="Y2328" i="16"/>
  <c r="Y2285" i="16"/>
  <c r="Y2247" i="16"/>
  <c r="Y2239" i="16"/>
  <c r="Y2232" i="16"/>
  <c r="Y2221" i="16"/>
  <c r="Y2217" i="16"/>
  <c r="Y2213" i="16"/>
  <c r="Y2209" i="16"/>
  <c r="Y2202" i="16"/>
  <c r="Y2194" i="16"/>
  <c r="Y2186" i="16"/>
  <c r="Y2181" i="16"/>
  <c r="Y2150" i="16"/>
  <c r="Y2146" i="16"/>
  <c r="Y2138" i="16"/>
  <c r="Y2134" i="16"/>
  <c r="Y2130" i="16"/>
  <c r="Y2122" i="16"/>
  <c r="Y2115" i="16"/>
  <c r="Y2104" i="16"/>
  <c r="Y2100" i="16"/>
  <c r="Y2097" i="16"/>
  <c r="Y2071" i="16"/>
  <c r="Y1903" i="16"/>
  <c r="Y1895" i="16"/>
  <c r="Y1891" i="16"/>
  <c r="Y1887" i="16"/>
  <c r="Y1793" i="16"/>
  <c r="Y1690" i="16"/>
  <c r="Y1682" i="16"/>
  <c r="Y1626" i="16"/>
  <c r="Y1618" i="16"/>
  <c r="Y1614" i="16"/>
  <c r="Y1607" i="16"/>
  <c r="Y1603" i="16"/>
  <c r="Y1499" i="16"/>
  <c r="Y1438" i="16"/>
  <c r="Y1434" i="16"/>
  <c r="Y1430" i="16"/>
  <c r="Y1419" i="16"/>
  <c r="Y1366" i="16"/>
  <c r="Y1362" i="16"/>
  <c r="Y1347" i="16"/>
  <c r="Y1243" i="16"/>
  <c r="Y1239" i="16"/>
  <c r="Y1207" i="16"/>
  <c r="Y1200" i="16"/>
  <c r="Y1162" i="16"/>
  <c r="Y1158" i="16"/>
  <c r="Y1151" i="16"/>
  <c r="Y1147" i="16"/>
  <c r="Y1005" i="16"/>
  <c r="Y986" i="16"/>
  <c r="Y982" i="16"/>
  <c r="Y978" i="16"/>
  <c r="Y938" i="16"/>
  <c r="Y890" i="16"/>
  <c r="Y886" i="16"/>
  <c r="Y882" i="16"/>
  <c r="Y766" i="16"/>
  <c r="Y762" i="16"/>
  <c r="Y758" i="16"/>
  <c r="Y754" i="16"/>
  <c r="Y554" i="16"/>
  <c r="Y550" i="16"/>
  <c r="Y546" i="16"/>
  <c r="Y869" i="16"/>
  <c r="Y865" i="16"/>
  <c r="Y861" i="16"/>
  <c r="Y857" i="16"/>
  <c r="Y849" i="16"/>
  <c r="Y834" i="16"/>
  <c r="Y800" i="16"/>
  <c r="Y788" i="16"/>
  <c r="Y785" i="16"/>
  <c r="Y781" i="16"/>
  <c r="Y777" i="16"/>
  <c r="Y773" i="16"/>
  <c r="Y769" i="16"/>
  <c r="Y765" i="16"/>
  <c r="Y761" i="16"/>
  <c r="Y675" i="16"/>
  <c r="Y645" i="16"/>
  <c r="Y641" i="16"/>
  <c r="Y604" i="16"/>
  <c r="Y600" i="16"/>
  <c r="Y585" i="16"/>
  <c r="Y581" i="16"/>
  <c r="Y577" i="16"/>
  <c r="I30" i="16"/>
  <c r="E123" i="16"/>
  <c r="I1657" i="16"/>
  <c r="J145" i="16"/>
  <c r="F145" i="16"/>
  <c r="H145" i="16"/>
  <c r="D603" i="16"/>
  <c r="J603" i="16"/>
  <c r="I611" i="16"/>
  <c r="H611" i="16"/>
  <c r="J567" i="16"/>
  <c r="D567" i="16"/>
  <c r="E1270" i="16"/>
  <c r="D1270" i="16"/>
  <c r="F1291" i="16"/>
  <c r="I1291" i="16"/>
  <c r="J971" i="16"/>
  <c r="E971" i="16"/>
  <c r="F971" i="16"/>
  <c r="G971" i="16"/>
  <c r="F1071" i="16"/>
  <c r="E1683" i="16"/>
  <c r="F1683" i="16"/>
  <c r="D1683" i="16"/>
  <c r="H1635" i="16"/>
  <c r="F1635" i="16"/>
  <c r="G1635" i="16"/>
  <c r="E1635" i="16"/>
  <c r="F38" i="16"/>
  <c r="I38" i="16"/>
  <c r="H38" i="16"/>
  <c r="G38" i="16"/>
  <c r="G370" i="16"/>
  <c r="E370" i="16"/>
  <c r="F370" i="16"/>
  <c r="J370" i="16"/>
  <c r="G1451" i="16"/>
  <c r="J592" i="16"/>
  <c r="I592" i="16"/>
  <c r="E592" i="16"/>
  <c r="G592" i="16"/>
  <c r="F592" i="16"/>
  <c r="I1079" i="16"/>
  <c r="F1079" i="16"/>
  <c r="J1079" i="16"/>
  <c r="G1079" i="16"/>
  <c r="H1079" i="16"/>
  <c r="E1417" i="16"/>
  <c r="G1417" i="16"/>
  <c r="J1417" i="16"/>
  <c r="I1417" i="16"/>
  <c r="D1417" i="16"/>
  <c r="U1417" i="16" s="1"/>
  <c r="F1429" i="16"/>
  <c r="I1429" i="16"/>
  <c r="G1429" i="16"/>
  <c r="E1429" i="16"/>
  <c r="D1429" i="16"/>
  <c r="H1492" i="16"/>
  <c r="F1492" i="16"/>
  <c r="E1492" i="16"/>
  <c r="I1492" i="16"/>
  <c r="G1492" i="16"/>
  <c r="H834" i="16"/>
  <c r="J834" i="16"/>
  <c r="I834" i="16"/>
  <c r="G834" i="16"/>
  <c r="F834" i="16"/>
  <c r="G2449" i="16"/>
  <c r="F2449" i="16"/>
  <c r="H2449" i="16"/>
  <c r="E2449" i="16"/>
  <c r="D2449" i="16"/>
  <c r="H1501" i="16"/>
  <c r="J1501" i="16"/>
  <c r="I1501" i="16"/>
  <c r="E1501" i="16"/>
  <c r="F1501" i="16"/>
  <c r="J2239" i="16"/>
  <c r="G2239" i="16"/>
  <c r="D2239" i="16"/>
  <c r="E2239" i="16"/>
  <c r="F2239" i="16"/>
  <c r="F762" i="16"/>
  <c r="E762" i="16"/>
  <c r="G762" i="16"/>
  <c r="I782" i="16"/>
  <c r="F782" i="16"/>
  <c r="G782" i="16"/>
  <c r="D782" i="16"/>
  <c r="H782" i="16"/>
  <c r="J782" i="16"/>
  <c r="E782" i="16"/>
  <c r="G314" i="16"/>
  <c r="D314" i="16"/>
  <c r="E314" i="16"/>
  <c r="F314" i="16"/>
  <c r="J314" i="16"/>
  <c r="I314" i="16"/>
  <c r="I1060" i="16"/>
  <c r="J2102" i="16"/>
  <c r="G245" i="16"/>
  <c r="D245" i="16"/>
  <c r="E245" i="16"/>
  <c r="J245" i="16"/>
  <c r="I245" i="16"/>
  <c r="H245" i="16"/>
  <c r="F245" i="16"/>
  <c r="D1860" i="16"/>
  <c r="H1860" i="16"/>
  <c r="I1860" i="16"/>
  <c r="J1860" i="16"/>
  <c r="G1860" i="16"/>
  <c r="F1860" i="16"/>
  <c r="G584" i="16"/>
  <c r="D584" i="16"/>
  <c r="I584" i="16"/>
  <c r="J584" i="16"/>
  <c r="H584" i="16"/>
  <c r="F584" i="16"/>
  <c r="F820" i="16"/>
  <c r="H820" i="16"/>
  <c r="D820" i="16"/>
  <c r="I820" i="16"/>
  <c r="E820" i="16"/>
  <c r="G820" i="16"/>
  <c r="J820" i="16"/>
  <c r="E828" i="16"/>
  <c r="H828" i="16"/>
  <c r="G828" i="16"/>
  <c r="F828" i="16"/>
  <c r="D828" i="16"/>
  <c r="U828" i="16" s="1"/>
  <c r="I828" i="16"/>
  <c r="I870" i="16"/>
  <c r="J870" i="16"/>
  <c r="E870" i="16"/>
  <c r="F870" i="16"/>
  <c r="G870" i="16"/>
  <c r="H870" i="16"/>
  <c r="I910" i="16"/>
  <c r="J910" i="16"/>
  <c r="D910" i="16"/>
  <c r="F910" i="16"/>
  <c r="E910" i="16"/>
  <c r="J1049" i="16"/>
  <c r="G1049" i="16"/>
  <c r="H1049" i="16"/>
  <c r="F1602" i="16"/>
  <c r="J1602" i="16"/>
  <c r="H1602" i="16"/>
  <c r="G1602" i="16"/>
  <c r="H1828" i="16"/>
  <c r="I1828" i="16"/>
  <c r="F1828" i="16"/>
  <c r="J1828" i="16"/>
  <c r="D1828" i="16"/>
  <c r="E1828" i="16"/>
  <c r="J1895" i="16"/>
  <c r="D1895" i="16"/>
  <c r="G1895" i="16"/>
  <c r="F1895" i="16"/>
  <c r="I1895" i="16"/>
  <c r="E1895" i="16"/>
  <c r="H1895" i="16"/>
  <c r="D80" i="16"/>
  <c r="G80" i="16"/>
  <c r="E80" i="16"/>
  <c r="H80" i="16"/>
  <c r="F80" i="16"/>
  <c r="I80" i="16"/>
  <c r="H702" i="16"/>
  <c r="F702" i="16"/>
  <c r="I702" i="16"/>
  <c r="G702" i="16"/>
  <c r="D702" i="16"/>
  <c r="J702" i="16"/>
  <c r="E702" i="16"/>
  <c r="I682" i="16"/>
  <c r="D682" i="16"/>
  <c r="E682" i="16"/>
  <c r="G682" i="16"/>
  <c r="H682" i="16"/>
  <c r="F682" i="16"/>
  <c r="H678" i="16"/>
  <c r="D678" i="16"/>
  <c r="G678" i="16"/>
  <c r="J678" i="16"/>
  <c r="F678" i="16"/>
  <c r="E678" i="16"/>
  <c r="H327" i="16"/>
  <c r="E51" i="16"/>
  <c r="H292" i="16"/>
  <c r="J1683" i="16"/>
  <c r="D1635" i="16"/>
  <c r="J38" i="16"/>
  <c r="I370" i="16"/>
  <c r="E584" i="16"/>
  <c r="J828" i="16"/>
  <c r="F1417" i="16"/>
  <c r="I2239" i="16"/>
  <c r="H657" i="16"/>
  <c r="D657" i="16"/>
  <c r="J657" i="16"/>
  <c r="E657" i="16"/>
  <c r="G657" i="16"/>
  <c r="H1601" i="16"/>
  <c r="F1601" i="16"/>
  <c r="F1920" i="16"/>
  <c r="E1920" i="16"/>
  <c r="D1920" i="16"/>
  <c r="I1920" i="16"/>
  <c r="J1928" i="16"/>
  <c r="D1928" i="16"/>
  <c r="E1928" i="16"/>
  <c r="G1928" i="16"/>
  <c r="I1928" i="16"/>
  <c r="I678" i="16"/>
  <c r="F931" i="16"/>
  <c r="J931" i="16"/>
  <c r="D931" i="16"/>
  <c r="U931" i="16" s="1"/>
  <c r="H931" i="16"/>
  <c r="I931" i="16"/>
  <c r="E967" i="16"/>
  <c r="G967" i="16"/>
  <c r="F967" i="16"/>
  <c r="J967" i="16"/>
  <c r="G383" i="16"/>
  <c r="F383" i="16"/>
  <c r="E383" i="16"/>
  <c r="I383" i="16"/>
  <c r="H383" i="16"/>
  <c r="G430" i="16"/>
  <c r="I430" i="16"/>
  <c r="J430" i="16"/>
  <c r="H430" i="16"/>
  <c r="F430" i="16"/>
  <c r="J80" i="16"/>
  <c r="J2449" i="16"/>
  <c r="E1049" i="16"/>
  <c r="E573" i="16"/>
  <c r="F573" i="16"/>
  <c r="J573" i="16"/>
  <c r="G573" i="16"/>
  <c r="D573" i="16"/>
  <c r="U573" i="16" s="1"/>
  <c r="H573" i="16"/>
  <c r="J562" i="16"/>
  <c r="H555" i="16"/>
  <c r="G555" i="16"/>
  <c r="D555" i="16"/>
  <c r="F555" i="16"/>
  <c r="E555" i="16"/>
  <c r="J555" i="16"/>
  <c r="I555" i="16"/>
  <c r="I273" i="16"/>
  <c r="F273" i="16"/>
  <c r="G756" i="16"/>
  <c r="J756" i="16"/>
  <c r="G1282" i="16"/>
  <c r="I1282" i="16"/>
  <c r="G1679" i="16"/>
  <c r="I1792" i="16"/>
  <c r="J1792" i="16"/>
  <c r="F583" i="16"/>
  <c r="D583" i="16"/>
  <c r="H1191" i="16"/>
  <c r="G1191" i="16"/>
  <c r="D629" i="16"/>
  <c r="H629" i="16"/>
  <c r="I1463" i="16"/>
  <c r="F1463" i="16"/>
  <c r="I1947" i="16"/>
  <c r="G1947" i="16"/>
  <c r="F1947" i="16"/>
  <c r="F2398" i="16"/>
  <c r="E2398" i="16"/>
  <c r="J2398" i="16"/>
  <c r="J169" i="16"/>
  <c r="H169" i="16"/>
  <c r="J409" i="16"/>
  <c r="D409" i="16"/>
  <c r="U409" i="16" s="1"/>
  <c r="G409" i="16"/>
  <c r="I409" i="16"/>
  <c r="H409" i="16"/>
  <c r="J1082" i="16"/>
  <c r="I1082" i="16"/>
  <c r="E1082" i="16"/>
  <c r="D1082" i="16"/>
  <c r="H1082" i="16"/>
  <c r="G1082" i="16"/>
  <c r="H1197" i="16"/>
  <c r="F1197" i="16"/>
  <c r="D2281" i="16"/>
  <c r="E2281" i="16"/>
  <c r="J2357" i="16"/>
  <c r="E2357" i="16"/>
  <c r="H2357" i="16"/>
  <c r="F2357" i="16"/>
  <c r="D2357" i="16"/>
  <c r="G2393" i="16"/>
  <c r="I2393" i="16"/>
  <c r="H2393" i="16"/>
  <c r="J2393" i="16"/>
  <c r="D2393" i="16"/>
  <c r="F2393" i="16"/>
  <c r="E2393" i="16"/>
  <c r="I600" i="16"/>
  <c r="G600" i="16"/>
  <c r="F600" i="16"/>
  <c r="J600" i="16"/>
  <c r="F637" i="16"/>
  <c r="D637" i="16"/>
  <c r="J637" i="16"/>
  <c r="H637" i="16"/>
  <c r="G637" i="16"/>
  <c r="I637" i="16"/>
  <c r="E637" i="16"/>
  <c r="J819" i="16"/>
  <c r="F819" i="16"/>
  <c r="I849" i="16"/>
  <c r="J849" i="16"/>
  <c r="E849" i="16"/>
  <c r="D849" i="16"/>
  <c r="G1201" i="16"/>
  <c r="E1201" i="16"/>
  <c r="H1201" i="16"/>
  <c r="F1201" i="16"/>
  <c r="D1201" i="16"/>
  <c r="I1201" i="16"/>
  <c r="E1360" i="16"/>
  <c r="H1360" i="16"/>
  <c r="F1460" i="16"/>
  <c r="D1460" i="16"/>
  <c r="U1460" i="16" s="1"/>
  <c r="G1460" i="16"/>
  <c r="H1460" i="16"/>
  <c r="E1472" i="16"/>
  <c r="G1472" i="16"/>
  <c r="D1472" i="16"/>
  <c r="E1535" i="16"/>
  <c r="J1535" i="16"/>
  <c r="H1535" i="16"/>
  <c r="I1535" i="16"/>
  <c r="D1535" i="16"/>
  <c r="U1535" i="16" s="1"/>
  <c r="G1535" i="16"/>
  <c r="F1535" i="16"/>
  <c r="G1665" i="16"/>
  <c r="I1665" i="16"/>
  <c r="E1665" i="16"/>
  <c r="D1665" i="16"/>
  <c r="F1665" i="16"/>
  <c r="G1685" i="16"/>
  <c r="J1685" i="16"/>
  <c r="I1685" i="16"/>
  <c r="E1685" i="16"/>
  <c r="U1685" i="16" s="1"/>
  <c r="F1685" i="16"/>
  <c r="J1751" i="16"/>
  <c r="I1751" i="16"/>
  <c r="E1751" i="16"/>
  <c r="H1751" i="16"/>
  <c r="G1751" i="16"/>
  <c r="D1751" i="16"/>
  <c r="I1771" i="16"/>
  <c r="H1771" i="16"/>
  <c r="D1771" i="16"/>
  <c r="G1771" i="16"/>
  <c r="E1771" i="16"/>
  <c r="J1771" i="16"/>
  <c r="F1771" i="16"/>
  <c r="E2174" i="16"/>
  <c r="J2174" i="16"/>
  <c r="G2174" i="16"/>
  <c r="H2174" i="16"/>
  <c r="F2174" i="16"/>
  <c r="I2174" i="16"/>
  <c r="G37" i="16"/>
  <c r="D37" i="16"/>
  <c r="E1664" i="16"/>
  <c r="F2188" i="16"/>
  <c r="F2424" i="16"/>
  <c r="E2468" i="16"/>
  <c r="J2468" i="16"/>
  <c r="I2468" i="16"/>
  <c r="G2468" i="16"/>
  <c r="F2468" i="16"/>
  <c r="H2468" i="16"/>
  <c r="D2468" i="16"/>
  <c r="I1208" i="16"/>
  <c r="D1208" i="16"/>
  <c r="J1208" i="16"/>
  <c r="E1208" i="16"/>
  <c r="F1208" i="16"/>
  <c r="G1208" i="16"/>
  <c r="H1208" i="16"/>
  <c r="D2080" i="16"/>
  <c r="H2080" i="16"/>
  <c r="G2080" i="16"/>
  <c r="D1076" i="16"/>
  <c r="H1076" i="16"/>
  <c r="F188" i="16"/>
  <c r="D188" i="16"/>
  <c r="J188" i="16"/>
  <c r="E188" i="16"/>
  <c r="G188" i="16"/>
  <c r="G108" i="16"/>
  <c r="D108" i="16"/>
  <c r="E108" i="16"/>
  <c r="I108" i="16"/>
  <c r="H108" i="16"/>
  <c r="F108" i="16"/>
  <c r="J108" i="16"/>
  <c r="I331" i="16"/>
  <c r="J331" i="16"/>
  <c r="G331" i="16"/>
  <c r="D331" i="16"/>
  <c r="H331" i="16"/>
  <c r="F331" i="16"/>
  <c r="E331" i="16"/>
  <c r="J162" i="16"/>
  <c r="F162" i="16"/>
  <c r="J115" i="16"/>
  <c r="F115" i="16"/>
  <c r="G115" i="16"/>
  <c r="H115" i="16"/>
  <c r="I115" i="16"/>
  <c r="E115" i="16"/>
  <c r="J433" i="16"/>
  <c r="H433" i="16"/>
  <c r="F433" i="16"/>
  <c r="I433" i="16"/>
  <c r="I231" i="16"/>
  <c r="G231" i="16"/>
  <c r="I56" i="16"/>
  <c r="G56" i="16"/>
  <c r="E56" i="16"/>
  <c r="H56" i="16"/>
  <c r="J56" i="16"/>
  <c r="G512" i="16"/>
  <c r="F512" i="16"/>
  <c r="F457" i="16"/>
  <c r="D227" i="16"/>
  <c r="F227" i="16"/>
  <c r="J227" i="16"/>
  <c r="E227" i="16"/>
  <c r="H227" i="16"/>
  <c r="G227" i="16"/>
  <c r="I227" i="16"/>
  <c r="D173" i="16"/>
  <c r="J173" i="16"/>
  <c r="E173" i="16"/>
  <c r="I173" i="16"/>
  <c r="H173" i="16"/>
  <c r="F173" i="16"/>
  <c r="I222" i="16"/>
  <c r="J222" i="16"/>
  <c r="G222" i="16"/>
  <c r="D222" i="16"/>
  <c r="E222" i="16"/>
  <c r="H222" i="16"/>
  <c r="F222" i="16"/>
  <c r="D119" i="16"/>
  <c r="J72" i="16"/>
  <c r="I72" i="16"/>
  <c r="D72" i="16"/>
  <c r="F72" i="16"/>
  <c r="H534" i="16"/>
  <c r="F534" i="16"/>
  <c r="G534" i="16"/>
  <c r="I502" i="16"/>
  <c r="J502" i="16"/>
  <c r="E502" i="16"/>
  <c r="D502" i="16"/>
  <c r="H502" i="16"/>
  <c r="F502" i="16"/>
  <c r="H485" i="16"/>
  <c r="J485" i="16"/>
  <c r="I485" i="16"/>
  <c r="E485" i="16"/>
  <c r="G485" i="16"/>
  <c r="G472" i="16"/>
  <c r="E472" i="16"/>
  <c r="J472" i="16"/>
  <c r="F472" i="16"/>
  <c r="I472" i="16"/>
  <c r="H472" i="16"/>
  <c r="G454" i="16"/>
  <c r="J454" i="16"/>
  <c r="D454" i="16"/>
  <c r="I454" i="16"/>
  <c r="H454" i="16"/>
  <c r="E454" i="16"/>
  <c r="J420" i="16"/>
  <c r="D420" i="16"/>
  <c r="E212" i="16"/>
  <c r="J212" i="16"/>
  <c r="F212" i="16"/>
  <c r="G212" i="16"/>
  <c r="H212" i="16"/>
  <c r="I212" i="16"/>
  <c r="D212" i="16"/>
  <c r="G232" i="16"/>
  <c r="J207" i="16"/>
  <c r="D207" i="16"/>
  <c r="H207" i="16"/>
  <c r="G207" i="16"/>
  <c r="E207" i="16"/>
  <c r="J165" i="16"/>
  <c r="H165" i="16"/>
  <c r="I151" i="16"/>
  <c r="G151" i="16"/>
  <c r="H141" i="16"/>
  <c r="J141" i="16"/>
  <c r="F2467" i="16"/>
  <c r="G2467" i="16"/>
  <c r="D2467" i="16"/>
  <c r="I2467" i="16"/>
  <c r="J2467" i="16"/>
  <c r="H2463" i="16"/>
  <c r="D2463" i="16"/>
  <c r="U2463" i="16" s="1"/>
  <c r="G2463" i="16"/>
  <c r="I2463" i="16"/>
  <c r="I2456" i="16"/>
  <c r="H2456" i="16"/>
  <c r="D2456" i="16"/>
  <c r="H2439" i="16"/>
  <c r="I2439" i="16"/>
  <c r="G2439" i="16"/>
  <c r="F2439" i="16"/>
  <c r="J2359" i="16"/>
  <c r="E2359" i="16"/>
  <c r="I2359" i="16"/>
  <c r="D2359" i="16"/>
  <c r="F2359" i="16"/>
  <c r="E2355" i="16"/>
  <c r="G2355" i="16"/>
  <c r="H2355" i="16"/>
  <c r="J2355" i="16"/>
  <c r="F2355" i="16"/>
  <c r="J2323" i="16"/>
  <c r="E2323" i="16"/>
  <c r="U2323" i="16" s="1"/>
  <c r="H2323" i="16"/>
  <c r="F2323" i="16"/>
  <c r="I2323" i="16"/>
  <c r="G2292" i="16"/>
  <c r="I2292" i="16"/>
  <c r="G2289" i="16"/>
  <c r="I2260" i="16"/>
  <c r="G2260" i="16"/>
  <c r="F2260" i="16"/>
  <c r="H2260" i="16"/>
  <c r="E2260" i="16"/>
  <c r="U2260" i="16" s="1"/>
  <c r="G2255" i="16"/>
  <c r="H2255" i="16"/>
  <c r="E2255" i="16"/>
  <c r="I2255" i="16"/>
  <c r="G2202" i="16"/>
  <c r="J2202" i="16"/>
  <c r="E2202" i="16"/>
  <c r="D2202" i="16"/>
  <c r="J2196" i="16"/>
  <c r="G2196" i="16"/>
  <c r="H2196" i="16"/>
  <c r="I2196" i="16"/>
  <c r="D2196" i="16"/>
  <c r="U2196" i="16" s="1"/>
  <c r="F2137" i="16"/>
  <c r="G2137" i="16"/>
  <c r="D2137" i="16"/>
  <c r="H2137" i="16"/>
  <c r="I2130" i="16"/>
  <c r="E2130" i="16"/>
  <c r="H2130" i="16"/>
  <c r="D2130" i="16"/>
  <c r="F2130" i="16"/>
  <c r="G2130" i="16"/>
  <c r="J2130" i="16"/>
  <c r="G2126" i="16"/>
  <c r="D2126" i="16"/>
  <c r="G2119" i="16"/>
  <c r="I2119" i="16"/>
  <c r="D2119" i="16"/>
  <c r="H2119" i="16"/>
  <c r="F2119" i="16"/>
  <c r="J2119" i="16"/>
  <c r="E2119" i="16"/>
  <c r="J2115" i="16"/>
  <c r="I2115" i="16"/>
  <c r="E2115" i="16"/>
  <c r="F2115" i="16"/>
  <c r="H2115" i="16"/>
  <c r="H2104" i="16"/>
  <c r="G2104" i="16"/>
  <c r="I2104" i="16"/>
  <c r="J2104" i="16"/>
  <c r="E2104" i="16"/>
  <c r="H2073" i="16"/>
  <c r="F2073" i="16"/>
  <c r="I2073" i="16"/>
  <c r="J2073" i="16"/>
  <c r="D2073" i="16"/>
  <c r="E2073" i="16"/>
  <c r="G2073" i="16"/>
  <c r="G2039" i="16"/>
  <c r="F2039" i="16"/>
  <c r="H2039" i="16"/>
  <c r="G2036" i="16"/>
  <c r="I2033" i="16"/>
  <c r="D2033" i="16"/>
  <c r="F2033" i="16"/>
  <c r="H2033" i="16"/>
  <c r="E2033" i="16"/>
  <c r="G2033" i="16"/>
  <c r="J2033" i="16"/>
  <c r="H2026" i="16"/>
  <c r="D2026" i="16"/>
  <c r="J2026" i="16"/>
  <c r="I2026" i="16"/>
  <c r="E2026" i="16"/>
  <c r="G2026" i="16"/>
  <c r="H2011" i="16"/>
  <c r="F2011" i="16"/>
  <c r="G2011" i="16"/>
  <c r="J2011" i="16"/>
  <c r="G1999" i="16"/>
  <c r="H1999" i="16"/>
  <c r="D1999" i="16"/>
  <c r="J1999" i="16"/>
  <c r="E1999" i="16"/>
  <c r="H1978" i="16"/>
  <c r="D1919" i="16"/>
  <c r="E1919" i="16"/>
  <c r="F1919" i="16"/>
  <c r="I1919" i="16"/>
  <c r="J1919" i="16"/>
  <c r="G1919" i="16"/>
  <c r="H1919" i="16"/>
  <c r="D1908" i="16"/>
  <c r="F1908" i="16"/>
  <c r="G1908" i="16"/>
  <c r="E1908" i="16"/>
  <c r="I1908" i="16"/>
  <c r="J1905" i="16"/>
  <c r="D1905" i="16"/>
  <c r="U1905" i="16" s="1"/>
  <c r="I1905" i="16"/>
  <c r="G1905" i="16"/>
  <c r="D1902" i="16"/>
  <c r="E1902" i="16"/>
  <c r="J1902" i="16"/>
  <c r="F1902" i="16"/>
  <c r="D1898" i="16"/>
  <c r="J1898" i="16"/>
  <c r="I1898" i="16"/>
  <c r="D1848" i="16"/>
  <c r="F1848" i="16"/>
  <c r="E1848" i="16"/>
  <c r="E1825" i="16"/>
  <c r="F1768" i="16"/>
  <c r="D1768" i="16"/>
  <c r="I1768" i="16"/>
  <c r="H1768" i="16"/>
  <c r="H1750" i="16"/>
  <c r="D1750" i="16"/>
  <c r="F1750" i="16"/>
  <c r="E1750" i="16"/>
  <c r="G1750" i="16"/>
  <c r="I1750" i="16"/>
  <c r="J1750" i="16"/>
  <c r="I1747" i="16"/>
  <c r="E1747" i="16"/>
  <c r="D1732" i="16"/>
  <c r="H1732" i="16"/>
  <c r="F1732" i="16"/>
  <c r="J1732" i="16"/>
  <c r="G1732" i="16"/>
  <c r="I1732" i="16"/>
  <c r="E1732" i="16"/>
  <c r="H1710" i="16"/>
  <c r="G1710" i="16"/>
  <c r="E1710" i="16"/>
  <c r="F1710" i="16"/>
  <c r="D1710" i="16"/>
  <c r="I1710" i="16"/>
  <c r="J1710" i="16"/>
  <c r="G1700" i="16"/>
  <c r="I1700" i="16"/>
  <c r="D1700" i="16"/>
  <c r="F1700" i="16"/>
  <c r="E1700" i="16"/>
  <c r="J1674" i="16"/>
  <c r="F1674" i="16"/>
  <c r="E1592" i="16"/>
  <c r="H1592" i="16"/>
  <c r="J1592" i="16"/>
  <c r="G1592" i="16"/>
  <c r="F1592" i="16"/>
  <c r="D1578" i="16"/>
  <c r="G1578" i="16"/>
  <c r="F1578" i="16"/>
  <c r="E1556" i="16"/>
  <c r="H1556" i="16"/>
  <c r="F1556" i="16"/>
  <c r="I1556" i="16"/>
  <c r="D1556" i="16"/>
  <c r="U1556" i="16" s="1"/>
  <c r="I1486" i="16"/>
  <c r="E1486" i="16"/>
  <c r="H1486" i="16"/>
  <c r="D1486" i="16"/>
  <c r="J1486" i="16"/>
  <c r="F1486" i="16"/>
  <c r="G1486" i="16"/>
  <c r="F1430" i="16"/>
  <c r="D1430" i="16"/>
  <c r="H1430" i="16"/>
  <c r="I1430" i="16"/>
  <c r="G1430" i="16"/>
  <c r="H1409" i="16"/>
  <c r="J1406" i="16"/>
  <c r="H1406" i="16"/>
  <c r="G1406" i="16"/>
  <c r="I1406" i="16"/>
  <c r="D1406" i="16"/>
  <c r="E1406" i="16"/>
  <c r="H1398" i="16"/>
  <c r="D1398" i="16"/>
  <c r="G1398" i="16"/>
  <c r="F1398" i="16"/>
  <c r="I1398" i="16"/>
  <c r="H1390" i="16"/>
  <c r="E1390" i="16"/>
  <c r="D1390" i="16"/>
  <c r="I1390" i="16"/>
  <c r="F1390" i="16"/>
  <c r="G1390" i="16"/>
  <c r="J1390" i="16"/>
  <c r="G1359" i="16"/>
  <c r="G1322" i="16"/>
  <c r="J1322" i="16"/>
  <c r="H1322" i="16"/>
  <c r="E1322" i="16"/>
  <c r="D1322" i="16"/>
  <c r="E1313" i="16"/>
  <c r="J1313" i="16"/>
  <c r="H1313" i="16"/>
  <c r="D1313" i="16"/>
  <c r="G1313" i="16"/>
  <c r="I1313" i="16"/>
  <c r="D1310" i="16"/>
  <c r="J1310" i="16"/>
  <c r="I1310" i="16"/>
  <c r="F1310" i="16"/>
  <c r="E1305" i="16"/>
  <c r="J1302" i="16"/>
  <c r="D1302" i="16"/>
  <c r="H1302" i="16"/>
  <c r="E1302" i="16"/>
  <c r="G1302" i="16"/>
  <c r="I1302" i="16"/>
  <c r="I1296" i="16"/>
  <c r="G1296" i="16"/>
  <c r="D1292" i="16"/>
  <c r="J1292" i="16"/>
  <c r="H1292" i="16"/>
  <c r="J1288" i="16"/>
  <c r="F1288" i="16"/>
  <c r="E1288" i="16"/>
  <c r="H1288" i="16"/>
  <c r="I1288" i="16"/>
  <c r="G1288" i="16"/>
  <c r="D1288" i="16"/>
  <c r="U1288" i="16" s="1"/>
  <c r="H1278" i="16"/>
  <c r="E1278" i="16"/>
  <c r="F1278" i="16"/>
  <c r="D1278" i="16"/>
  <c r="I1278" i="16"/>
  <c r="D1271" i="16"/>
  <c r="I1267" i="16"/>
  <c r="F1267" i="16"/>
  <c r="J1267" i="16"/>
  <c r="G1267" i="16"/>
  <c r="H1267" i="16"/>
  <c r="H1239" i="16"/>
  <c r="E1239" i="16"/>
  <c r="G1239" i="16"/>
  <c r="I1239" i="16"/>
  <c r="J1239" i="16"/>
  <c r="F1168" i="16"/>
  <c r="G1168" i="16"/>
  <c r="E1168" i="16"/>
  <c r="D1168" i="16"/>
  <c r="H1168" i="16"/>
  <c r="I1168" i="16"/>
  <c r="E1151" i="16"/>
  <c r="G1151" i="16"/>
  <c r="F1147" i="16"/>
  <c r="J1147" i="16"/>
  <c r="D1147" i="16"/>
  <c r="H1147" i="16"/>
  <c r="G1147" i="16"/>
  <c r="E1147" i="16"/>
  <c r="D1098" i="16"/>
  <c r="I1098" i="16"/>
  <c r="G1098" i="16"/>
  <c r="E1098" i="16"/>
  <c r="H1098" i="16"/>
  <c r="D1090" i="16"/>
  <c r="E1090" i="16"/>
  <c r="H1090" i="16"/>
  <c r="F1090" i="16"/>
  <c r="I1090" i="16"/>
  <c r="J1090" i="16"/>
  <c r="F1086" i="16"/>
  <c r="H1086" i="16"/>
  <c r="J1086" i="16"/>
  <c r="D1086" i="16"/>
  <c r="J1013" i="16"/>
  <c r="H1013" i="16"/>
  <c r="G1013" i="16"/>
  <c r="D1013" i="16"/>
  <c r="I1013" i="16"/>
  <c r="E1013" i="16"/>
  <c r="F1013" i="16"/>
  <c r="D972" i="16"/>
  <c r="J972" i="16"/>
  <c r="I972" i="16"/>
  <c r="H972" i="16"/>
  <c r="E972" i="16"/>
  <c r="F972" i="16"/>
  <c r="G972" i="16"/>
  <c r="D964" i="16"/>
  <c r="G964" i="16"/>
  <c r="J964" i="16"/>
  <c r="F964" i="16"/>
  <c r="I964" i="16"/>
  <c r="E964" i="16"/>
  <c r="E857" i="16"/>
  <c r="G857" i="16"/>
  <c r="H857" i="16"/>
  <c r="F857" i="16"/>
  <c r="I857" i="16"/>
  <c r="J857" i="16"/>
  <c r="D857" i="16"/>
  <c r="E799" i="16"/>
  <c r="D799" i="16"/>
  <c r="I799" i="16"/>
  <c r="G799" i="16"/>
  <c r="J799" i="16"/>
  <c r="F799" i="16"/>
  <c r="F2040" i="16"/>
  <c r="E2040" i="16"/>
  <c r="F2457" i="16"/>
  <c r="E2457" i="16"/>
  <c r="H97" i="16"/>
  <c r="F97" i="16"/>
  <c r="I1912" i="16"/>
  <c r="J1912" i="16"/>
  <c r="H1834" i="16"/>
  <c r="D1997" i="16"/>
  <c r="G1997" i="16"/>
  <c r="I1997" i="16"/>
  <c r="D2209" i="16"/>
  <c r="F2209" i="16"/>
  <c r="E1438" i="16"/>
  <c r="F1438" i="16"/>
  <c r="F2496" i="16"/>
  <c r="H2496" i="16"/>
  <c r="E2496" i="16"/>
  <c r="D2496" i="16"/>
  <c r="G2496" i="16"/>
  <c r="F1633" i="16"/>
  <c r="I1633" i="16"/>
  <c r="H565" i="16"/>
  <c r="E565" i="16"/>
  <c r="G565" i="16"/>
  <c r="J565" i="16"/>
  <c r="D1372" i="16"/>
  <c r="I1372" i="16"/>
  <c r="F1372" i="16"/>
  <c r="G1372" i="16"/>
  <c r="F1473" i="16"/>
  <c r="H1473" i="16"/>
  <c r="E2437" i="16"/>
  <c r="J2437" i="16"/>
  <c r="G2437" i="16"/>
  <c r="F617" i="16"/>
  <c r="J617" i="16"/>
  <c r="G617" i="16"/>
  <c r="E617" i="16"/>
  <c r="I617" i="16"/>
  <c r="I775" i="16"/>
  <c r="E775" i="16"/>
  <c r="G775" i="16"/>
  <c r="J775" i="16"/>
  <c r="E783" i="16"/>
  <c r="F783" i="16"/>
  <c r="E2225" i="16"/>
  <c r="J2225" i="16"/>
  <c r="G2225" i="16"/>
  <c r="H2225" i="16"/>
  <c r="I2225" i="16"/>
  <c r="G1583" i="16"/>
  <c r="F1583" i="16"/>
  <c r="H1583" i="16"/>
  <c r="F894" i="16"/>
  <c r="H894" i="16"/>
  <c r="H1777" i="16"/>
  <c r="E1777" i="16"/>
  <c r="E1849" i="16"/>
  <c r="I1849" i="16"/>
  <c r="F1849" i="16"/>
  <c r="G1849" i="16"/>
  <c r="D2422" i="16"/>
  <c r="H2422" i="16"/>
  <c r="F2422" i="16"/>
  <c r="E2422" i="16"/>
  <c r="F2180" i="16"/>
  <c r="H2180" i="16"/>
  <c r="G2180" i="16"/>
  <c r="D2180" i="16"/>
  <c r="H1084" i="16"/>
  <c r="J1084" i="16"/>
  <c r="E1084" i="16"/>
  <c r="J2484" i="16"/>
  <c r="E2484" i="16"/>
  <c r="G2484" i="16"/>
  <c r="D2484" i="16"/>
  <c r="H2484" i="16"/>
  <c r="J2192" i="16"/>
  <c r="I2192" i="16"/>
  <c r="F526" i="16"/>
  <c r="J526" i="16"/>
  <c r="E135" i="16"/>
  <c r="F135" i="16"/>
  <c r="G135" i="16"/>
  <c r="D135" i="16"/>
  <c r="F404" i="16"/>
  <c r="I404" i="16"/>
  <c r="D404" i="16"/>
  <c r="E404" i="16"/>
  <c r="I256" i="16"/>
  <c r="H256" i="16"/>
  <c r="J256" i="16"/>
  <c r="G256" i="16"/>
  <c r="E256" i="16"/>
  <c r="E130" i="16"/>
  <c r="D130" i="16"/>
  <c r="J35" i="16"/>
  <c r="J283" i="16"/>
  <c r="E283" i="16"/>
  <c r="J23" i="16"/>
  <c r="G23" i="16"/>
  <c r="D23" i="16"/>
  <c r="F23" i="16"/>
  <c r="I476" i="16"/>
  <c r="D476" i="16"/>
  <c r="G476" i="16"/>
  <c r="H401" i="16"/>
  <c r="E401" i="16"/>
  <c r="D401" i="16"/>
  <c r="G260" i="16"/>
  <c r="J260" i="16"/>
  <c r="F211" i="16"/>
  <c r="J211" i="16"/>
  <c r="G211" i="16"/>
  <c r="E211" i="16"/>
  <c r="U211" i="16" s="1"/>
  <c r="E181" i="16"/>
  <c r="J181" i="16"/>
  <c r="G181" i="16"/>
  <c r="I181" i="16"/>
  <c r="F181" i="16"/>
  <c r="H66" i="16"/>
  <c r="J66" i="16"/>
  <c r="E386" i="16"/>
  <c r="G386" i="16"/>
  <c r="F386" i="16"/>
  <c r="H386" i="16"/>
  <c r="I364" i="16"/>
  <c r="J364" i="16"/>
  <c r="D364" i="16"/>
  <c r="D259" i="16"/>
  <c r="J233" i="16"/>
  <c r="E2155" i="16"/>
  <c r="D2155" i="16"/>
  <c r="G2155" i="16"/>
  <c r="H2155" i="16"/>
  <c r="F2155" i="16"/>
  <c r="J2155" i="16"/>
  <c r="I2155" i="16"/>
  <c r="J2093" i="16"/>
  <c r="D2084" i="16"/>
  <c r="J2084" i="16"/>
  <c r="I2084" i="16"/>
  <c r="G2084" i="16"/>
  <c r="F2084" i="16"/>
  <c r="H2084" i="16"/>
  <c r="E2084" i="16"/>
  <c r="J1952" i="16"/>
  <c r="H1952" i="16"/>
  <c r="H1934" i="16"/>
  <c r="E1934" i="16"/>
  <c r="D1934" i="16"/>
  <c r="G1877" i="16"/>
  <c r="F1877" i="16"/>
  <c r="E1877" i="16"/>
  <c r="J1877" i="16"/>
  <c r="D1877" i="16"/>
  <c r="I1877" i="16"/>
  <c r="H1877" i="16"/>
  <c r="E1857" i="16"/>
  <c r="U1857" i="16" s="1"/>
  <c r="J1857" i="16"/>
  <c r="J1853" i="16"/>
  <c r="E1853" i="16"/>
  <c r="I1853" i="16"/>
  <c r="D1853" i="16"/>
  <c r="F1853" i="16"/>
  <c r="H1853" i="16"/>
  <c r="G1853" i="16"/>
  <c r="I1845" i="16"/>
  <c r="F1845" i="16"/>
  <c r="E1845" i="16"/>
  <c r="E1714" i="16"/>
  <c r="I1714" i="16"/>
  <c r="D1714" i="16"/>
  <c r="J1714" i="16"/>
  <c r="F1714" i="16"/>
  <c r="H1714" i="16"/>
  <c r="G1714" i="16"/>
  <c r="J1687" i="16"/>
  <c r="H1687" i="16"/>
  <c r="G1687" i="16"/>
  <c r="D1687" i="16"/>
  <c r="E1687" i="16"/>
  <c r="J1672" i="16"/>
  <c r="G1672" i="16"/>
  <c r="E1672" i="16"/>
  <c r="H1672" i="16"/>
  <c r="D1672" i="16"/>
  <c r="H1630" i="16"/>
  <c r="D1630" i="16"/>
  <c r="I1630" i="16"/>
  <c r="H1600" i="16"/>
  <c r="G1600" i="16"/>
  <c r="D1600" i="16"/>
  <c r="H1590" i="16"/>
  <c r="F1502" i="16"/>
  <c r="J1502" i="16"/>
  <c r="J1466" i="16"/>
  <c r="G1466" i="16"/>
  <c r="G1360" i="16"/>
  <c r="F1338" i="16"/>
  <c r="I1338" i="16"/>
  <c r="D1338" i="16"/>
  <c r="I1311" i="16"/>
  <c r="F1311" i="16"/>
  <c r="G1297" i="16"/>
  <c r="E1246" i="16"/>
  <c r="J1246" i="16"/>
  <c r="G1246" i="16"/>
  <c r="H1246" i="16"/>
  <c r="H1237" i="16"/>
  <c r="F1237" i="16"/>
  <c r="D1237" i="16"/>
  <c r="I1237" i="16"/>
  <c r="J1237" i="16"/>
  <c r="G1237" i="16"/>
  <c r="E1237" i="16"/>
  <c r="E1215" i="16"/>
  <c r="G1215" i="16"/>
  <c r="I1215" i="16"/>
  <c r="D1215" i="16"/>
  <c r="F1215" i="16"/>
  <c r="D1207" i="16"/>
  <c r="G1207" i="16"/>
  <c r="F1207" i="16"/>
  <c r="I1207" i="16"/>
  <c r="E1207" i="16"/>
  <c r="G1102" i="16"/>
  <c r="D1102" i="16"/>
  <c r="E1102" i="16"/>
  <c r="J1102" i="16"/>
  <c r="J1095" i="16"/>
  <c r="G1095" i="16"/>
  <c r="D932" i="16"/>
  <c r="G932" i="16"/>
  <c r="E932" i="16"/>
  <c r="F932" i="16"/>
  <c r="I932" i="16"/>
  <c r="F866" i="16"/>
  <c r="J789" i="16"/>
  <c r="H789" i="16"/>
  <c r="J717" i="16"/>
  <c r="H717" i="16"/>
  <c r="F717" i="16"/>
  <c r="J576" i="16"/>
  <c r="F576" i="16"/>
  <c r="F726" i="16"/>
  <c r="G1845" i="16"/>
  <c r="F159" i="16"/>
  <c r="D159" i="16"/>
  <c r="H404" i="16"/>
  <c r="D775" i="16"/>
  <c r="H775" i="16"/>
  <c r="D783" i="16"/>
  <c r="H211" i="16"/>
  <c r="H18" i="16"/>
  <c r="J1432" i="16"/>
  <c r="J2422" i="16"/>
  <c r="J1576" i="16"/>
  <c r="D256" i="16"/>
  <c r="F565" i="16"/>
  <c r="D565" i="16"/>
  <c r="E2466" i="16"/>
  <c r="E1952" i="16"/>
  <c r="H932" i="16"/>
  <c r="I1914" i="16"/>
  <c r="F1914" i="16"/>
  <c r="G1914" i="16"/>
  <c r="G507" i="16"/>
  <c r="D507" i="16"/>
  <c r="D1277" i="16"/>
  <c r="E1277" i="16"/>
  <c r="I1277" i="16"/>
  <c r="D1526" i="16"/>
  <c r="F1526" i="16"/>
  <c r="J1526" i="16"/>
  <c r="I1526" i="16"/>
  <c r="G1526" i="16"/>
  <c r="H1555" i="16"/>
  <c r="F1555" i="16"/>
  <c r="E1555" i="16"/>
  <c r="I1555" i="16"/>
  <c r="E2067" i="16"/>
  <c r="J2067" i="16"/>
  <c r="F2163" i="16"/>
  <c r="G2163" i="16"/>
  <c r="J2163" i="16"/>
  <c r="J401" i="16"/>
  <c r="E1973" i="16"/>
  <c r="G1973" i="16"/>
  <c r="F1973" i="16"/>
  <c r="D1973" i="16"/>
  <c r="J1973" i="16"/>
  <c r="I285" i="16"/>
  <c r="E285" i="16"/>
  <c r="I1157" i="16"/>
  <c r="D1157" i="16"/>
  <c r="J1157" i="16"/>
  <c r="E1157" i="16"/>
  <c r="F1157" i="16"/>
  <c r="I120" i="16"/>
  <c r="H120" i="16"/>
  <c r="J607" i="16"/>
  <c r="G607" i="16"/>
  <c r="J476" i="16"/>
  <c r="I211" i="16"/>
  <c r="J1849" i="16"/>
  <c r="J1875" i="16"/>
  <c r="E1875" i="16"/>
  <c r="I885" i="16"/>
  <c r="J885" i="16"/>
  <c r="H1102" i="16"/>
  <c r="J1372" i="16"/>
  <c r="E1372" i="16"/>
  <c r="I783" i="16"/>
  <c r="D1845" i="16"/>
  <c r="H783" i="16"/>
  <c r="G66" i="16"/>
  <c r="D2437" i="16"/>
  <c r="H1845" i="16"/>
  <c r="F2484" i="16"/>
  <c r="F2192" i="16"/>
  <c r="G1906" i="16"/>
  <c r="I1906" i="16"/>
  <c r="H1490" i="16"/>
  <c r="G1490" i="16"/>
  <c r="I1490" i="16"/>
  <c r="G1987" i="16"/>
  <c r="J1987" i="16"/>
  <c r="H1987" i="16"/>
  <c r="I1987" i="16"/>
  <c r="G1837" i="16"/>
  <c r="I1837" i="16"/>
  <c r="F1837" i="16"/>
  <c r="E50" i="16"/>
  <c r="H50" i="16"/>
  <c r="J932" i="16"/>
  <c r="H1215" i="16"/>
  <c r="G352" i="16"/>
  <c r="F352" i="16"/>
  <c r="J352" i="16"/>
  <c r="D352" i="16"/>
  <c r="H1537" i="16"/>
  <c r="D302" i="16"/>
  <c r="I302" i="16"/>
  <c r="G1580" i="16"/>
  <c r="F1580" i="16"/>
  <c r="H1580" i="16"/>
  <c r="D1580" i="16"/>
  <c r="F243" i="16"/>
  <c r="D243" i="16"/>
  <c r="E110" i="16"/>
  <c r="J110" i="16"/>
  <c r="I110" i="16"/>
  <c r="J58" i="16"/>
  <c r="G58" i="16"/>
  <c r="H1882" i="16"/>
  <c r="D1882" i="16"/>
  <c r="J635" i="16"/>
  <c r="H635" i="16"/>
  <c r="F1696" i="16"/>
  <c r="D1696" i="16"/>
  <c r="G71" i="16"/>
  <c r="E71" i="16"/>
  <c r="G1735" i="16"/>
  <c r="I1735" i="16"/>
  <c r="F461" i="16"/>
  <c r="E461" i="16"/>
  <c r="H1533" i="16"/>
  <c r="G1533" i="16"/>
  <c r="E1533" i="16"/>
  <c r="U1533" i="16" s="1"/>
  <c r="F2165" i="16"/>
  <c r="G2165" i="16"/>
  <c r="I2165" i="16"/>
  <c r="H2165" i="16"/>
  <c r="F2418" i="16"/>
  <c r="G2329" i="16"/>
  <c r="D2329" i="16"/>
  <c r="F2329" i="16"/>
  <c r="E2329" i="16"/>
  <c r="H2329" i="16"/>
  <c r="I765" i="16"/>
  <c r="G765" i="16"/>
  <c r="E765" i="16"/>
  <c r="F925" i="16"/>
  <c r="E925" i="16"/>
  <c r="J925" i="16"/>
  <c r="J1493" i="16"/>
  <c r="D1493" i="16"/>
  <c r="D1703" i="16"/>
  <c r="U1703" i="16" s="1"/>
  <c r="F1703" i="16"/>
  <c r="G838" i="16"/>
  <c r="F838" i="16"/>
  <c r="I838" i="16"/>
  <c r="D838" i="16"/>
  <c r="H838" i="16"/>
  <c r="D943" i="16"/>
  <c r="G943" i="16"/>
  <c r="E1059" i="16"/>
  <c r="I1059" i="16"/>
  <c r="F1821" i="16"/>
  <c r="G1821" i="16"/>
  <c r="E1210" i="16"/>
  <c r="H1210" i="16"/>
  <c r="J1461" i="16"/>
  <c r="D1774" i="16"/>
  <c r="F1774" i="16"/>
  <c r="J1774" i="16"/>
  <c r="I901" i="16"/>
  <c r="E901" i="16"/>
  <c r="U901" i="16" s="1"/>
  <c r="D206" i="16"/>
  <c r="U206" i="16" s="1"/>
  <c r="J206" i="16"/>
  <c r="G206" i="16"/>
  <c r="G1199" i="16"/>
  <c r="D1199" i="16"/>
  <c r="G2214" i="16"/>
  <c r="E2214" i="16"/>
  <c r="I2214" i="16"/>
  <c r="H787" i="16"/>
  <c r="E787" i="16"/>
  <c r="H2396" i="16"/>
  <c r="D1464" i="16"/>
  <c r="H1464" i="16"/>
  <c r="F970" i="16"/>
  <c r="E970" i="16"/>
  <c r="D970" i="16"/>
  <c r="I970" i="16"/>
  <c r="G970" i="16"/>
  <c r="H2326" i="16"/>
  <c r="E2326" i="16"/>
  <c r="I2326" i="16"/>
  <c r="H1423" i="16"/>
  <c r="E1423" i="16"/>
  <c r="H796" i="16"/>
  <c r="J796" i="16"/>
  <c r="E1001" i="16"/>
  <c r="H1001" i="16"/>
  <c r="D1001" i="16"/>
  <c r="H995" i="16"/>
  <c r="G995" i="16"/>
  <c r="D995" i="16"/>
  <c r="F988" i="16"/>
  <c r="E988" i="16"/>
  <c r="F1499" i="16"/>
  <c r="G1499" i="16"/>
  <c r="J1453" i="16"/>
  <c r="H2235" i="16"/>
  <c r="E2235" i="16"/>
  <c r="D2235" i="16"/>
  <c r="I1886" i="16"/>
  <c r="H1886" i="16"/>
  <c r="G1886" i="16"/>
  <c r="J1886" i="16"/>
  <c r="D1840" i="16"/>
  <c r="G1840" i="16"/>
  <c r="F1840" i="16"/>
  <c r="I1805" i="16"/>
  <c r="H1805" i="16"/>
  <c r="D1794" i="16"/>
  <c r="G1794" i="16"/>
  <c r="E1752" i="16"/>
  <c r="D1752" i="16"/>
  <c r="J1251" i="16"/>
  <c r="H1251" i="16"/>
  <c r="G1251" i="16"/>
  <c r="G2434" i="16"/>
  <c r="F2434" i="16"/>
  <c r="J2348" i="16"/>
  <c r="I2348" i="16"/>
  <c r="H1146" i="16"/>
  <c r="G1146" i="16"/>
  <c r="D1021" i="16"/>
  <c r="H1021" i="16"/>
  <c r="I208" i="16"/>
  <c r="G208" i="16"/>
  <c r="G1287" i="16"/>
  <c r="G1557" i="16"/>
  <c r="H1557" i="16"/>
  <c r="E1557" i="16"/>
  <c r="G1173" i="16"/>
  <c r="D1173" i="16"/>
  <c r="F1173" i="16"/>
  <c r="E1173" i="16"/>
  <c r="J1241" i="16"/>
  <c r="D1241" i="16"/>
  <c r="F22" i="16"/>
  <c r="H22" i="16"/>
  <c r="E22" i="16"/>
  <c r="I22" i="16"/>
  <c r="G22" i="16"/>
  <c r="D22" i="16"/>
  <c r="H744" i="16"/>
  <c r="F744" i="16"/>
  <c r="H322" i="16"/>
  <c r="J322" i="16"/>
  <c r="E322" i="16"/>
  <c r="F322" i="16"/>
  <c r="J82" i="16"/>
  <c r="F82" i="16"/>
  <c r="I291" i="16"/>
  <c r="H291" i="16"/>
  <c r="E749" i="16"/>
  <c r="H1252" i="16"/>
  <c r="F1838" i="16"/>
  <c r="J1173" i="16"/>
  <c r="E1332" i="16"/>
  <c r="E1349" i="16"/>
  <c r="G1349" i="16"/>
  <c r="J1349" i="16"/>
  <c r="H1349" i="16"/>
  <c r="G1616" i="16"/>
  <c r="E1616" i="16"/>
  <c r="H1616" i="16"/>
  <c r="E82" i="16"/>
  <c r="D322" i="16"/>
  <c r="H1040" i="16"/>
  <c r="I1040" i="16"/>
  <c r="H1052" i="16"/>
  <c r="G1052" i="16"/>
  <c r="E1052" i="16"/>
  <c r="D1052" i="16"/>
  <c r="I1052" i="16"/>
  <c r="F1075" i="16"/>
  <c r="I1075" i="16"/>
  <c r="G1075" i="16"/>
  <c r="D1075" i="16"/>
  <c r="H1075" i="16"/>
  <c r="D1166" i="16"/>
  <c r="E1166" i="16"/>
  <c r="G2321" i="16"/>
  <c r="E2321" i="16"/>
  <c r="J2321" i="16"/>
  <c r="G1174" i="16"/>
  <c r="H1174" i="16"/>
  <c r="D1174" i="16"/>
  <c r="I1174" i="16"/>
  <c r="E1174" i="16"/>
  <c r="F1174" i="16"/>
  <c r="J1174" i="16"/>
  <c r="E1716" i="16"/>
  <c r="I1716" i="16"/>
  <c r="I1954" i="16"/>
  <c r="F1954" i="16"/>
  <c r="G1954" i="16"/>
  <c r="F87" i="16"/>
  <c r="I87" i="16"/>
  <c r="E87" i="16"/>
  <c r="H87" i="16"/>
  <c r="D87" i="16"/>
  <c r="D2362" i="16"/>
  <c r="H2362" i="16"/>
  <c r="J2362" i="16"/>
  <c r="G2362" i="16"/>
  <c r="F2344" i="16"/>
  <c r="H2344" i="16"/>
  <c r="G2344" i="16"/>
  <c r="E2344" i="16"/>
  <c r="I2344" i="16"/>
  <c r="G2497" i="16"/>
  <c r="F2497" i="16"/>
  <c r="E45" i="16"/>
  <c r="F45" i="16"/>
  <c r="H45" i="16"/>
  <c r="E496" i="16"/>
  <c r="I496" i="16"/>
  <c r="E483" i="16"/>
  <c r="J483" i="16"/>
  <c r="F483" i="16"/>
  <c r="G483" i="16"/>
  <c r="I483" i="16"/>
  <c r="H483" i="16"/>
  <c r="D1458" i="16"/>
  <c r="I1458" i="16"/>
  <c r="H1458" i="16"/>
  <c r="G1458" i="16"/>
  <c r="J648" i="16"/>
  <c r="H648" i="16"/>
  <c r="F648" i="16"/>
  <c r="D648" i="16"/>
  <c r="E648" i="16"/>
  <c r="I648" i="16"/>
  <c r="G648" i="16"/>
  <c r="G676" i="16"/>
  <c r="I676" i="16"/>
  <c r="E676" i="16"/>
  <c r="F676" i="16"/>
  <c r="D676" i="16"/>
  <c r="H676" i="16"/>
  <c r="E733" i="16"/>
  <c r="I733" i="16"/>
  <c r="J733" i="16"/>
  <c r="D733" i="16"/>
  <c r="H733" i="16"/>
  <c r="F733" i="16"/>
  <c r="F1122" i="16"/>
  <c r="D1122" i="16"/>
  <c r="I1122" i="16"/>
  <c r="E1122" i="16"/>
  <c r="H1122" i="16"/>
  <c r="G1122" i="16"/>
  <c r="J1122" i="16"/>
  <c r="E1269" i="16"/>
  <c r="G1269" i="16"/>
  <c r="I1269" i="16"/>
  <c r="F1269" i="16"/>
  <c r="H1269" i="16"/>
  <c r="D1269" i="16"/>
  <c r="G1632" i="16"/>
  <c r="D2261" i="16"/>
  <c r="H2261" i="16"/>
  <c r="I237" i="16"/>
  <c r="E237" i="16"/>
  <c r="I639" i="16"/>
  <c r="F639" i="16"/>
  <c r="G1819" i="16"/>
  <c r="I1819" i="16"/>
  <c r="J1819" i="16"/>
  <c r="H1819" i="16"/>
  <c r="D1819" i="16"/>
  <c r="U1819" i="16" s="1"/>
  <c r="F1819" i="16"/>
  <c r="I1404" i="16"/>
  <c r="H1404" i="16"/>
  <c r="F1404" i="16"/>
  <c r="I90" i="16"/>
  <c r="F291" i="16"/>
  <c r="H200" i="16"/>
  <c r="J185" i="16"/>
  <c r="J129" i="16"/>
  <c r="G225" i="16"/>
  <c r="D225" i="16"/>
  <c r="G1838" i="16"/>
  <c r="H1173" i="16"/>
  <c r="F2321" i="16"/>
  <c r="J2485" i="16"/>
  <c r="F2485" i="16"/>
  <c r="D2485" i="16"/>
  <c r="E1985" i="16"/>
  <c r="J1985" i="16"/>
  <c r="G1240" i="16"/>
  <c r="I1960" i="16"/>
  <c r="G2057" i="16"/>
  <c r="J2057" i="16"/>
  <c r="J1716" i="16"/>
  <c r="E1458" i="16"/>
  <c r="I2362" i="16"/>
  <c r="G744" i="16"/>
  <c r="H2298" i="16"/>
  <c r="I2298" i="16"/>
  <c r="D2298" i="16"/>
  <c r="G2298" i="16"/>
  <c r="J2298" i="16"/>
  <c r="F2298" i="16"/>
  <c r="E2298" i="16"/>
  <c r="H49" i="16"/>
  <c r="G49" i="16"/>
  <c r="F49" i="16"/>
  <c r="D49" i="16"/>
  <c r="I49" i="16"/>
  <c r="I494" i="16"/>
  <c r="J494" i="16"/>
  <c r="F494" i="16"/>
  <c r="G494" i="16"/>
  <c r="H1730" i="16"/>
  <c r="G1730" i="16"/>
  <c r="E1730" i="16"/>
  <c r="F1730" i="16"/>
  <c r="D1786" i="16"/>
  <c r="F1786" i="16"/>
  <c r="J1786" i="16"/>
  <c r="G1786" i="16"/>
  <c r="I1786" i="16"/>
  <c r="E1786" i="16"/>
  <c r="H1786" i="16"/>
  <c r="H2415" i="16"/>
  <c r="G2415" i="16"/>
  <c r="F2415" i="16"/>
  <c r="I2415" i="16"/>
  <c r="E2415" i="16"/>
  <c r="D2415" i="16"/>
  <c r="J2415" i="16"/>
  <c r="I581" i="16"/>
  <c r="J581" i="16"/>
  <c r="E581" i="16"/>
  <c r="H581" i="16"/>
  <c r="F581" i="16"/>
  <c r="H28" i="16"/>
  <c r="F28" i="16"/>
  <c r="D28" i="16"/>
  <c r="E28" i="16"/>
  <c r="I28" i="16"/>
  <c r="J28" i="16"/>
  <c r="G28" i="16"/>
  <c r="I1475" i="16"/>
  <c r="H1475" i="16"/>
  <c r="D1475" i="16"/>
  <c r="G1475" i="16"/>
  <c r="F1475" i="16"/>
  <c r="J1475" i="16"/>
  <c r="E1475" i="16"/>
  <c r="G2213" i="16"/>
  <c r="H2213" i="16"/>
  <c r="F2213" i="16"/>
  <c r="D2213" i="16"/>
  <c r="U2213" i="16" s="1"/>
  <c r="I2213" i="16"/>
  <c r="J2213" i="16"/>
  <c r="F2425" i="16"/>
  <c r="E2425" i="16"/>
  <c r="H2425" i="16"/>
  <c r="E183" i="16"/>
  <c r="I183" i="16"/>
  <c r="H183" i="16"/>
  <c r="J183" i="16"/>
  <c r="G183" i="16"/>
  <c r="F183" i="16"/>
  <c r="H2444" i="16"/>
  <c r="G2444" i="16"/>
  <c r="I2444" i="16"/>
  <c r="D2444" i="16"/>
  <c r="E2444" i="16"/>
  <c r="J2444" i="16"/>
  <c r="F2444" i="16"/>
  <c r="G272" i="16"/>
  <c r="F272" i="16"/>
  <c r="J272" i="16"/>
  <c r="E272" i="16"/>
  <c r="H272" i="16"/>
  <c r="G558" i="16"/>
  <c r="D558" i="16"/>
  <c r="D1153" i="16"/>
  <c r="I1153" i="16"/>
  <c r="F1153" i="16"/>
  <c r="E1153" i="16"/>
  <c r="J1153" i="16"/>
  <c r="E1448" i="16"/>
  <c r="G1448" i="16"/>
  <c r="D1448" i="16"/>
  <c r="F1448" i="16"/>
  <c r="J1448" i="16"/>
  <c r="H1448" i="16"/>
  <c r="H1839" i="16"/>
  <c r="E1625" i="16"/>
  <c r="J1625" i="16"/>
  <c r="H1625" i="16"/>
  <c r="I1625" i="16"/>
  <c r="D1625" i="16"/>
  <c r="U1625" i="16" s="1"/>
  <c r="F1625" i="16"/>
  <c r="J1681" i="16"/>
  <c r="I1681" i="16"/>
  <c r="E1681" i="16"/>
  <c r="F1681" i="16"/>
  <c r="G1681" i="16"/>
  <c r="H1681" i="16"/>
  <c r="D1681" i="16"/>
  <c r="U1681" i="16" s="1"/>
  <c r="E1708" i="16"/>
  <c r="U1708" i="16" s="1"/>
  <c r="G1708" i="16"/>
  <c r="H1708" i="16"/>
  <c r="F1708" i="16"/>
  <c r="F1887" i="16"/>
  <c r="I1887" i="16"/>
  <c r="G1887" i="16"/>
  <c r="J1887" i="16"/>
  <c r="H1887" i="16"/>
  <c r="H204" i="16"/>
  <c r="F204" i="16"/>
  <c r="G204" i="16"/>
  <c r="J204" i="16"/>
  <c r="I204" i="16"/>
  <c r="H822" i="16"/>
  <c r="G822" i="16"/>
  <c r="I822" i="16"/>
  <c r="D822" i="16"/>
  <c r="E822" i="16"/>
  <c r="J822" i="16"/>
  <c r="F822" i="16"/>
  <c r="J2488" i="16"/>
  <c r="D2488" i="16"/>
  <c r="E2488" i="16"/>
  <c r="I2488" i="16"/>
  <c r="F2488" i="16"/>
  <c r="G2488" i="16"/>
  <c r="G715" i="16"/>
  <c r="D715" i="16"/>
  <c r="F1222" i="16"/>
  <c r="J1222" i="16"/>
  <c r="D1222" i="16"/>
  <c r="E1222" i="16"/>
  <c r="G1222" i="16"/>
  <c r="I1222" i="16"/>
  <c r="H1222" i="16"/>
  <c r="D83" i="16"/>
  <c r="I83" i="16"/>
  <c r="F83" i="16"/>
  <c r="H83" i="16"/>
  <c r="J83" i="16"/>
  <c r="E83" i="16"/>
  <c r="J1457" i="16"/>
  <c r="F1457" i="16"/>
  <c r="E1457" i="16"/>
  <c r="I1457" i="16"/>
  <c r="H1457" i="16"/>
  <c r="D1457" i="16"/>
  <c r="H2373" i="16"/>
  <c r="G2373" i="16"/>
  <c r="J2373" i="16"/>
  <c r="I2373" i="16"/>
  <c r="D2373" i="16"/>
  <c r="E2373" i="16"/>
  <c r="D279" i="16"/>
  <c r="F279" i="16"/>
  <c r="J279" i="16"/>
  <c r="G279" i="16"/>
  <c r="D2153" i="16"/>
  <c r="I1757" i="16"/>
  <c r="G1757" i="16"/>
  <c r="I1838" i="16"/>
  <c r="E1838" i="16"/>
  <c r="E1252" i="16"/>
  <c r="I1252" i="16"/>
  <c r="D1252" i="16"/>
  <c r="F1252" i="16"/>
  <c r="D1439" i="16"/>
  <c r="H1439" i="16"/>
  <c r="J1439" i="16"/>
  <c r="E1439" i="16"/>
  <c r="G1332" i="16"/>
  <c r="J1332" i="16"/>
  <c r="I1332" i="16"/>
  <c r="F118" i="16"/>
  <c r="I118" i="16"/>
  <c r="J514" i="16"/>
  <c r="I514" i="16"/>
  <c r="I358" i="16"/>
  <c r="H358" i="16"/>
  <c r="G155" i="16"/>
  <c r="I155" i="16"/>
  <c r="F1616" i="16"/>
  <c r="E1075" i="16"/>
  <c r="G291" i="16"/>
  <c r="E129" i="16"/>
  <c r="J123" i="16"/>
  <c r="F287" i="16"/>
  <c r="H287" i="16"/>
  <c r="G75" i="16"/>
  <c r="I75" i="16"/>
  <c r="D75" i="16"/>
  <c r="U75" i="16" s="1"/>
  <c r="D1616" i="16"/>
  <c r="G2485" i="16"/>
  <c r="I2485" i="16"/>
  <c r="D1838" i="16"/>
  <c r="I1985" i="16"/>
  <c r="I1173" i="16"/>
  <c r="D2321" i="16"/>
  <c r="D1332" i="16"/>
  <c r="F1439" i="16"/>
  <c r="G230" i="16"/>
  <c r="D307" i="16"/>
  <c r="I307" i="16"/>
  <c r="F307" i="16"/>
  <c r="F284" i="16"/>
  <c r="F1447" i="16"/>
  <c r="H1447" i="16"/>
  <c r="E1447" i="16"/>
  <c r="D1447" i="16"/>
  <c r="H1520" i="16"/>
  <c r="J1520" i="16"/>
  <c r="I1520" i="16"/>
  <c r="D1520" i="16"/>
  <c r="U1520" i="16" s="1"/>
  <c r="J1532" i="16"/>
  <c r="D1532" i="16"/>
  <c r="F1909" i="16"/>
  <c r="H1909" i="16"/>
  <c r="J1916" i="16"/>
  <c r="E1916" i="16"/>
  <c r="F2390" i="16"/>
  <c r="D2390" i="16"/>
  <c r="J406" i="16"/>
  <c r="G510" i="16"/>
  <c r="D510" i="16"/>
  <c r="I510" i="16"/>
  <c r="G451" i="16"/>
  <c r="F451" i="16"/>
  <c r="E1488" i="16"/>
  <c r="I1488" i="16"/>
  <c r="J676" i="16"/>
  <c r="I322" i="16"/>
  <c r="G322" i="16"/>
  <c r="J1004" i="16"/>
  <c r="I1004" i="16"/>
  <c r="G1004" i="16"/>
  <c r="D846" i="16"/>
  <c r="F1019" i="16"/>
  <c r="J1019" i="16"/>
  <c r="H1019" i="16"/>
  <c r="D1019" i="16"/>
  <c r="G1019" i="16"/>
  <c r="I1019" i="16"/>
  <c r="E1019" i="16"/>
  <c r="H1654" i="16"/>
  <c r="J1654" i="16"/>
  <c r="D1654" i="16"/>
  <c r="F1654" i="16"/>
  <c r="G1654" i="16"/>
  <c r="E1654" i="16"/>
  <c r="E2487" i="16"/>
  <c r="G2487" i="16"/>
  <c r="I564" i="16"/>
  <c r="J564" i="16"/>
  <c r="E564" i="16"/>
  <c r="F564" i="16"/>
  <c r="G564" i="16"/>
  <c r="D564" i="16"/>
  <c r="H564" i="16"/>
  <c r="J1564" i="16"/>
  <c r="E1564" i="16"/>
  <c r="G1618" i="16"/>
  <c r="D1618" i="16"/>
  <c r="E1618" i="16"/>
  <c r="H1618" i="16"/>
  <c r="F1618" i="16"/>
  <c r="D1705" i="16"/>
  <c r="E1705" i="16"/>
  <c r="H1705" i="16"/>
  <c r="H1721" i="16"/>
  <c r="F1721" i="16"/>
  <c r="G1721" i="16"/>
  <c r="E1721" i="16"/>
  <c r="J1946" i="16"/>
  <c r="F1946" i="16"/>
  <c r="E1639" i="16"/>
  <c r="G1639" i="16"/>
  <c r="H1639" i="16"/>
  <c r="F1639" i="16"/>
  <c r="D1639" i="16"/>
  <c r="U1639" i="16" s="1"/>
  <c r="J795" i="16"/>
  <c r="G795" i="16"/>
  <c r="J2346" i="16"/>
  <c r="I2346" i="16"/>
  <c r="E2346" i="16"/>
  <c r="D2346" i="16"/>
  <c r="G2346" i="16"/>
  <c r="D1131" i="16"/>
  <c r="H1131" i="16"/>
  <c r="G1131" i="16"/>
  <c r="F1198" i="16"/>
  <c r="E1198" i="16"/>
  <c r="I1198" i="16"/>
  <c r="J1381" i="16"/>
  <c r="H1381" i="16"/>
  <c r="E1381" i="16"/>
  <c r="I1381" i="16"/>
  <c r="D1381" i="16"/>
  <c r="F1381" i="16"/>
  <c r="F1401" i="16"/>
  <c r="D1401" i="16"/>
  <c r="I1262" i="16"/>
  <c r="J301" i="16"/>
  <c r="F301" i="16"/>
  <c r="I301" i="16"/>
  <c r="D432" i="16"/>
  <c r="F432" i="16"/>
  <c r="E432" i="16"/>
  <c r="G432" i="16"/>
  <c r="F1983" i="16"/>
  <c r="I1983" i="16"/>
  <c r="J1983" i="16"/>
  <c r="D1983" i="16"/>
  <c r="G1983" i="16"/>
  <c r="H1983" i="16"/>
  <c r="F1553" i="16"/>
  <c r="D1553" i="16"/>
  <c r="F773" i="16"/>
  <c r="E286" i="16"/>
  <c r="D1328" i="16"/>
  <c r="J1993" i="16"/>
  <c r="E1993" i="16"/>
  <c r="J273" i="16"/>
  <c r="H375" i="16"/>
  <c r="E44" i="16"/>
  <c r="I2361" i="16"/>
  <c r="G2349" i="16"/>
  <c r="J2349" i="16"/>
  <c r="J1221" i="16"/>
  <c r="H1221" i="16"/>
  <c r="F2051" i="16"/>
  <c r="J2051" i="16"/>
  <c r="H730" i="16"/>
  <c r="G375" i="16"/>
  <c r="H336" i="16"/>
  <c r="G336" i="16"/>
  <c r="F2065" i="16"/>
  <c r="I2306" i="16"/>
  <c r="D2306" i="16"/>
  <c r="J2306" i="16"/>
  <c r="G2306" i="16"/>
  <c r="F2306" i="16"/>
  <c r="E301" i="16"/>
  <c r="U301" i="16" s="1"/>
  <c r="E1983" i="16"/>
  <c r="G1523" i="16"/>
  <c r="J1523" i="16"/>
  <c r="E1523" i="16"/>
  <c r="H1523" i="16"/>
  <c r="J378" i="16"/>
  <c r="I378" i="16"/>
  <c r="D378" i="16"/>
  <c r="U378" i="16" s="1"/>
  <c r="F378" i="16"/>
  <c r="G922" i="16"/>
  <c r="J922" i="16"/>
  <c r="I922" i="16"/>
  <c r="H922" i="16"/>
  <c r="D922" i="16"/>
  <c r="G1236" i="16"/>
  <c r="E1609" i="16"/>
  <c r="U1609" i="16" s="1"/>
  <c r="F1609" i="16"/>
  <c r="H1609" i="16"/>
  <c r="G1691" i="16"/>
  <c r="H1691" i="16"/>
  <c r="J1691" i="16"/>
  <c r="F1691" i="16"/>
  <c r="D1550" i="16"/>
  <c r="H1550" i="16"/>
  <c r="E68" i="16"/>
  <c r="D68" i="16"/>
  <c r="F68" i="16"/>
  <c r="I68" i="16"/>
  <c r="I2212" i="16"/>
  <c r="D2212" i="16"/>
  <c r="F2212" i="16"/>
  <c r="J2212" i="16"/>
  <c r="E2212" i="16"/>
  <c r="I2208" i="16"/>
  <c r="H2208" i="16"/>
  <c r="E2208" i="16"/>
  <c r="D2208" i="16"/>
  <c r="J2208" i="16"/>
  <c r="G2208" i="16"/>
  <c r="I2204" i="16"/>
  <c r="J2204" i="16"/>
  <c r="G2204" i="16"/>
  <c r="J2197" i="16"/>
  <c r="D2197" i="16"/>
  <c r="H2197" i="16"/>
  <c r="E2197" i="16"/>
  <c r="F2197" i="16"/>
  <c r="G2197" i="16"/>
  <c r="J2169" i="16"/>
  <c r="F2169" i="16"/>
  <c r="H2169" i="16"/>
  <c r="G2169" i="16"/>
  <c r="J2166" i="16"/>
  <c r="F2166" i="16"/>
  <c r="F2154" i="16"/>
  <c r="G2151" i="16"/>
  <c r="E2151" i="16"/>
  <c r="H2151" i="16"/>
  <c r="F2151" i="16"/>
  <c r="I2151" i="16"/>
  <c r="J2151" i="16"/>
  <c r="F2132" i="16"/>
  <c r="J2132" i="16"/>
  <c r="I2132" i="16"/>
  <c r="G2132" i="16"/>
  <c r="D2095" i="16"/>
  <c r="U2095" i="16" s="1"/>
  <c r="I2095" i="16"/>
  <c r="G2095" i="16"/>
  <c r="J2095" i="16"/>
  <c r="F2095" i="16"/>
  <c r="F2079" i="16"/>
  <c r="H2072" i="16"/>
  <c r="G2072" i="16"/>
  <c r="D2046" i="16"/>
  <c r="I2046" i="16"/>
  <c r="H2046" i="16"/>
  <c r="E2046" i="16"/>
  <c r="F2046" i="16"/>
  <c r="G2046" i="16"/>
  <c r="J2046" i="16"/>
  <c r="E1965" i="16"/>
  <c r="H1939" i="16"/>
  <c r="J1939" i="16"/>
  <c r="I1939" i="16"/>
  <c r="D1939" i="16"/>
  <c r="F1939" i="16"/>
  <c r="F1930" i="16"/>
  <c r="H1930" i="16"/>
  <c r="E1930" i="16"/>
  <c r="D1930" i="16"/>
  <c r="G1930" i="16"/>
  <c r="F1659" i="16"/>
  <c r="J1659" i="16"/>
  <c r="D1659" i="16"/>
  <c r="G1659" i="16"/>
  <c r="E1659" i="16"/>
  <c r="D1647" i="16"/>
  <c r="G1585" i="16"/>
  <c r="J1585" i="16"/>
  <c r="E1585" i="16"/>
  <c r="F1574" i="16"/>
  <c r="I1574" i="16"/>
  <c r="E1574" i="16"/>
  <c r="H1574" i="16"/>
  <c r="I1559" i="16"/>
  <c r="H1542" i="16"/>
  <c r="J1542" i="16"/>
  <c r="I1542" i="16"/>
  <c r="E1542" i="16"/>
  <c r="D1513" i="16"/>
  <c r="G1513" i="16"/>
  <c r="H1513" i="16"/>
  <c r="E1513" i="16"/>
  <c r="I1513" i="16"/>
  <c r="F1513" i="16"/>
  <c r="F1510" i="16"/>
  <c r="D1510" i="16"/>
  <c r="Y1497" i="16"/>
  <c r="E1471" i="16"/>
  <c r="J1471" i="16"/>
  <c r="D1471" i="16"/>
  <c r="I1471" i="16"/>
  <c r="H1471" i="16"/>
  <c r="G1471" i="16"/>
  <c r="G1418" i="16"/>
  <c r="D1418" i="16"/>
  <c r="I1405" i="16"/>
  <c r="H1405" i="16"/>
  <c r="G1405" i="16"/>
  <c r="J1405" i="16"/>
  <c r="E1405" i="16"/>
  <c r="U1405" i="16" s="1"/>
  <c r="F1370" i="16"/>
  <c r="H1370" i="16"/>
  <c r="G1370" i="16"/>
  <c r="D1350" i="16"/>
  <c r="H1350" i="16"/>
  <c r="E1350" i="16"/>
  <c r="G1350" i="16"/>
  <c r="I1350" i="16"/>
  <c r="D1343" i="16"/>
  <c r="G1343" i="16"/>
  <c r="I1343" i="16"/>
  <c r="E1343" i="16"/>
  <c r="H1343" i="16"/>
  <c r="F1337" i="16"/>
  <c r="J1337" i="16"/>
  <c r="I1337" i="16"/>
  <c r="G1337" i="16"/>
  <c r="H1337" i="16"/>
  <c r="E1337" i="16"/>
  <c r="D1337" i="16"/>
  <c r="F1333" i="16"/>
  <c r="J1333" i="16"/>
  <c r="H1333" i="16"/>
  <c r="D1333" i="16"/>
  <c r="G1333" i="16"/>
  <c r="E1318" i="16"/>
  <c r="G1318" i="16"/>
  <c r="J1318" i="16"/>
  <c r="G1312" i="16"/>
  <c r="E1312" i="16"/>
  <c r="J1312" i="16"/>
  <c r="I1312" i="16"/>
  <c r="D1312" i="16"/>
  <c r="F976" i="16"/>
  <c r="J930" i="16"/>
  <c r="G930" i="16"/>
  <c r="F930" i="16"/>
  <c r="F867" i="16"/>
  <c r="H867" i="16"/>
  <c r="J598" i="16"/>
  <c r="G598" i="16"/>
  <c r="F598" i="16"/>
  <c r="E598" i="16"/>
  <c r="F585" i="16"/>
  <c r="E585" i="16"/>
  <c r="D585" i="16"/>
  <c r="G585" i="16"/>
  <c r="H585" i="16"/>
  <c r="I585" i="16"/>
  <c r="J327" i="16"/>
  <c r="G301" i="16"/>
  <c r="E1553" i="16"/>
  <c r="I1553" i="16"/>
  <c r="I773" i="16"/>
  <c r="H238" i="16"/>
  <c r="J286" i="16"/>
  <c r="G1653" i="16"/>
  <c r="H1328" i="16"/>
  <c r="E579" i="16"/>
  <c r="I257" i="16"/>
  <c r="I1993" i="16"/>
  <c r="D2040" i="16"/>
  <c r="G1221" i="16"/>
  <c r="I771" i="16"/>
  <c r="D336" i="16"/>
  <c r="F336" i="16"/>
  <c r="F533" i="16"/>
  <c r="D273" i="16"/>
  <c r="U273" i="16" s="1"/>
  <c r="F375" i="16"/>
  <c r="G145" i="16"/>
  <c r="H607" i="16"/>
  <c r="F2361" i="16"/>
  <c r="E2349" i="16"/>
  <c r="I97" i="16"/>
  <c r="D97" i="16"/>
  <c r="G2457" i="16"/>
  <c r="I1221" i="16"/>
  <c r="H551" i="16"/>
  <c r="I889" i="16"/>
  <c r="H2051" i="16"/>
  <c r="E2051" i="16"/>
  <c r="F1669" i="16"/>
  <c r="D937" i="16"/>
  <c r="I897" i="16"/>
  <c r="J1920" i="16"/>
  <c r="J730" i="16"/>
  <c r="F669" i="16"/>
  <c r="F1318" i="16"/>
  <c r="E2204" i="16"/>
  <c r="E1939" i="16"/>
  <c r="I1318" i="16"/>
  <c r="D1669" i="16"/>
  <c r="G771" i="16"/>
  <c r="I1609" i="16"/>
  <c r="G1574" i="16"/>
  <c r="D598" i="16"/>
  <c r="J814" i="16"/>
  <c r="G2166" i="16"/>
  <c r="I1523" i="16"/>
  <c r="J447" i="16"/>
  <c r="D2229" i="16"/>
  <c r="D1574" i="16"/>
  <c r="F1350" i="16"/>
  <c r="D34" i="16"/>
  <c r="I34" i="16"/>
  <c r="F34" i="16"/>
  <c r="G2212" i="16"/>
  <c r="G50" i="16"/>
  <c r="D50" i="16"/>
  <c r="I50" i="16"/>
  <c r="H122" i="16"/>
  <c r="J122" i="16"/>
  <c r="G246" i="16"/>
  <c r="I246" i="16"/>
  <c r="J246" i="16"/>
  <c r="F246" i="16"/>
  <c r="D246" i="16"/>
  <c r="U246" i="16" s="1"/>
  <c r="F376" i="16"/>
  <c r="E376" i="16"/>
  <c r="H2212" i="16"/>
  <c r="F1471" i="16"/>
  <c r="J1513" i="16"/>
  <c r="F1272" i="16"/>
  <c r="D1272" i="16"/>
  <c r="J1272" i="16"/>
  <c r="E1272" i="16"/>
  <c r="I1272" i="16"/>
  <c r="H2139" i="16"/>
  <c r="G2139" i="16"/>
  <c r="E2139" i="16"/>
  <c r="U2139" i="16" s="1"/>
  <c r="I2139" i="16"/>
  <c r="I2407" i="16"/>
  <c r="J2407" i="16"/>
  <c r="G2407" i="16"/>
  <c r="D2407" i="16"/>
  <c r="U2407" i="16" s="1"/>
  <c r="G2322" i="16"/>
  <c r="I2322" i="16"/>
  <c r="F2322" i="16"/>
  <c r="D2322" i="16"/>
  <c r="D2341" i="16"/>
  <c r="J2341" i="16"/>
  <c r="F2341" i="16"/>
  <c r="J220" i="16"/>
  <c r="E220" i="16"/>
  <c r="U220" i="16" s="1"/>
  <c r="I347" i="16"/>
  <c r="F684" i="16"/>
  <c r="I1046" i="16"/>
  <c r="F1046" i="16"/>
  <c r="D1046" i="16"/>
  <c r="U1046" i="16" s="1"/>
  <c r="F1263" i="16"/>
  <c r="G1263" i="16"/>
  <c r="E1263" i="16"/>
  <c r="J1263" i="16"/>
  <c r="F2186" i="16"/>
  <c r="E2186" i="16"/>
  <c r="E302" i="16"/>
  <c r="F302" i="16"/>
  <c r="G302" i="16"/>
  <c r="H652" i="16"/>
  <c r="I652" i="16"/>
  <c r="G652" i="16"/>
  <c r="F652" i="16"/>
  <c r="J2029" i="16"/>
  <c r="E2029" i="16"/>
  <c r="G2029" i="16"/>
  <c r="D2029" i="16"/>
  <c r="I2029" i="16"/>
  <c r="F2029" i="16"/>
  <c r="G1694" i="16"/>
  <c r="E1694" i="16"/>
  <c r="J1694" i="16"/>
  <c r="F1694" i="16"/>
  <c r="F2107" i="16"/>
  <c r="H2107" i="16"/>
  <c r="J1962" i="16"/>
  <c r="F1962" i="16"/>
  <c r="D1962" i="16"/>
  <c r="I978" i="16"/>
  <c r="E978" i="16"/>
  <c r="H978" i="16"/>
  <c r="D1599" i="16"/>
  <c r="F1599" i="16"/>
  <c r="G1599" i="16"/>
  <c r="I1599" i="16"/>
  <c r="I1713" i="16"/>
  <c r="E1733" i="16"/>
  <c r="J1733" i="16"/>
  <c r="J894" i="16"/>
  <c r="D894" i="16"/>
  <c r="E894" i="16"/>
  <c r="G907" i="16"/>
  <c r="E907" i="16"/>
  <c r="I1034" i="16"/>
  <c r="J1034" i="16"/>
  <c r="G1034" i="16"/>
  <c r="H1034" i="16"/>
  <c r="H1432" i="16"/>
  <c r="D1432" i="16"/>
  <c r="U1432" i="16" s="1"/>
  <c r="I1432" i="16"/>
  <c r="F1432" i="16"/>
  <c r="G1576" i="16"/>
  <c r="E1576" i="16"/>
  <c r="F1576" i="16"/>
  <c r="I1576" i="16"/>
  <c r="D1576" i="16"/>
  <c r="I1777" i="16"/>
  <c r="G1777" i="16"/>
  <c r="D1777" i="16"/>
  <c r="I1754" i="16"/>
  <c r="J1754" i="16"/>
  <c r="F1754" i="16"/>
  <c r="E1754" i="16"/>
  <c r="F1897" i="16"/>
  <c r="H1897" i="16"/>
  <c r="J1897" i="16"/>
  <c r="H288" i="16"/>
  <c r="F288" i="16"/>
  <c r="I288" i="16"/>
  <c r="D1136" i="16"/>
  <c r="J2345" i="16"/>
  <c r="F2345" i="16"/>
  <c r="E2440" i="16"/>
  <c r="U2440" i="16" s="1"/>
  <c r="G2440" i="16"/>
  <c r="J2440" i="16"/>
  <c r="F2440" i="16"/>
  <c r="J455" i="16"/>
  <c r="G455" i="16"/>
  <c r="I455" i="16"/>
  <c r="D455" i="16"/>
  <c r="F455" i="16"/>
  <c r="G1444" i="16"/>
  <c r="E1444" i="16"/>
  <c r="I1444" i="16"/>
  <c r="F1444" i="16"/>
  <c r="D1444" i="16"/>
  <c r="H1452" i="16"/>
  <c r="G1452" i="16"/>
  <c r="E1452" i="16"/>
  <c r="F1452" i="16"/>
  <c r="G1503" i="16"/>
  <c r="H1503" i="16"/>
  <c r="D1689" i="16"/>
  <c r="J1689" i="16"/>
  <c r="F1831" i="16"/>
  <c r="J1831" i="16"/>
  <c r="G1831" i="16"/>
  <c r="D1831" i="16"/>
  <c r="J1661" i="16"/>
  <c r="F1661" i="16"/>
  <c r="E1661" i="16"/>
  <c r="U1661" i="16" s="1"/>
  <c r="H1661" i="16"/>
  <c r="I1701" i="16"/>
  <c r="D1701" i="16"/>
  <c r="U1701" i="16" s="1"/>
  <c r="J1701" i="16"/>
  <c r="G1701" i="16"/>
  <c r="D1720" i="16"/>
  <c r="J1720" i="16"/>
  <c r="F1720" i="16"/>
  <c r="E1720" i="16"/>
  <c r="G480" i="16"/>
  <c r="I480" i="16"/>
  <c r="J480" i="16"/>
  <c r="D480" i="16"/>
  <c r="U480" i="16" s="1"/>
  <c r="F2230" i="16"/>
  <c r="I2230" i="16"/>
  <c r="G2230" i="16"/>
  <c r="D2230" i="16"/>
  <c r="U2230" i="16" s="1"/>
  <c r="H2454" i="16"/>
  <c r="G2454" i="16"/>
  <c r="E2454" i="16"/>
  <c r="J1170" i="16"/>
  <c r="G1170" i="16"/>
  <c r="D1170" i="16"/>
  <c r="U1170" i="16" s="1"/>
  <c r="F1729" i="16"/>
  <c r="I1729" i="16"/>
  <c r="G1729" i="16"/>
  <c r="E1729" i="16"/>
  <c r="I127" i="16"/>
  <c r="D127" i="16"/>
  <c r="F127" i="16"/>
  <c r="J127" i="16"/>
  <c r="E127" i="16"/>
  <c r="G218" i="16"/>
  <c r="G2232" i="16"/>
  <c r="F2232" i="16"/>
  <c r="H2232" i="16"/>
  <c r="I2232" i="16"/>
  <c r="G2477" i="16"/>
  <c r="D2477" i="16"/>
  <c r="I2477" i="16"/>
  <c r="E2477" i="16"/>
  <c r="G381" i="16"/>
  <c r="F381" i="16"/>
  <c r="D381" i="16"/>
  <c r="E381" i="16"/>
  <c r="F2081" i="16"/>
  <c r="J2081" i="16"/>
  <c r="I2081" i="16"/>
  <c r="G2081" i="16"/>
  <c r="E2081" i="16"/>
  <c r="D2081" i="16"/>
  <c r="I65" i="16"/>
  <c r="F65" i="16"/>
  <c r="G280" i="16"/>
  <c r="H280" i="16"/>
  <c r="I280" i="16"/>
  <c r="E280" i="16"/>
  <c r="D280" i="16"/>
  <c r="H1194" i="16"/>
  <c r="G1194" i="16"/>
  <c r="J269" i="16"/>
  <c r="G269" i="16"/>
  <c r="E269" i="16"/>
  <c r="I269" i="16"/>
  <c r="D791" i="16"/>
  <c r="J791" i="16"/>
  <c r="E791" i="16"/>
  <c r="F791" i="16"/>
  <c r="H791" i="16"/>
  <c r="I791" i="16"/>
  <c r="D1363" i="16"/>
  <c r="U1363" i="16" s="1"/>
  <c r="J1363" i="16"/>
  <c r="I1363" i="16"/>
  <c r="G1363" i="16"/>
  <c r="F1363" i="16"/>
  <c r="F523" i="16"/>
  <c r="H523" i="16"/>
  <c r="G523" i="16"/>
  <c r="J923" i="16"/>
  <c r="D923" i="16"/>
  <c r="G923" i="16"/>
  <c r="I923" i="16"/>
  <c r="F923" i="16"/>
  <c r="H719" i="16"/>
  <c r="F879" i="16"/>
  <c r="G879" i="16"/>
  <c r="G939" i="16"/>
  <c r="H939" i="16"/>
  <c r="I1371" i="16"/>
  <c r="F1371" i="16"/>
  <c r="D1863" i="16"/>
  <c r="U1863" i="16" s="1"/>
  <c r="I1863" i="16"/>
  <c r="G1863" i="16"/>
  <c r="E922" i="16"/>
  <c r="G378" i="16"/>
  <c r="E2166" i="16"/>
  <c r="F2265" i="16"/>
  <c r="D1691" i="16"/>
  <c r="J68" i="16"/>
  <c r="H68" i="16"/>
  <c r="H1510" i="16"/>
  <c r="E1333" i="16"/>
  <c r="D2151" i="16"/>
  <c r="E393" i="16"/>
  <c r="I393" i="16"/>
  <c r="D393" i="16"/>
  <c r="J393" i="16"/>
  <c r="E337" i="16"/>
  <c r="U337" i="16" s="1"/>
  <c r="F337" i="16"/>
  <c r="G1793" i="16"/>
  <c r="J1793" i="16"/>
  <c r="F1793" i="16"/>
  <c r="D1793" i="16"/>
  <c r="U1793" i="16" s="1"/>
  <c r="I918" i="16"/>
  <c r="E918" i="16"/>
  <c r="G1229" i="16"/>
  <c r="I1229" i="16"/>
  <c r="D1229" i="16"/>
  <c r="E1229" i="16"/>
  <c r="G1542" i="16"/>
  <c r="H1585" i="16"/>
  <c r="I1659" i="16"/>
  <c r="I1575" i="16"/>
  <c r="E1575" i="16"/>
  <c r="F1575" i="16"/>
  <c r="G1575" i="16"/>
  <c r="G1613" i="16"/>
  <c r="E1613" i="16"/>
  <c r="J1613" i="16"/>
  <c r="I1613" i="16"/>
  <c r="E1822" i="16"/>
  <c r="I1822" i="16"/>
  <c r="F2078" i="16"/>
  <c r="E2078" i="16"/>
  <c r="G2078" i="16"/>
  <c r="F2254" i="16"/>
  <c r="H2254" i="16"/>
  <c r="J2254" i="16"/>
  <c r="D1781" i="16"/>
  <c r="E1781" i="16"/>
  <c r="H1512" i="16"/>
  <c r="G1512" i="16"/>
  <c r="D1512" i="16"/>
  <c r="U1512" i="16" s="1"/>
  <c r="J1512" i="16"/>
  <c r="H296" i="16"/>
  <c r="D296" i="16"/>
  <c r="I296" i="16"/>
  <c r="J16" i="16"/>
  <c r="D1931" i="16"/>
  <c r="G1931" i="16"/>
  <c r="E1931" i="16"/>
  <c r="J1931" i="16"/>
  <c r="F1931" i="16"/>
  <c r="E1600" i="16"/>
  <c r="J1600" i="16"/>
  <c r="F1600" i="16"/>
  <c r="I1600" i="16"/>
  <c r="I1590" i="16"/>
  <c r="E1590" i="16"/>
  <c r="I1579" i="16"/>
  <c r="E1579" i="16"/>
  <c r="G1579" i="16"/>
  <c r="D1579" i="16"/>
  <c r="J1579" i="16"/>
  <c r="H1579" i="16"/>
  <c r="E1572" i="16"/>
  <c r="D1572" i="16"/>
  <c r="I1572" i="16"/>
  <c r="J1572" i="16"/>
  <c r="H1572" i="16"/>
  <c r="G1572" i="16"/>
  <c r="D1554" i="16"/>
  <c r="J1554" i="16"/>
  <c r="I1554" i="16"/>
  <c r="H1554" i="16"/>
  <c r="D1537" i="16"/>
  <c r="F1537" i="16"/>
  <c r="G1537" i="16"/>
  <c r="I1537" i="16"/>
  <c r="E1537" i="16"/>
  <c r="G1521" i="16"/>
  <c r="D1521" i="16"/>
  <c r="H1521" i="16"/>
  <c r="J1521" i="16"/>
  <c r="F1521" i="16"/>
  <c r="F1518" i="16"/>
  <c r="H1518" i="16"/>
  <c r="J1518" i="16"/>
  <c r="E1518" i="16"/>
  <c r="G1518" i="16"/>
  <c r="I1518" i="16"/>
  <c r="D1518" i="16"/>
  <c r="J1511" i="16"/>
  <c r="F1511" i="16"/>
  <c r="H1511" i="16"/>
  <c r="D1511" i="16"/>
  <c r="I1511" i="16"/>
  <c r="G1511" i="16"/>
  <c r="H1502" i="16"/>
  <c r="G1502" i="16"/>
  <c r="I1502" i="16"/>
  <c r="D1466" i="16"/>
  <c r="I1466" i="16"/>
  <c r="H1466" i="16"/>
  <c r="F1466" i="16"/>
  <c r="F1395" i="16"/>
  <c r="I1395" i="16"/>
  <c r="D1395" i="16"/>
  <c r="G1395" i="16"/>
  <c r="Y1368" i="16"/>
  <c r="I1352" i="16"/>
  <c r="J1352" i="16"/>
  <c r="E1338" i="16"/>
  <c r="H1338" i="16"/>
  <c r="J1338" i="16"/>
  <c r="J1327" i="16"/>
  <c r="H1327" i="16"/>
  <c r="F1327" i="16"/>
  <c r="D866" i="16"/>
  <c r="E866" i="16"/>
  <c r="D785" i="16"/>
  <c r="F785" i="16"/>
  <c r="H785" i="16"/>
  <c r="G785" i="16"/>
  <c r="I785" i="16"/>
  <c r="J785" i="16"/>
  <c r="G740" i="16"/>
  <c r="H740" i="16"/>
  <c r="J726" i="16"/>
  <c r="I726" i="16"/>
  <c r="E726" i="16"/>
  <c r="G726" i="16"/>
  <c r="H726" i="16"/>
  <c r="F723" i="16"/>
  <c r="J723" i="16"/>
  <c r="I723" i="16"/>
  <c r="I717" i="16"/>
  <c r="D717" i="16"/>
  <c r="U717" i="16" s="1"/>
  <c r="G689" i="16"/>
  <c r="I644" i="16"/>
  <c r="E644" i="16"/>
  <c r="F644" i="16"/>
  <c r="D834" i="16"/>
  <c r="E834" i="16"/>
  <c r="E1798" i="16"/>
  <c r="H1798" i="16"/>
  <c r="G809" i="16"/>
  <c r="I809" i="16"/>
  <c r="F905" i="16"/>
  <c r="D905" i="16"/>
  <c r="E905" i="16"/>
  <c r="J905" i="16"/>
  <c r="G1925" i="16"/>
  <c r="F1925" i="16"/>
  <c r="E1925" i="16"/>
  <c r="U1925" i="16" s="1"/>
  <c r="H1925" i="16"/>
  <c r="E761" i="16"/>
  <c r="I761" i="16"/>
  <c r="H2299" i="16"/>
  <c r="I2299" i="16"/>
  <c r="H2423" i="16"/>
  <c r="D2423" i="16"/>
  <c r="G2150" i="16"/>
  <c r="F2150" i="16"/>
  <c r="H2150" i="16"/>
  <c r="J2150" i="16"/>
  <c r="E2503" i="16"/>
  <c r="I2503" i="16"/>
  <c r="J2503" i="16"/>
  <c r="G2503" i="16"/>
  <c r="J2058" i="16"/>
  <c r="F2058" i="16"/>
  <c r="E2278" i="16"/>
  <c r="U2278" i="16" s="1"/>
  <c r="J2278" i="16"/>
  <c r="H2278" i="16"/>
  <c r="E2486" i="16"/>
  <c r="J2486" i="16"/>
  <c r="F2486" i="16"/>
  <c r="I2486" i="16"/>
  <c r="H2486" i="16"/>
  <c r="I711" i="16"/>
  <c r="E711" i="16"/>
  <c r="F1864" i="16"/>
  <c r="E1864" i="16"/>
  <c r="U1864" i="16" s="1"/>
  <c r="J1864" i="16"/>
  <c r="H1864" i="16"/>
  <c r="G1683" i="16"/>
  <c r="F1662" i="16"/>
  <c r="H1662" i="16"/>
  <c r="F850" i="16"/>
  <c r="H850" i="16"/>
  <c r="I1823" i="16"/>
  <c r="G1823" i="16"/>
  <c r="I762" i="16"/>
  <c r="J762" i="16"/>
  <c r="I2145" i="16"/>
  <c r="J2145" i="16"/>
  <c r="G2145" i="16"/>
  <c r="I747" i="16"/>
  <c r="E747" i="16"/>
  <c r="J747" i="16"/>
  <c r="G747" i="16"/>
  <c r="D1602" i="16"/>
  <c r="I1602" i="16"/>
  <c r="E1602" i="16"/>
  <c r="H2123" i="16"/>
  <c r="I2123" i="16"/>
  <c r="E132" i="16"/>
  <c r="I132" i="16"/>
  <c r="H2207" i="16"/>
  <c r="E2207" i="16"/>
  <c r="E2222" i="16"/>
  <c r="H2222" i="16"/>
  <c r="E2238" i="16"/>
  <c r="D2238" i="16"/>
  <c r="I2238" i="16"/>
  <c r="F2238" i="16"/>
  <c r="J2499" i="16"/>
  <c r="D2499" i="16"/>
  <c r="G2499" i="16"/>
  <c r="E1155" i="16"/>
  <c r="I1155" i="16"/>
  <c r="H1666" i="16"/>
  <c r="J1666" i="16"/>
  <c r="H1028" i="16"/>
  <c r="E1028" i="16"/>
  <c r="U1028" i="16" s="1"/>
  <c r="J1028" i="16"/>
  <c r="H1080" i="16"/>
  <c r="G1080" i="16"/>
  <c r="D1445" i="16"/>
  <c r="E712" i="16"/>
  <c r="F712" i="16"/>
  <c r="J712" i="16"/>
  <c r="I712" i="16"/>
  <c r="I351" i="16"/>
  <c r="J351" i="16"/>
  <c r="F351" i="16"/>
  <c r="E351" i="16"/>
  <c r="E658" i="16"/>
  <c r="J658" i="16"/>
  <c r="F283" i="16"/>
  <c r="D283" i="16"/>
  <c r="G283" i="16"/>
  <c r="H23" i="16"/>
  <c r="I23" i="16"/>
  <c r="E23" i="16"/>
  <c r="D31" i="16"/>
  <c r="F66" i="16"/>
  <c r="D66" i="16"/>
  <c r="F364" i="16"/>
  <c r="Y210" i="16"/>
  <c r="Y234" i="16"/>
  <c r="Y1800" i="16"/>
  <c r="Y1108" i="16"/>
  <c r="I1012" i="16"/>
  <c r="J1012" i="16"/>
  <c r="Y987" i="16"/>
  <c r="Y517" i="16"/>
  <c r="Y356" i="16"/>
  <c r="Y284" i="16"/>
  <c r="Y66" i="16"/>
  <c r="Y2351" i="16"/>
  <c r="Y1230" i="16"/>
  <c r="Y218" i="16"/>
  <c r="Y1809" i="16"/>
  <c r="Y680" i="16"/>
  <c r="Y2277" i="16"/>
  <c r="Y2133" i="16"/>
  <c r="Y1982" i="16"/>
  <c r="Y956" i="16"/>
  <c r="Y950" i="16"/>
  <c r="Y842" i="16"/>
  <c r="Y838" i="16"/>
  <c r="Y803" i="16"/>
  <c r="Y291" i="16"/>
  <c r="Y316" i="16"/>
  <c r="Y128" i="16"/>
  <c r="Y235" i="16"/>
  <c r="Y451" i="16"/>
  <c r="Y268" i="16"/>
  <c r="Y166" i="16"/>
  <c r="Y2475" i="16"/>
  <c r="Y1921" i="16"/>
  <c r="Y1904" i="16"/>
  <c r="Y1876" i="16"/>
  <c r="Y1661" i="16"/>
  <c r="Y1478" i="16"/>
  <c r="Y1188" i="16"/>
  <c r="Y1082" i="16"/>
  <c r="F402" i="16"/>
  <c r="J402" i="16"/>
  <c r="G76" i="16"/>
  <c r="E76" i="16"/>
  <c r="F76" i="16"/>
  <c r="I76" i="16"/>
  <c r="H76" i="16"/>
  <c r="G138" i="16"/>
  <c r="H138" i="16"/>
  <c r="I138" i="16"/>
  <c r="J138" i="16"/>
  <c r="D138" i="16"/>
  <c r="D1937" i="16"/>
  <c r="F1937" i="16"/>
  <c r="H1937" i="16"/>
  <c r="F2112" i="16"/>
  <c r="E2112" i="16"/>
  <c r="J2112" i="16"/>
  <c r="H2112" i="16"/>
  <c r="J2241" i="16"/>
  <c r="H2241" i="16"/>
  <c r="D2241" i="16"/>
  <c r="U2241" i="16" s="1"/>
  <c r="I2241" i="16"/>
  <c r="E1858" i="16"/>
  <c r="U1858" i="16" s="1"/>
  <c r="J1858" i="16"/>
  <c r="H1858" i="16"/>
  <c r="H1866" i="16"/>
  <c r="I1866" i="16"/>
  <c r="F1866" i="16"/>
  <c r="J1989" i="16"/>
  <c r="F1989" i="16"/>
  <c r="H1989" i="16"/>
  <c r="E1989" i="16"/>
  <c r="D2113" i="16"/>
  <c r="J2113" i="16"/>
  <c r="F2369" i="16"/>
  <c r="H2369" i="16"/>
  <c r="G323" i="16"/>
  <c r="F323" i="16"/>
  <c r="J361" i="16"/>
  <c r="D361" i="16"/>
  <c r="U361" i="16" s="1"/>
  <c r="H361" i="16"/>
  <c r="H1612" i="16"/>
  <c r="G1649" i="16"/>
  <c r="J1649" i="16"/>
  <c r="F1776" i="16"/>
  <c r="G1776" i="16"/>
  <c r="E1776" i="16"/>
  <c r="F1250" i="16"/>
  <c r="D1250" i="16"/>
  <c r="G1250" i="16"/>
  <c r="H1250" i="16"/>
  <c r="F2317" i="16"/>
  <c r="E503" i="16"/>
  <c r="F503" i="16"/>
  <c r="I503" i="16"/>
  <c r="J503" i="16"/>
  <c r="H673" i="16"/>
  <c r="D806" i="16"/>
  <c r="I806" i="16"/>
  <c r="H855" i="16"/>
  <c r="J855" i="16"/>
  <c r="I855" i="16"/>
  <c r="F2017" i="16"/>
  <c r="J2017" i="16"/>
  <c r="D2099" i="16"/>
  <c r="J2099" i="16"/>
  <c r="H2099" i="16"/>
  <c r="G2158" i="16"/>
  <c r="E2158" i="16"/>
  <c r="H2158" i="16"/>
  <c r="I2158" i="16"/>
  <c r="D2158" i="16"/>
  <c r="I2331" i="16"/>
  <c r="F2331" i="16"/>
  <c r="H2394" i="16"/>
  <c r="D2394" i="16"/>
  <c r="E2394" i="16"/>
  <c r="I2394" i="16"/>
  <c r="G443" i="16"/>
  <c r="F443" i="16"/>
  <c r="D443" i="16"/>
  <c r="E443" i="16"/>
  <c r="E41" i="16"/>
  <c r="F136" i="16"/>
  <c r="G136" i="16"/>
  <c r="H136" i="16"/>
  <c r="D136" i="16"/>
  <c r="F724" i="16"/>
  <c r="I871" i="16"/>
  <c r="J871" i="16"/>
  <c r="G1083" i="16"/>
  <c r="I1083" i="16"/>
  <c r="E1177" i="16"/>
  <c r="G1177" i="16"/>
  <c r="J1177" i="16"/>
  <c r="F1177" i="16"/>
  <c r="F1185" i="16"/>
  <c r="D1185" i="16"/>
  <c r="D1193" i="16"/>
  <c r="E1193" i="16"/>
  <c r="H1193" i="16"/>
  <c r="G1193" i="16"/>
  <c r="J1421" i="16"/>
  <c r="F1421" i="16"/>
  <c r="H1421" i="16"/>
  <c r="F1496" i="16"/>
  <c r="H1496" i="16"/>
  <c r="D1496" i="16"/>
  <c r="I1667" i="16"/>
  <c r="J1667" i="16"/>
  <c r="H1667" i="16"/>
  <c r="D1667" i="16"/>
  <c r="U1667" i="16" s="1"/>
  <c r="G2089" i="16"/>
  <c r="I2089" i="16"/>
  <c r="J2182" i="16"/>
  <c r="E2182" i="16"/>
  <c r="H2182" i="16"/>
  <c r="G2205" i="16"/>
  <c r="I2205" i="16"/>
  <c r="J2205" i="16"/>
  <c r="D2205" i="16"/>
  <c r="F2220" i="16"/>
  <c r="H2220" i="16"/>
  <c r="E2220" i="16"/>
  <c r="G2220" i="16"/>
  <c r="I2381" i="16"/>
  <c r="F2381" i="16"/>
  <c r="G2381" i="16"/>
  <c r="H2381" i="16"/>
  <c r="D2381" i="16"/>
  <c r="G441" i="16"/>
  <c r="D441" i="16"/>
  <c r="I441" i="16"/>
  <c r="H441" i="16"/>
  <c r="J196" i="16"/>
  <c r="H196" i="16"/>
  <c r="D196" i="16"/>
  <c r="G196" i="16"/>
  <c r="E477" i="16"/>
  <c r="I477" i="16"/>
  <c r="J477" i="16"/>
  <c r="G477" i="16"/>
  <c r="J79" i="16"/>
  <c r="D79" i="16"/>
  <c r="E79" i="16"/>
  <c r="H79" i="16"/>
  <c r="G1118" i="16"/>
  <c r="D1118" i="16"/>
  <c r="F1118" i="16"/>
  <c r="J1118" i="16"/>
  <c r="D1197" i="16"/>
  <c r="I1197" i="16"/>
  <c r="E2296" i="16"/>
  <c r="D2296" i="16"/>
  <c r="I2296" i="16"/>
  <c r="F2296" i="16"/>
  <c r="G2296" i="16"/>
  <c r="G1509" i="16"/>
  <c r="E1509" i="16"/>
  <c r="I1509" i="16"/>
  <c r="H1509" i="16"/>
  <c r="E620" i="16"/>
  <c r="G620" i="16"/>
  <c r="J620" i="16"/>
  <c r="F620" i="16"/>
  <c r="I638" i="16"/>
  <c r="H638" i="16"/>
  <c r="G638" i="16"/>
  <c r="D638" i="16"/>
  <c r="F638" i="16"/>
  <c r="H710" i="16"/>
  <c r="G710" i="16"/>
  <c r="I710" i="16"/>
  <c r="F710" i="16"/>
  <c r="J710" i="16"/>
  <c r="D710" i="16"/>
  <c r="U710" i="16" s="1"/>
  <c r="D770" i="16"/>
  <c r="H770" i="16"/>
  <c r="E770" i="16"/>
  <c r="I770" i="16"/>
  <c r="G998" i="16"/>
  <c r="F998" i="16"/>
  <c r="D76" i="16"/>
  <c r="I1814" i="16"/>
  <c r="H1814" i="16"/>
  <c r="D1814" i="16"/>
  <c r="U1814" i="16" s="1"/>
  <c r="J1814" i="16"/>
  <c r="J431" i="16"/>
  <c r="I431" i="16"/>
  <c r="H431" i="16"/>
  <c r="D431" i="16"/>
  <c r="I47" i="16"/>
  <c r="J47" i="16"/>
  <c r="G47" i="16"/>
  <c r="E47" i="16"/>
  <c r="D134" i="16"/>
  <c r="I134" i="16"/>
  <c r="G134" i="16"/>
  <c r="G340" i="16"/>
  <c r="D340" i="16"/>
  <c r="I340" i="16"/>
  <c r="H340" i="16"/>
  <c r="H275" i="16"/>
  <c r="G275" i="16"/>
  <c r="E275" i="16"/>
  <c r="J275" i="16"/>
  <c r="H620" i="16"/>
  <c r="I2113" i="16"/>
  <c r="G1989" i="16"/>
  <c r="G2237" i="16"/>
  <c r="I323" i="16"/>
  <c r="E1866" i="16"/>
  <c r="U1866" i="16" s="1"/>
  <c r="F1858" i="16"/>
  <c r="G2112" i="16"/>
  <c r="E1937" i="16"/>
  <c r="I2291" i="16"/>
  <c r="J441" i="16"/>
  <c r="F2205" i="16"/>
  <c r="F1667" i="16"/>
  <c r="J1496" i="16"/>
  <c r="I2182" i="16"/>
  <c r="I1032" i="16"/>
  <c r="F2099" i="16"/>
  <c r="G2394" i="16"/>
  <c r="J2331" i="16"/>
  <c r="F196" i="16"/>
  <c r="I2220" i="16"/>
  <c r="E1496" i="16"/>
  <c r="U1496" i="16" s="1"/>
  <c r="D1421" i="16"/>
  <c r="H1185" i="16"/>
  <c r="F871" i="16"/>
  <c r="D855" i="16"/>
  <c r="D2317" i="16"/>
  <c r="H1757" i="16"/>
  <c r="J1757" i="16"/>
  <c r="E1657" i="16"/>
  <c r="D1657" i="16"/>
  <c r="J19" i="16"/>
  <c r="D19" i="16"/>
  <c r="E1083" i="16"/>
  <c r="I2229" i="16"/>
  <c r="I350" i="16"/>
  <c r="G228" i="16"/>
  <c r="F1653" i="16"/>
  <c r="H1653" i="16"/>
  <c r="J1663" i="16"/>
  <c r="H1663" i="16"/>
  <c r="F1663" i="16"/>
  <c r="G1663" i="16"/>
  <c r="F1675" i="16"/>
  <c r="I1675" i="16"/>
  <c r="D198" i="16"/>
  <c r="H198" i="16"/>
  <c r="D1083" i="16"/>
  <c r="F477" i="16"/>
  <c r="G503" i="16"/>
  <c r="I1232" i="16"/>
  <c r="G1232" i="16"/>
  <c r="I583" i="16"/>
  <c r="E583" i="16"/>
  <c r="G583" i="16"/>
  <c r="E1183" i="16"/>
  <c r="D1191" i="16"/>
  <c r="E1191" i="16"/>
  <c r="I1191" i="16"/>
  <c r="J1224" i="16"/>
  <c r="G1224" i="16"/>
  <c r="E1224" i="16"/>
  <c r="F1224" i="16"/>
  <c r="I1224" i="16"/>
  <c r="E1253" i="16"/>
  <c r="J1253" i="16"/>
  <c r="F1283" i="16"/>
  <c r="J1283" i="16"/>
  <c r="I1287" i="16"/>
  <c r="E1287" i="16"/>
  <c r="F1549" i="16"/>
  <c r="E1549" i="16"/>
  <c r="I1549" i="16"/>
  <c r="J1549" i="16"/>
  <c r="D1557" i="16"/>
  <c r="F1557" i="16"/>
  <c r="I1643" i="16"/>
  <c r="D1643" i="16"/>
  <c r="G1514" i="16"/>
  <c r="J1514" i="16"/>
  <c r="F1514" i="16"/>
  <c r="G665" i="16"/>
  <c r="I665" i="16"/>
  <c r="E665" i="16"/>
  <c r="F665" i="16"/>
  <c r="D665" i="16"/>
  <c r="J706" i="16"/>
  <c r="F706" i="16"/>
  <c r="H706" i="16"/>
  <c r="F755" i="16"/>
  <c r="I755" i="16"/>
  <c r="E755" i="16"/>
  <c r="G755" i="16"/>
  <c r="F847" i="16"/>
  <c r="J862" i="16"/>
  <c r="I862" i="16"/>
  <c r="J1586" i="16"/>
  <c r="I1601" i="16"/>
  <c r="E1601" i="16"/>
  <c r="J1601" i="16"/>
  <c r="G1601" i="16"/>
  <c r="I1859" i="16"/>
  <c r="F1859" i="16"/>
  <c r="H1859" i="16"/>
  <c r="G1867" i="16"/>
  <c r="F1867" i="16"/>
  <c r="E1867" i="16"/>
  <c r="J1867" i="16"/>
  <c r="H1890" i="16"/>
  <c r="I1890" i="16"/>
  <c r="J1943" i="16"/>
  <c r="I1943" i="16"/>
  <c r="I1951" i="16"/>
  <c r="H1951" i="16"/>
  <c r="E2001" i="16"/>
  <c r="D2001" i="16"/>
  <c r="H2001" i="16"/>
  <c r="F1509" i="16"/>
  <c r="G1667" i="16"/>
  <c r="F413" i="16"/>
  <c r="H413" i="16"/>
  <c r="I413" i="16"/>
  <c r="E413" i="16"/>
  <c r="J927" i="16"/>
  <c r="F927" i="16"/>
  <c r="F1645" i="16"/>
  <c r="I1645" i="16"/>
  <c r="I518" i="16"/>
  <c r="H518" i="16"/>
  <c r="I380" i="16"/>
  <c r="H380" i="16"/>
  <c r="E528" i="16"/>
  <c r="I528" i="16"/>
  <c r="J528" i="16"/>
  <c r="G1197" i="16"/>
  <c r="J638" i="16"/>
  <c r="D1564" i="16"/>
  <c r="F1564" i="16"/>
  <c r="H1564" i="16"/>
  <c r="G1564" i="16"/>
  <c r="H2402" i="16"/>
  <c r="J2402" i="16"/>
  <c r="I991" i="16"/>
  <c r="G991" i="16"/>
  <c r="D991" i="16"/>
  <c r="E991" i="16"/>
  <c r="D1110" i="16"/>
  <c r="G1110" i="16"/>
  <c r="G577" i="16"/>
  <c r="J577" i="16"/>
  <c r="E577" i="16"/>
  <c r="E668" i="16"/>
  <c r="U668" i="16" s="1"/>
  <c r="J668" i="16"/>
  <c r="F668" i="16"/>
  <c r="F954" i="16"/>
  <c r="I954" i="16"/>
  <c r="H954" i="16"/>
  <c r="E954" i="16"/>
  <c r="J954" i="16"/>
  <c r="D954" i="16"/>
  <c r="D975" i="16"/>
  <c r="U975" i="16" s="1"/>
  <c r="I975" i="16"/>
  <c r="F975" i="16"/>
  <c r="H975" i="16"/>
  <c r="G975" i="16"/>
  <c r="I989" i="16"/>
  <c r="H989" i="16"/>
  <c r="G989" i="16"/>
  <c r="E989" i="16"/>
  <c r="D989" i="16"/>
  <c r="F989" i="16"/>
  <c r="J989" i="16"/>
  <c r="J1017" i="16"/>
  <c r="E1017" i="16"/>
  <c r="I1017" i="16"/>
  <c r="F1017" i="16"/>
  <c r="D1634" i="16"/>
  <c r="J1634" i="16"/>
  <c r="I1634" i="16"/>
  <c r="H1634" i="16"/>
  <c r="F1070" i="16"/>
  <c r="J1070" i="16"/>
  <c r="D1070" i="16"/>
  <c r="E1070" i="16"/>
  <c r="I1070" i="16"/>
  <c r="H1070" i="16"/>
  <c r="F1746" i="16"/>
  <c r="E1746" i="16"/>
  <c r="J1746" i="16"/>
  <c r="H1746" i="16"/>
  <c r="G1746" i="16"/>
  <c r="D1746" i="16"/>
  <c r="U1746" i="16" s="1"/>
  <c r="H1806" i="16"/>
  <c r="J1806" i="16"/>
  <c r="D1806" i="16"/>
  <c r="I1806" i="16"/>
  <c r="E1806" i="16"/>
  <c r="I1917" i="16"/>
  <c r="J1917" i="16"/>
  <c r="D1917" i="16"/>
  <c r="G1917" i="16"/>
  <c r="F1917" i="16"/>
  <c r="I695" i="16"/>
  <c r="G695" i="16"/>
  <c r="E695" i="16"/>
  <c r="D695" i="16"/>
  <c r="F703" i="16"/>
  <c r="H703" i="16"/>
  <c r="D703" i="16"/>
  <c r="U703" i="16" s="1"/>
  <c r="E817" i="16"/>
  <c r="G817" i="16"/>
  <c r="I817" i="16"/>
  <c r="F817" i="16"/>
  <c r="J817" i="16"/>
  <c r="H817" i="16"/>
  <c r="G949" i="16"/>
  <c r="I949" i="16"/>
  <c r="F949" i="16"/>
  <c r="H949" i="16"/>
  <c r="D949" i="16"/>
  <c r="E949" i="16"/>
  <c r="G2498" i="16"/>
  <c r="D2498" i="16"/>
  <c r="J2498" i="16"/>
  <c r="E2498" i="16"/>
  <c r="E2228" i="16"/>
  <c r="H2228" i="16"/>
  <c r="G508" i="16"/>
  <c r="D508" i="16"/>
  <c r="F508" i="16"/>
  <c r="J508" i="16"/>
  <c r="I508" i="16"/>
  <c r="G2452" i="16"/>
  <c r="F2452" i="16"/>
  <c r="E2452" i="16"/>
  <c r="J2452" i="16"/>
  <c r="H2452" i="16"/>
  <c r="J688" i="16"/>
  <c r="I2012" i="16"/>
  <c r="D2012" i="16"/>
  <c r="I1800" i="16"/>
  <c r="G1800" i="16"/>
  <c r="F1800" i="16"/>
  <c r="J1800" i="16"/>
  <c r="J984" i="16"/>
  <c r="I984" i="16"/>
  <c r="H984" i="16"/>
  <c r="G984" i="16"/>
  <c r="F2156" i="16"/>
  <c r="H2156" i="16"/>
  <c r="E2156" i="16"/>
  <c r="J2156" i="16"/>
  <c r="I2156" i="16"/>
  <c r="G2156" i="16"/>
  <c r="G2172" i="16"/>
  <c r="J2172" i="16"/>
  <c r="E2172" i="16"/>
  <c r="D2172" i="16"/>
  <c r="E2280" i="16"/>
  <c r="U2280" i="16" s="1"/>
  <c r="J2280" i="16"/>
  <c r="H2280" i="16"/>
  <c r="G2280" i="16"/>
  <c r="I2280" i="16"/>
  <c r="D2108" i="16"/>
  <c r="G2108" i="16"/>
  <c r="H2108" i="16"/>
  <c r="E1076" i="16"/>
  <c r="F1076" i="16"/>
  <c r="I1076" i="16"/>
  <c r="J1076" i="16"/>
  <c r="F47" i="16"/>
  <c r="I275" i="16"/>
  <c r="J340" i="16"/>
  <c r="I402" i="16"/>
  <c r="F1814" i="16"/>
  <c r="H134" i="16"/>
  <c r="H488" i="16"/>
  <c r="G488" i="16"/>
  <c r="D488" i="16"/>
  <c r="I488" i="16"/>
  <c r="D43" i="16"/>
  <c r="F43" i="16"/>
  <c r="H43" i="16"/>
  <c r="G390" i="16"/>
  <c r="I390" i="16"/>
  <c r="F390" i="16"/>
  <c r="D426" i="16"/>
  <c r="G519" i="16"/>
  <c r="J519" i="16"/>
  <c r="H519" i="16"/>
  <c r="E519" i="16"/>
  <c r="U519" i="16" s="1"/>
  <c r="D309" i="16"/>
  <c r="G309" i="16"/>
  <c r="D2156" i="16"/>
  <c r="G703" i="16"/>
  <c r="G308" i="16"/>
  <c r="D308" i="16"/>
  <c r="I308" i="16"/>
  <c r="J308" i="16"/>
  <c r="F392" i="16"/>
  <c r="H392" i="16"/>
  <c r="E392" i="16"/>
  <c r="H1283" i="16"/>
  <c r="D1232" i="16"/>
  <c r="D1663" i="16"/>
  <c r="G361" i="16"/>
  <c r="J350" i="16"/>
  <c r="H1657" i="16"/>
  <c r="F1260" i="16"/>
  <c r="E2113" i="16"/>
  <c r="I1989" i="16"/>
  <c r="F2241" i="16"/>
  <c r="F138" i="16"/>
  <c r="I1557" i="16"/>
  <c r="D1549" i="16"/>
  <c r="F1191" i="16"/>
  <c r="I1653" i="16"/>
  <c r="J1612" i="16"/>
  <c r="I361" i="16"/>
  <c r="J1866" i="16"/>
  <c r="D2112" i="16"/>
  <c r="G1937" i="16"/>
  <c r="E1643" i="16"/>
  <c r="H528" i="16"/>
  <c r="H2205" i="16"/>
  <c r="J2158" i="16"/>
  <c r="D1514" i="16"/>
  <c r="U1514" i="16" s="1"/>
  <c r="E1633" i="16"/>
  <c r="E1859" i="16"/>
  <c r="U1859" i="16" s="1"/>
  <c r="D380" i="16"/>
  <c r="D2182" i="16"/>
  <c r="I1193" i="16"/>
  <c r="E2099" i="16"/>
  <c r="D1601" i="16"/>
  <c r="E2381" i="16"/>
  <c r="F2089" i="16"/>
  <c r="F1336" i="16"/>
  <c r="G1185" i="16"/>
  <c r="J443" i="16"/>
  <c r="J2394" i="16"/>
  <c r="E2331" i="16"/>
  <c r="I1867" i="16"/>
  <c r="F941" i="16"/>
  <c r="I706" i="16"/>
  <c r="E196" i="16"/>
  <c r="J2220" i="16"/>
  <c r="E1645" i="16"/>
  <c r="G1421" i="16"/>
  <c r="J1185" i="16"/>
  <c r="D1177" i="16"/>
  <c r="G855" i="16"/>
  <c r="I2317" i="16"/>
  <c r="H871" i="16"/>
  <c r="J2229" i="16"/>
  <c r="E1917" i="16"/>
  <c r="F2229" i="16"/>
  <c r="J1859" i="16"/>
  <c r="I566" i="16"/>
  <c r="F788" i="16"/>
  <c r="D788" i="16"/>
  <c r="H1259" i="16"/>
  <c r="J1259" i="16"/>
  <c r="F1323" i="16"/>
  <c r="D1323" i="16"/>
  <c r="G1076" i="16"/>
  <c r="E2108" i="16"/>
  <c r="H695" i="16"/>
  <c r="J947" i="16"/>
  <c r="D1017" i="16"/>
  <c r="I79" i="16"/>
  <c r="G2405" i="16"/>
  <c r="I2405" i="16"/>
  <c r="E2494" i="16"/>
  <c r="I2494" i="16"/>
  <c r="D2494" i="16"/>
  <c r="J2494" i="16"/>
  <c r="J467" i="16"/>
  <c r="I556" i="16"/>
  <c r="D556" i="16"/>
  <c r="U556" i="16" s="1"/>
  <c r="J556" i="16"/>
  <c r="H767" i="16"/>
  <c r="F767" i="16"/>
  <c r="J1179" i="16"/>
  <c r="F1179" i="16"/>
  <c r="H1179" i="16"/>
  <c r="D1187" i="16"/>
  <c r="I1187" i="16"/>
  <c r="E1048" i="16"/>
  <c r="G1435" i="16"/>
  <c r="E1435" i="16"/>
  <c r="H1435" i="16"/>
  <c r="I1435" i="16"/>
  <c r="D1623" i="16"/>
  <c r="F1623" i="16"/>
  <c r="H1852" i="16"/>
  <c r="I1852" i="16"/>
  <c r="G1909" i="16"/>
  <c r="E1909" i="16"/>
  <c r="D1909" i="16"/>
  <c r="J1909" i="16"/>
  <c r="G1916" i="16"/>
  <c r="F1916" i="16"/>
  <c r="I1916" i="16"/>
  <c r="F2009" i="16"/>
  <c r="I2009" i="16"/>
  <c r="H2009" i="16"/>
  <c r="J451" i="16"/>
  <c r="I451" i="16"/>
  <c r="H451" i="16"/>
  <c r="E451" i="16"/>
  <c r="H125" i="16"/>
  <c r="I125" i="16"/>
  <c r="J106" i="16"/>
  <c r="D106" i="16"/>
  <c r="I1118" i="16"/>
  <c r="F1110" i="16"/>
  <c r="E638" i="16"/>
  <c r="J2228" i="16"/>
  <c r="H2498" i="16"/>
  <c r="I1746" i="16"/>
  <c r="D984" i="16"/>
  <c r="I1781" i="16"/>
  <c r="F1781" i="16"/>
  <c r="H1781" i="16"/>
  <c r="J1781" i="16"/>
  <c r="J1088" i="16"/>
  <c r="E1088" i="16"/>
  <c r="U1088" i="16" s="1"/>
  <c r="F1088" i="16"/>
  <c r="I1088" i="16"/>
  <c r="E1562" i="16"/>
  <c r="U1562" i="16" s="1"/>
  <c r="J1562" i="16"/>
  <c r="F1801" i="16"/>
  <c r="E1801" i="16"/>
  <c r="J1801" i="16"/>
  <c r="F1892" i="16"/>
  <c r="D1892" i="16"/>
  <c r="I1892" i="16"/>
  <c r="G1892" i="16"/>
  <c r="H1892" i="16"/>
  <c r="E1988" i="16"/>
  <c r="D1988" i="16"/>
  <c r="J1988" i="16"/>
  <c r="F2135" i="16"/>
  <c r="J2135" i="16"/>
  <c r="H2135" i="16"/>
  <c r="I2135" i="16"/>
  <c r="D2135" i="16"/>
  <c r="U2135" i="16" s="1"/>
  <c r="G2135" i="16"/>
  <c r="F395" i="16"/>
  <c r="I395" i="16"/>
  <c r="D390" i="16"/>
  <c r="F275" i="16"/>
  <c r="E308" i="16"/>
  <c r="J43" i="16"/>
  <c r="F431" i="16"/>
  <c r="F519" i="16"/>
  <c r="G1814" i="16"/>
  <c r="J242" i="16"/>
  <c r="G392" i="16"/>
  <c r="I292" i="16"/>
  <c r="G292" i="16"/>
  <c r="J292" i="16"/>
  <c r="E292" i="16"/>
  <c r="D292" i="16"/>
  <c r="J152" i="16"/>
  <c r="I152" i="16"/>
  <c r="G514" i="16"/>
  <c r="E514" i="16"/>
  <c r="F129" i="16"/>
  <c r="J225" i="16"/>
  <c r="F225" i="16"/>
  <c r="H225" i="16"/>
  <c r="E225" i="16"/>
  <c r="I1283" i="16"/>
  <c r="H1224" i="16"/>
  <c r="G2494" i="16"/>
  <c r="E1663" i="16"/>
  <c r="E228" i="16"/>
  <c r="G1643" i="16"/>
  <c r="I1179" i="16"/>
  <c r="F556" i="16"/>
  <c r="F198" i="16"/>
  <c r="F2113" i="16"/>
  <c r="D1989" i="16"/>
  <c r="G1323" i="16"/>
  <c r="G2241" i="16"/>
  <c r="E138" i="16"/>
  <c r="J1557" i="16"/>
  <c r="H1549" i="16"/>
  <c r="E1187" i="16"/>
  <c r="I1776" i="16"/>
  <c r="D1653" i="16"/>
  <c r="F361" i="16"/>
  <c r="I1858" i="16"/>
  <c r="J1937" i="16"/>
  <c r="F1757" i="16"/>
  <c r="I1253" i="16"/>
  <c r="I1649" i="16"/>
  <c r="E1323" i="16"/>
  <c r="E788" i="16"/>
  <c r="E395" i="16"/>
  <c r="F528" i="16"/>
  <c r="F441" i="16"/>
  <c r="E2205" i="16"/>
  <c r="I724" i="16"/>
  <c r="G413" i="16"/>
  <c r="F2158" i="16"/>
  <c r="I759" i="16"/>
  <c r="H665" i="16"/>
  <c r="H1514" i="16"/>
  <c r="D755" i="16"/>
  <c r="F2182" i="16"/>
  <c r="J1193" i="16"/>
  <c r="H927" i="16"/>
  <c r="D451" i="16"/>
  <c r="F41" i="16"/>
  <c r="I2099" i="16"/>
  <c r="J2009" i="16"/>
  <c r="H1879" i="16"/>
  <c r="D1435" i="16"/>
  <c r="J2381" i="16"/>
  <c r="E2089" i="16"/>
  <c r="D1336" i="16"/>
  <c r="H1083" i="16"/>
  <c r="I443" i="16"/>
  <c r="F2394" i="16"/>
  <c r="H2331" i="16"/>
  <c r="H1916" i="16"/>
  <c r="I1909" i="16"/>
  <c r="H1867" i="16"/>
  <c r="J1152" i="16"/>
  <c r="F862" i="16"/>
  <c r="H806" i="16"/>
  <c r="J755" i="16"/>
  <c r="E2408" i="16"/>
  <c r="J1645" i="16"/>
  <c r="I1421" i="16"/>
  <c r="I1185" i="16"/>
  <c r="H1177" i="16"/>
  <c r="J2001" i="16"/>
  <c r="F855" i="16"/>
  <c r="E1588" i="16"/>
  <c r="H1917" i="16"/>
  <c r="I1564" i="16"/>
  <c r="I1795" i="16"/>
  <c r="G1858" i="16"/>
  <c r="G1866" i="16"/>
  <c r="J1969" i="16"/>
  <c r="I1969" i="16"/>
  <c r="F1969" i="16"/>
  <c r="G1969" i="16"/>
  <c r="G2113" i="16"/>
  <c r="I2121" i="16"/>
  <c r="D2121" i="16"/>
  <c r="F2121" i="16"/>
  <c r="G2229" i="16"/>
  <c r="F547" i="16"/>
  <c r="I2108" i="16"/>
  <c r="I703" i="16"/>
  <c r="H760" i="16"/>
  <c r="J760" i="16"/>
  <c r="H1290" i="16"/>
  <c r="J1290" i="16"/>
  <c r="I1290" i="16"/>
  <c r="F1299" i="16"/>
  <c r="G1299" i="16"/>
  <c r="H1299" i="16"/>
  <c r="I1299" i="16"/>
  <c r="G213" i="16"/>
  <c r="D213" i="16"/>
  <c r="J213" i="16"/>
  <c r="E213" i="16"/>
  <c r="D278" i="16"/>
  <c r="H278" i="16"/>
  <c r="J230" i="16"/>
  <c r="H230" i="16"/>
  <c r="J2108" i="16"/>
  <c r="F2280" i="16"/>
  <c r="J136" i="16"/>
  <c r="H1017" i="16"/>
  <c r="G2401" i="16"/>
  <c r="D2401" i="16"/>
  <c r="I2401" i="16"/>
  <c r="F2401" i="16"/>
  <c r="D2460" i="16"/>
  <c r="I2460" i="16"/>
  <c r="F770" i="16"/>
  <c r="G770" i="16"/>
  <c r="G668" i="16"/>
  <c r="F79" i="16"/>
  <c r="E1197" i="16"/>
  <c r="H503" i="16"/>
  <c r="I1431" i="16"/>
  <c r="J1459" i="16"/>
  <c r="I1459" i="16"/>
  <c r="I1536" i="16"/>
  <c r="J1536" i="16"/>
  <c r="G1536" i="16"/>
  <c r="J2032" i="16"/>
  <c r="G2103" i="16"/>
  <c r="F2103" i="16"/>
  <c r="H2103" i="16"/>
  <c r="G2331" i="16"/>
  <c r="D422" i="16"/>
  <c r="J422" i="16"/>
  <c r="E484" i="16"/>
  <c r="U484" i="16" s="1"/>
  <c r="G484" i="16"/>
  <c r="J484" i="16"/>
  <c r="I136" i="16"/>
  <c r="J153" i="16"/>
  <c r="D153" i="16"/>
  <c r="D320" i="16"/>
  <c r="E320" i="16"/>
  <c r="J1960" i="16"/>
  <c r="E2057" i="16"/>
  <c r="D2057" i="16"/>
  <c r="H2057" i="16"/>
  <c r="F2057" i="16"/>
  <c r="I2069" i="16"/>
  <c r="D2069" i="16"/>
  <c r="E2069" i="16"/>
  <c r="J2069" i="16"/>
  <c r="G2182" i="16"/>
  <c r="F399" i="16"/>
  <c r="I399" i="16"/>
  <c r="J399" i="16"/>
  <c r="J1197" i="16"/>
  <c r="H1118" i="16"/>
  <c r="E1892" i="16"/>
  <c r="H2229" i="16"/>
  <c r="J2296" i="16"/>
  <c r="J991" i="16"/>
  <c r="F1634" i="16"/>
  <c r="I620" i="16"/>
  <c r="G312" i="16"/>
  <c r="H312" i="16"/>
  <c r="J312" i="16"/>
  <c r="E312" i="16"/>
  <c r="H609" i="16"/>
  <c r="F609" i="16"/>
  <c r="J609" i="16"/>
  <c r="D609" i="16"/>
  <c r="G609" i="16"/>
  <c r="H478" i="16"/>
  <c r="E478" i="16"/>
  <c r="G478" i="16"/>
  <c r="J478" i="16"/>
  <c r="F2399" i="16"/>
  <c r="E2399" i="16"/>
  <c r="J2399" i="16"/>
  <c r="I493" i="16"/>
  <c r="G2354" i="16"/>
  <c r="I2354" i="16"/>
  <c r="F2354" i="16"/>
  <c r="D2478" i="16"/>
  <c r="I2478" i="16"/>
  <c r="E2478" i="16"/>
  <c r="F2478" i="16"/>
  <c r="H2478" i="16"/>
  <c r="I316" i="16"/>
  <c r="D316" i="16"/>
  <c r="I1038" i="16"/>
  <c r="G1038" i="16"/>
  <c r="H1163" i="16"/>
  <c r="G1617" i="16"/>
  <c r="E1617" i="16"/>
  <c r="J1617" i="16"/>
  <c r="H1617" i="16"/>
  <c r="D696" i="16"/>
  <c r="F696" i="16"/>
  <c r="E696" i="16"/>
  <c r="I696" i="16"/>
  <c r="D960" i="16"/>
  <c r="U960" i="16" s="1"/>
  <c r="H960" i="16"/>
  <c r="J960" i="16"/>
  <c r="G960" i="16"/>
  <c r="F960" i="16"/>
  <c r="J2370" i="16"/>
  <c r="G2370" i="16"/>
  <c r="E2370" i="16"/>
  <c r="D974" i="16"/>
  <c r="H974" i="16"/>
  <c r="I974" i="16"/>
  <c r="E974" i="16"/>
  <c r="G1112" i="16"/>
  <c r="D1112" i="16"/>
  <c r="G2363" i="16"/>
  <c r="H2363" i="16"/>
  <c r="F2363" i="16"/>
  <c r="I2363" i="16"/>
  <c r="D2363" i="16"/>
  <c r="E2363" i="16"/>
  <c r="F1779" i="16"/>
  <c r="G1779" i="16"/>
  <c r="H1779" i="16"/>
  <c r="J1779" i="16"/>
  <c r="D1779" i="16"/>
  <c r="U1779" i="16" s="1"/>
  <c r="I1779" i="16"/>
  <c r="E2063" i="16"/>
  <c r="D2063" i="16"/>
  <c r="J2259" i="16"/>
  <c r="E2259" i="16"/>
  <c r="I2259" i="16"/>
  <c r="H2259" i="16"/>
  <c r="F2259" i="16"/>
  <c r="G2259" i="16"/>
  <c r="G2124" i="16"/>
  <c r="H2124" i="16"/>
  <c r="I2124" i="16"/>
  <c r="J2124" i="16"/>
  <c r="D2124" i="16"/>
  <c r="U2124" i="16" s="1"/>
  <c r="F2124" i="16"/>
  <c r="G1186" i="16"/>
  <c r="E1186" i="16"/>
  <c r="D1186" i="16"/>
  <c r="F1186" i="16"/>
  <c r="I1186" i="16"/>
  <c r="H1186" i="16"/>
  <c r="D1433" i="16"/>
  <c r="I1433" i="16"/>
  <c r="F1433" i="16"/>
  <c r="H1433" i="16"/>
  <c r="J1433" i="16"/>
  <c r="G1433" i="16"/>
  <c r="E1433" i="16"/>
  <c r="G2397" i="16"/>
  <c r="F2397" i="16"/>
  <c r="J2397" i="16"/>
  <c r="D2397" i="16"/>
  <c r="U2397" i="16" s="1"/>
  <c r="H1330" i="16"/>
  <c r="J1330" i="16"/>
  <c r="G1330" i="16"/>
  <c r="D1330" i="16"/>
  <c r="U1330" i="16" s="1"/>
  <c r="F1330" i="16"/>
  <c r="F1382" i="16"/>
  <c r="E1382" i="16"/>
  <c r="H1382" i="16"/>
  <c r="J1382" i="16"/>
  <c r="G1382" i="16"/>
  <c r="I1382" i="16"/>
  <c r="D1382" i="16"/>
  <c r="D1670" i="16"/>
  <c r="G1670" i="16"/>
  <c r="J1670" i="16"/>
  <c r="F1670" i="16"/>
  <c r="I1670" i="16"/>
  <c r="E1670" i="16"/>
  <c r="H2262" i="16"/>
  <c r="I2262" i="16"/>
  <c r="J2262" i="16"/>
  <c r="I2334" i="16"/>
  <c r="H2334" i="16"/>
  <c r="J2281" i="16"/>
  <c r="I2281" i="16"/>
  <c r="F1995" i="16"/>
  <c r="E1995" i="16"/>
  <c r="D1716" i="16"/>
  <c r="G1716" i="16"/>
  <c r="G190" i="16"/>
  <c r="D190" i="16"/>
  <c r="H220" i="16"/>
  <c r="F220" i="16"/>
  <c r="G1881" i="16"/>
  <c r="H1881" i="16"/>
  <c r="G237" i="16"/>
  <c r="D237" i="16"/>
  <c r="F237" i="16"/>
  <c r="D2067" i="16"/>
  <c r="F2067" i="16"/>
  <c r="E2163" i="16"/>
  <c r="H2163" i="16"/>
  <c r="D2265" i="16"/>
  <c r="E2265" i="16"/>
  <c r="G447" i="16"/>
  <c r="H447" i="16"/>
  <c r="J1005" i="16"/>
  <c r="E1005" i="16"/>
  <c r="I854" i="16"/>
  <c r="F854" i="16"/>
  <c r="H854" i="16"/>
  <c r="E854" i="16"/>
  <c r="U854" i="16" s="1"/>
  <c r="J854" i="16"/>
  <c r="G854" i="16"/>
  <c r="H948" i="16"/>
  <c r="G948" i="16"/>
  <c r="J948" i="16"/>
  <c r="J1037" i="16"/>
  <c r="F1037" i="16"/>
  <c r="H1037" i="16"/>
  <c r="D1037" i="16"/>
  <c r="G1622" i="16"/>
  <c r="F1622" i="16"/>
  <c r="J1622" i="16"/>
  <c r="F1942" i="16"/>
  <c r="D1942" i="16"/>
  <c r="E1942" i="16"/>
  <c r="J1942" i="16"/>
  <c r="J1726" i="16"/>
  <c r="G1726" i="16"/>
  <c r="H2414" i="16"/>
  <c r="G2414" i="16"/>
  <c r="D2414" i="16"/>
  <c r="H795" i="16"/>
  <c r="I795" i="16"/>
  <c r="G1198" i="16"/>
  <c r="J1198" i="16"/>
  <c r="H1198" i="16"/>
  <c r="E1230" i="16"/>
  <c r="I1230" i="16"/>
  <c r="G1230" i="16"/>
  <c r="F1676" i="16"/>
  <c r="D1676" i="16"/>
  <c r="D1719" i="16"/>
  <c r="F1719" i="16"/>
  <c r="G1719" i="16"/>
  <c r="E1719" i="16"/>
  <c r="J326" i="16"/>
  <c r="E326" i="16"/>
  <c r="E2173" i="16"/>
  <c r="G2173" i="16"/>
  <c r="I2253" i="16"/>
  <c r="H2253" i="16"/>
  <c r="H346" i="16"/>
  <c r="J346" i="16"/>
  <c r="J1684" i="16"/>
  <c r="H1684" i="16"/>
  <c r="I2125" i="16"/>
  <c r="F2125" i="16"/>
  <c r="D285" i="16"/>
  <c r="U285" i="16" s="1"/>
  <c r="J285" i="16"/>
  <c r="G285" i="16"/>
  <c r="F131" i="16"/>
  <c r="G131" i="16"/>
  <c r="D1117" i="16"/>
  <c r="E1117" i="16"/>
  <c r="F1117" i="16"/>
  <c r="J1117" i="16"/>
  <c r="H1117" i="16"/>
  <c r="G1117" i="16"/>
  <c r="D1360" i="16"/>
  <c r="J1360" i="16"/>
  <c r="F1360" i="16"/>
  <c r="I863" i="16"/>
  <c r="J863" i="16"/>
  <c r="H987" i="16"/>
  <c r="D987" i="16"/>
  <c r="D1357" i="16"/>
  <c r="U1357" i="16" s="1"/>
  <c r="G1357" i="16"/>
  <c r="I1357" i="16"/>
  <c r="E137" i="16"/>
  <c r="J137" i="16"/>
  <c r="D137" i="16"/>
  <c r="J114" i="16"/>
  <c r="E114" i="16"/>
  <c r="U114" i="16" s="1"/>
  <c r="D992" i="16"/>
  <c r="E992" i="16"/>
  <c r="G992" i="16"/>
  <c r="F1386" i="16"/>
  <c r="G1386" i="16"/>
  <c r="E1386" i="16"/>
  <c r="D1386" i="16"/>
  <c r="H2006" i="16"/>
  <c r="J2006" i="16"/>
  <c r="E2006" i="16"/>
  <c r="H1243" i="16"/>
  <c r="G1243" i="16"/>
  <c r="J1243" i="16"/>
  <c r="D1243" i="16"/>
  <c r="D1055" i="16"/>
  <c r="G1055" i="16"/>
  <c r="E1055" i="16"/>
  <c r="I1055" i="16"/>
  <c r="H313" i="16"/>
  <c r="D313" i="16"/>
  <c r="J313" i="16"/>
  <c r="I929" i="16"/>
  <c r="G929" i="16"/>
  <c r="H929" i="16"/>
  <c r="J929" i="16"/>
  <c r="H1785" i="16"/>
  <c r="I1785" i="16"/>
  <c r="E1785" i="16"/>
  <c r="J946" i="16"/>
  <c r="H946" i="16"/>
  <c r="E946" i="16"/>
  <c r="H412" i="16"/>
  <c r="I412" i="16"/>
  <c r="G412" i="16"/>
  <c r="I82" i="16"/>
  <c r="G82" i="16"/>
  <c r="J306" i="16"/>
  <c r="J338" i="16"/>
  <c r="H338" i="16"/>
  <c r="I338" i="16"/>
  <c r="S525" i="16"/>
  <c r="H500" i="16"/>
  <c r="E500" i="16"/>
  <c r="U500" i="16" s="1"/>
  <c r="S482" i="16"/>
  <c r="G482" i="16" s="1"/>
  <c r="F360" i="16"/>
  <c r="J360" i="16"/>
  <c r="D1005" i="16"/>
  <c r="I1284" i="16"/>
  <c r="H1734" i="16"/>
  <c r="H114" i="16"/>
  <c r="I1684" i="16"/>
  <c r="E1284" i="16"/>
  <c r="F1734" i="16"/>
  <c r="I992" i="16"/>
  <c r="D2297" i="16"/>
  <c r="I342" i="16"/>
  <c r="I2265" i="16"/>
  <c r="H2028" i="16"/>
  <c r="Y395" i="16"/>
  <c r="G708" i="16"/>
  <c r="D215" i="16"/>
  <c r="J2125" i="16"/>
  <c r="H2346" i="16"/>
  <c r="H992" i="16"/>
  <c r="H890" i="16"/>
  <c r="G593" i="16"/>
  <c r="D2028" i="16"/>
  <c r="U2028" i="16" s="1"/>
  <c r="H473" i="16"/>
  <c r="D412" i="16"/>
  <c r="D65" i="16"/>
  <c r="U65" i="16" s="1"/>
  <c r="E2253" i="16"/>
  <c r="U2253" i="16" s="1"/>
  <c r="E890" i="16"/>
  <c r="H131" i="16"/>
  <c r="D2459" i="16"/>
  <c r="G1167" i="16"/>
  <c r="G55" i="16"/>
  <c r="H1004" i="16"/>
  <c r="F1131" i="16"/>
  <c r="D2006" i="16"/>
  <c r="D1530" i="16"/>
  <c r="I1530" i="16"/>
  <c r="J1639" i="16"/>
  <c r="E2242" i="16"/>
  <c r="H593" i="16"/>
  <c r="F1640" i="16"/>
  <c r="I1131" i="16"/>
  <c r="J1131" i="16"/>
  <c r="I1639" i="16"/>
  <c r="D82" i="16"/>
  <c r="H1676" i="16"/>
  <c r="H1954" i="16"/>
  <c r="G342" i="16"/>
  <c r="E190" i="16"/>
  <c r="G1995" i="16"/>
  <c r="I147" i="16"/>
  <c r="F2028" i="16"/>
  <c r="G295" i="16"/>
  <c r="G147" i="16"/>
  <c r="F473" i="16"/>
  <c r="D1004" i="16"/>
  <c r="J2028" i="16"/>
  <c r="E243" i="16"/>
  <c r="E447" i="16"/>
  <c r="U447" i="16" s="1"/>
  <c r="H2265" i="16"/>
  <c r="F1716" i="16"/>
  <c r="J237" i="16"/>
  <c r="F1462" i="16"/>
  <c r="G2067" i="16"/>
  <c r="H2186" i="16"/>
  <c r="I220" i="16"/>
  <c r="J1954" i="16"/>
  <c r="I1550" i="16"/>
  <c r="D948" i="16"/>
  <c r="F1005" i="16"/>
  <c r="E342" i="16"/>
  <c r="H1942" i="16"/>
  <c r="F1726" i="16"/>
  <c r="E1037" i="16"/>
  <c r="H1577" i="16"/>
  <c r="F2346" i="16"/>
  <c r="J1230" i="16"/>
  <c r="G890" i="16"/>
  <c r="I1401" i="16"/>
  <c r="D346" i="16"/>
  <c r="I326" i="16"/>
  <c r="D2125" i="16"/>
  <c r="U2125" i="16" s="1"/>
  <c r="I2459" i="16"/>
  <c r="F2253" i="16"/>
  <c r="F948" i="16"/>
  <c r="J2253" i="16"/>
  <c r="G1753" i="16"/>
  <c r="D2173" i="16"/>
  <c r="I1753" i="16"/>
  <c r="E1243" i="16"/>
  <c r="G863" i="16"/>
  <c r="H285" i="16"/>
  <c r="D1198" i="16"/>
  <c r="F313" i="16"/>
  <c r="H1386" i="16"/>
  <c r="H65" i="16"/>
  <c r="F285" i="16"/>
  <c r="H360" i="16"/>
  <c r="D929" i="16"/>
  <c r="F1577" i="16"/>
  <c r="F1881" i="16"/>
  <c r="I360" i="16"/>
  <c r="F1785" i="16"/>
  <c r="I946" i="16"/>
  <c r="I1069" i="16"/>
  <c r="E313" i="16"/>
  <c r="G114" i="16"/>
  <c r="F987" i="16"/>
  <c r="G338" i="16"/>
  <c r="H1055" i="16"/>
  <c r="I306" i="16"/>
  <c r="H1719" i="16"/>
  <c r="F1243" i="16"/>
  <c r="F1684" i="16"/>
  <c r="E2365" i="16"/>
  <c r="H2365" i="16"/>
  <c r="J1872" i="16"/>
  <c r="F1872" i="16"/>
  <c r="I1711" i="16"/>
  <c r="H1711" i="16"/>
  <c r="D317" i="16"/>
  <c r="U317" i="16" s="1"/>
  <c r="J317" i="16"/>
  <c r="F317" i="16"/>
  <c r="I382" i="16"/>
  <c r="J382" i="16"/>
  <c r="E382" i="16"/>
  <c r="H149" i="16"/>
  <c r="D149" i="16"/>
  <c r="F149" i="16"/>
  <c r="I327" i="16"/>
  <c r="G327" i="16"/>
  <c r="D249" i="16"/>
  <c r="U249" i="16" s="1"/>
  <c r="I154" i="16"/>
  <c r="F75" i="16"/>
  <c r="G123" i="16"/>
  <c r="G1005" i="16"/>
  <c r="F1284" i="16"/>
  <c r="G1684" i="16"/>
  <c r="I1349" i="16"/>
  <c r="G2040" i="16"/>
  <c r="D2489" i="16"/>
  <c r="J375" i="16"/>
  <c r="E2485" i="16"/>
  <c r="I1635" i="16"/>
  <c r="J2504" i="16"/>
  <c r="J2436" i="16"/>
  <c r="J1827" i="16"/>
  <c r="J2457" i="16"/>
  <c r="J560" i="16"/>
  <c r="E266" i="16"/>
  <c r="F551" i="16"/>
  <c r="H46" i="16"/>
  <c r="D971" i="16"/>
  <c r="G931" i="16"/>
  <c r="I750" i="16"/>
  <c r="H592" i="16"/>
  <c r="F2005" i="16"/>
  <c r="D2005" i="16"/>
  <c r="U2005" i="16" s="1"/>
  <c r="J1598" i="16"/>
  <c r="G1439" i="16"/>
  <c r="E889" i="16"/>
  <c r="G730" i="16"/>
  <c r="G937" i="16"/>
  <c r="H1417" i="16"/>
  <c r="E875" i="16"/>
  <c r="G1447" i="16"/>
  <c r="D877" i="16"/>
  <c r="E2065" i="16"/>
  <c r="I1439" i="16"/>
  <c r="G669" i="16"/>
  <c r="F1189" i="16"/>
  <c r="F1520" i="16"/>
  <c r="D669" i="16"/>
  <c r="I88" i="16"/>
  <c r="F500" i="16"/>
  <c r="D1284" i="16"/>
  <c r="E1316" i="16"/>
  <c r="U1316" i="16" s="1"/>
  <c r="I1734" i="16"/>
  <c r="H1357" i="16"/>
  <c r="F992" i="16"/>
  <c r="E795" i="16"/>
  <c r="I2365" i="16"/>
  <c r="J1373" i="16"/>
  <c r="H2125" i="16"/>
  <c r="F795" i="16"/>
  <c r="J342" i="16"/>
  <c r="G2028" i="16"/>
  <c r="E473" i="16"/>
  <c r="D890" i="16"/>
  <c r="D1365" i="16"/>
  <c r="U1365" i="16" s="1"/>
  <c r="H1373" i="16"/>
  <c r="J131" i="16"/>
  <c r="E2459" i="16"/>
  <c r="J1167" i="16"/>
  <c r="E55" i="16"/>
  <c r="E1004" i="16"/>
  <c r="G2006" i="16"/>
  <c r="G1530" i="16"/>
  <c r="H1530" i="16"/>
  <c r="J593" i="16"/>
  <c r="E1131" i="16"/>
  <c r="U1131" i="16" s="1"/>
  <c r="I2496" i="16"/>
  <c r="I2163" i="16"/>
  <c r="H82" i="16"/>
  <c r="I1676" i="16"/>
  <c r="H2239" i="16"/>
  <c r="D342" i="16"/>
  <c r="D1995" i="16"/>
  <c r="I190" i="16"/>
  <c r="I55" i="16"/>
  <c r="J295" i="16"/>
  <c r="D147" i="16"/>
  <c r="H2281" i="16"/>
  <c r="I447" i="16"/>
  <c r="G2265" i="16"/>
  <c r="H1716" i="16"/>
  <c r="D2163" i="16"/>
  <c r="H237" i="16"/>
  <c r="D407" i="16"/>
  <c r="H1462" i="16"/>
  <c r="H2067" i="16"/>
  <c r="I2067" i="16"/>
  <c r="G2186" i="16"/>
  <c r="J2186" i="16"/>
  <c r="J1995" i="16"/>
  <c r="E78" i="16"/>
  <c r="H241" i="16"/>
  <c r="D1373" i="16"/>
  <c r="F1550" i="16"/>
  <c r="E948" i="16"/>
  <c r="F382" i="16"/>
  <c r="E149" i="16"/>
  <c r="F1711" i="16"/>
  <c r="G317" i="16"/>
  <c r="G1316" i="16"/>
  <c r="I2414" i="16"/>
  <c r="H1726" i="16"/>
  <c r="J1316" i="16"/>
  <c r="G1942" i="16"/>
  <c r="F447" i="16"/>
  <c r="F1230" i="16"/>
  <c r="E1401" i="16"/>
  <c r="H326" i="16"/>
  <c r="I1360" i="16"/>
  <c r="G2459" i="16"/>
  <c r="E131" i="16"/>
  <c r="G137" i="16"/>
  <c r="F2173" i="16"/>
  <c r="I1243" i="16"/>
  <c r="D1711" i="16"/>
  <c r="U1711" i="16" s="1"/>
  <c r="I137" i="16"/>
  <c r="E1881" i="16"/>
  <c r="D1785" i="16"/>
  <c r="F929" i="16"/>
  <c r="I313" i="16"/>
  <c r="F114" i="16"/>
  <c r="J987" i="16"/>
  <c r="E1684" i="16"/>
  <c r="U1684" i="16" s="1"/>
  <c r="F338" i="16"/>
  <c r="E412" i="16"/>
  <c r="J1055" i="16"/>
  <c r="G360" i="16"/>
  <c r="E49" i="16"/>
  <c r="J49" i="16"/>
  <c r="H494" i="16"/>
  <c r="E494" i="16"/>
  <c r="U494" i="16" s="1"/>
  <c r="I2375" i="16"/>
  <c r="J2375" i="16"/>
  <c r="S421" i="16"/>
  <c r="J219" i="16"/>
  <c r="H219" i="16"/>
  <c r="I219" i="16"/>
  <c r="G219" i="16"/>
  <c r="D219" i="16"/>
  <c r="J268" i="16"/>
  <c r="F1458" i="16"/>
  <c r="J1458" i="16"/>
  <c r="H680" i="16"/>
  <c r="F680" i="16"/>
  <c r="H1770" i="16"/>
  <c r="E1770" i="16"/>
  <c r="D1770" i="16"/>
  <c r="I1770" i="16"/>
  <c r="H1822" i="16"/>
  <c r="F1822" i="16"/>
  <c r="H2078" i="16"/>
  <c r="J2078" i="16"/>
  <c r="I1376" i="16"/>
  <c r="H1376" i="16"/>
  <c r="H1487" i="16"/>
  <c r="F1487" i="16"/>
  <c r="G1495" i="16"/>
  <c r="H1495" i="16"/>
  <c r="J1495" i="16"/>
  <c r="I1904" i="16"/>
  <c r="H1904" i="16"/>
  <c r="E2219" i="16"/>
  <c r="U2219" i="16" s="1"/>
  <c r="J2219" i="16"/>
  <c r="J692" i="16"/>
  <c r="H1124" i="16"/>
  <c r="J1257" i="16"/>
  <c r="F1257" i="16"/>
  <c r="G126" i="16"/>
  <c r="E126" i="16"/>
  <c r="F2270" i="16"/>
  <c r="J2270" i="16"/>
  <c r="H2270" i="16"/>
  <c r="J52" i="16"/>
  <c r="E52" i="16"/>
  <c r="G52" i="16"/>
  <c r="D52" i="16"/>
  <c r="G423" i="16"/>
  <c r="J423" i="16"/>
  <c r="D423" i="16"/>
  <c r="J697" i="16"/>
  <c r="I697" i="16"/>
  <c r="E697" i="16"/>
  <c r="U697" i="16" s="1"/>
  <c r="G2391" i="16"/>
  <c r="I2391" i="16"/>
  <c r="J1705" i="16"/>
  <c r="F1705" i="16"/>
  <c r="I1705" i="16"/>
  <c r="D1946" i="16"/>
  <c r="U1946" i="16" s="1"/>
  <c r="I1946" i="16"/>
  <c r="I2131" i="16"/>
  <c r="F2131" i="16"/>
  <c r="F21" i="16"/>
  <c r="D21" i="16"/>
  <c r="I21" i="16"/>
  <c r="E21" i="16"/>
  <c r="G1733" i="16"/>
  <c r="H1733" i="16"/>
  <c r="H1967" i="16"/>
  <c r="I1967" i="16"/>
  <c r="F1967" i="16"/>
  <c r="G1967" i="16"/>
  <c r="J1967" i="16"/>
  <c r="D2342" i="16"/>
  <c r="U2342" i="16" s="1"/>
  <c r="H2342" i="16"/>
  <c r="F2342" i="16"/>
  <c r="H1127" i="16"/>
  <c r="E1127" i="16"/>
  <c r="E2473" i="16"/>
  <c r="G2473" i="16"/>
  <c r="F2473" i="16"/>
  <c r="J852" i="16"/>
  <c r="D852" i="16"/>
  <c r="F852" i="16"/>
  <c r="I852" i="16"/>
  <c r="E852" i="16"/>
  <c r="Y525" i="16"/>
  <c r="J1006" i="16"/>
  <c r="G1006" i="16"/>
  <c r="E1006" i="16"/>
  <c r="U1006" i="16" s="1"/>
  <c r="F1054" i="16"/>
  <c r="G1054" i="16"/>
  <c r="E1054" i="16"/>
  <c r="U1054" i="16" s="1"/>
  <c r="J1054" i="16"/>
  <c r="F1205" i="16"/>
  <c r="D1205" i="16"/>
  <c r="U1205" i="16" s="1"/>
  <c r="E505" i="16"/>
  <c r="H911" i="16"/>
  <c r="I911" i="16"/>
  <c r="J1047" i="16"/>
  <c r="F1047" i="16"/>
  <c r="E1047" i="16"/>
  <c r="U1047" i="16" s="1"/>
  <c r="I1047" i="16"/>
  <c r="G1047" i="16"/>
  <c r="H1047" i="16"/>
  <c r="E1481" i="16"/>
  <c r="D1481" i="16"/>
  <c r="I1481" i="16"/>
  <c r="G500" i="16"/>
  <c r="D2114" i="16"/>
  <c r="G2114" i="16"/>
  <c r="H900" i="16"/>
  <c r="I900" i="16"/>
  <c r="J956" i="16"/>
  <c r="D956" i="16"/>
  <c r="I956" i="16"/>
  <c r="H956" i="16"/>
  <c r="E156" i="16"/>
  <c r="G156" i="16"/>
  <c r="E2058" i="16"/>
  <c r="D2058" i="16"/>
  <c r="G2058" i="16"/>
  <c r="I2058" i="16"/>
  <c r="H2058" i="16"/>
  <c r="D1778" i="16"/>
  <c r="G1778" i="16"/>
  <c r="H1778" i="16"/>
  <c r="D1374" i="16"/>
  <c r="H1374" i="16"/>
  <c r="F2018" i="16"/>
  <c r="G2018" i="16"/>
  <c r="G641" i="16"/>
  <c r="H641" i="16"/>
  <c r="D641" i="16"/>
  <c r="U641" i="16" s="1"/>
  <c r="I1199" i="16"/>
  <c r="H1199" i="16"/>
  <c r="F1199" i="16"/>
  <c r="E1199" i="16"/>
  <c r="J1199" i="16"/>
  <c r="H363" i="16"/>
  <c r="E363" i="16"/>
  <c r="U363" i="16" s="1"/>
  <c r="J363" i="16"/>
  <c r="G363" i="16"/>
  <c r="I909" i="16"/>
  <c r="J909" i="16"/>
  <c r="F909" i="16"/>
  <c r="H909" i="16"/>
  <c r="F765" i="16"/>
  <c r="J765" i="16"/>
  <c r="H765" i="16"/>
  <c r="D953" i="16"/>
  <c r="E953" i="16"/>
  <c r="D1045" i="16"/>
  <c r="U1045" i="16" s="1"/>
  <c r="H1045" i="16"/>
  <c r="F1045" i="16"/>
  <c r="I1045" i="16"/>
  <c r="G2157" i="16"/>
  <c r="I2157" i="16"/>
  <c r="J2157" i="16"/>
  <c r="H2157" i="16"/>
  <c r="E1178" i="16"/>
  <c r="F2274" i="16"/>
  <c r="D2274" i="16"/>
  <c r="I2274" i="16"/>
  <c r="G2274" i="16"/>
  <c r="J2274" i="16"/>
  <c r="E70" i="16"/>
  <c r="H70" i="16"/>
  <c r="D70" i="16"/>
  <c r="I934" i="16"/>
  <c r="F934" i="16"/>
  <c r="D934" i="16"/>
  <c r="U934" i="16" s="1"/>
  <c r="G934" i="16"/>
  <c r="J934" i="16"/>
  <c r="F365" i="16"/>
  <c r="J365" i="16"/>
  <c r="D365" i="16"/>
  <c r="G1158" i="16"/>
  <c r="E1158" i="16"/>
  <c r="U1158" i="16" s="1"/>
  <c r="F1158" i="16"/>
  <c r="F229" i="16"/>
  <c r="D229" i="16"/>
  <c r="U229" i="16" s="1"/>
  <c r="I229" i="16"/>
  <c r="E2491" i="16"/>
  <c r="I2491" i="16"/>
  <c r="F2491" i="16"/>
  <c r="I464" i="16"/>
  <c r="G1568" i="16"/>
  <c r="E1568" i="16"/>
  <c r="G1811" i="16"/>
  <c r="F1811" i="16"/>
  <c r="F634" i="16"/>
  <c r="E634" i="16"/>
  <c r="U634" i="16" s="1"/>
  <c r="F1972" i="16"/>
  <c r="H1972" i="16"/>
  <c r="E2052" i="16"/>
  <c r="D2052" i="16"/>
  <c r="H2052" i="16"/>
  <c r="I1049" i="16"/>
  <c r="F1049" i="16"/>
  <c r="D1049" i="16"/>
  <c r="U1049" i="16" s="1"/>
  <c r="E1950" i="16"/>
  <c r="D1950" i="16"/>
  <c r="I1950" i="16"/>
  <c r="E1861" i="16"/>
  <c r="U1861" i="16" s="1"/>
  <c r="H1861" i="16"/>
  <c r="F904" i="16"/>
  <c r="G904" i="16"/>
  <c r="E904" i="16"/>
  <c r="E920" i="16"/>
  <c r="D952" i="16"/>
  <c r="G952" i="16"/>
  <c r="I707" i="16"/>
  <c r="H707" i="16"/>
  <c r="F2236" i="16"/>
  <c r="E2236" i="16"/>
  <c r="D2236" i="16"/>
  <c r="D1225" i="16"/>
  <c r="U1225" i="16" s="1"/>
  <c r="J1225" i="16"/>
  <c r="F1225" i="16"/>
  <c r="F1388" i="16"/>
  <c r="H1388" i="16"/>
  <c r="I1388" i="16"/>
  <c r="E1416" i="16"/>
  <c r="U1416" i="16" s="1"/>
  <c r="H1416" i="16"/>
  <c r="D1539" i="16"/>
  <c r="H1539" i="16"/>
  <c r="F1787" i="16"/>
  <c r="I1787" i="16"/>
  <c r="I1708" i="16"/>
  <c r="J1708" i="16"/>
  <c r="E1763" i="16"/>
  <c r="F1763" i="16"/>
  <c r="E2223" i="16"/>
  <c r="G2223" i="16"/>
  <c r="H2223" i="16"/>
  <c r="I2275" i="16"/>
  <c r="I2419" i="16"/>
  <c r="D2419" i="16"/>
  <c r="I663" i="16"/>
  <c r="E663" i="16"/>
  <c r="G1211" i="16"/>
  <c r="F895" i="16"/>
  <c r="J895" i="16"/>
  <c r="G895" i="16"/>
  <c r="J1611" i="16"/>
  <c r="E1611" i="16"/>
  <c r="D1611" i="16"/>
  <c r="F777" i="16"/>
  <c r="D777" i="16"/>
  <c r="F1440" i="16"/>
  <c r="I1440" i="16"/>
  <c r="H1440" i="16"/>
  <c r="J1440" i="16"/>
  <c r="D1440" i="16"/>
  <c r="U1440" i="16" s="1"/>
  <c r="G1440" i="16"/>
  <c r="J1648" i="16"/>
  <c r="G1648" i="16"/>
  <c r="H1648" i="16"/>
  <c r="D1648" i="16"/>
  <c r="I1648" i="16"/>
  <c r="H2096" i="16"/>
  <c r="F2096" i="16"/>
  <c r="S325" i="16"/>
  <c r="G325" i="16" s="1"/>
  <c r="S27" i="16"/>
  <c r="Y27" i="16"/>
  <c r="S163" i="16"/>
  <c r="Y163" i="16"/>
  <c r="S366" i="16"/>
  <c r="G366" i="16" s="1"/>
  <c r="S178" i="16"/>
  <c r="G178" i="16" s="1"/>
  <c r="Y178" i="16"/>
  <c r="I372" i="16"/>
  <c r="S265" i="16"/>
  <c r="F260" i="16"/>
  <c r="D541" i="16"/>
  <c r="J541" i="16"/>
  <c r="H643" i="16"/>
  <c r="I643" i="16"/>
  <c r="H762" i="16"/>
  <c r="D762" i="16"/>
  <c r="F2320" i="16"/>
  <c r="G2320" i="16"/>
  <c r="F874" i="16"/>
  <c r="H874" i="16"/>
  <c r="E874" i="16"/>
  <c r="D1958" i="16"/>
  <c r="U1958" i="16" s="1"/>
  <c r="G1958" i="16"/>
  <c r="G2469" i="16"/>
  <c r="I2469" i="16"/>
  <c r="J2037" i="16"/>
  <c r="D2037" i="16"/>
  <c r="D2474" i="16"/>
  <c r="I2474" i="16"/>
  <c r="J1294" i="16"/>
  <c r="G1294" i="16"/>
  <c r="E1469" i="16"/>
  <c r="J1469" i="16"/>
  <c r="H2027" i="16"/>
  <c r="J2027" i="16"/>
  <c r="D239" i="16"/>
  <c r="H2413" i="16"/>
  <c r="D2413" i="16"/>
  <c r="E1399" i="16"/>
  <c r="F1755" i="16"/>
  <c r="E1755" i="16"/>
  <c r="I1807" i="16"/>
  <c r="G1807" i="16"/>
  <c r="E1807" i="16"/>
  <c r="F1936" i="16"/>
  <c r="H1936" i="16"/>
  <c r="E1936" i="16"/>
  <c r="E1378" i="16"/>
  <c r="F2302" i="16"/>
  <c r="E2302" i="16"/>
  <c r="I2302" i="16"/>
  <c r="H2122" i="16"/>
  <c r="E2122" i="16"/>
  <c r="U2122" i="16" s="1"/>
  <c r="E606" i="16"/>
  <c r="J606" i="16"/>
  <c r="D902" i="16"/>
  <c r="E902" i="16"/>
  <c r="G950" i="16"/>
  <c r="F950" i="16"/>
  <c r="E1194" i="16"/>
  <c r="F1194" i="16"/>
  <c r="D269" i="16"/>
  <c r="H269" i="16"/>
  <c r="F935" i="16"/>
  <c r="G318" i="16"/>
  <c r="Y1384" i="16"/>
  <c r="S1384" i="16"/>
  <c r="G1384" i="16"/>
  <c r="S1380" i="16"/>
  <c r="G1380" i="16"/>
  <c r="Y1342" i="16"/>
  <c r="S1342" i="16"/>
  <c r="E1342" i="16" s="1"/>
  <c r="S1097" i="16"/>
  <c r="E1097" i="16" s="1"/>
  <c r="S1093" i="16"/>
  <c r="G1093" i="16" s="1"/>
  <c r="S1009" i="16"/>
  <c r="F1009" i="16" s="1"/>
  <c r="Y1009" i="16"/>
  <c r="S980" i="16"/>
  <c r="Y980" i="16"/>
  <c r="G974" i="16"/>
  <c r="Y974" i="16"/>
  <c r="S942" i="16"/>
  <c r="I942" i="16"/>
  <c r="Y942" i="16"/>
  <c r="I832" i="16"/>
  <c r="E832" i="16"/>
  <c r="U832" i="16" s="1"/>
  <c r="H832" i="16"/>
  <c r="I950" i="16"/>
  <c r="E950" i="16"/>
  <c r="J832" i="16"/>
  <c r="E1352" i="16"/>
  <c r="D686" i="16"/>
  <c r="F1880" i="16"/>
  <c r="E1880" i="16"/>
  <c r="U1880" i="16" s="1"/>
  <c r="Y1395" i="16"/>
  <c r="F1798" i="16"/>
  <c r="G1798" i="16"/>
  <c r="D2411" i="16"/>
  <c r="U2411" i="16" s="1"/>
  <c r="I2411" i="16"/>
  <c r="H824" i="16"/>
  <c r="I824" i="16"/>
  <c r="G824" i="16"/>
  <c r="D1820" i="16"/>
  <c r="H1820" i="16"/>
  <c r="Y1352" i="16"/>
  <c r="J1824" i="16"/>
  <c r="H1824" i="16"/>
  <c r="I1543" i="16"/>
  <c r="H1543" i="16"/>
  <c r="E1589" i="16"/>
  <c r="H1589" i="16"/>
  <c r="D872" i="16"/>
  <c r="U872" i="16" s="1"/>
  <c r="I872" i="16"/>
  <c r="J872" i="16"/>
  <c r="E840" i="16"/>
  <c r="D840" i="16"/>
  <c r="Y1116" i="16"/>
  <c r="H2389" i="16"/>
  <c r="J2389" i="16"/>
  <c r="G2425" i="16"/>
  <c r="J2425" i="16"/>
  <c r="D2425" i="16"/>
  <c r="U2425" i="16" s="1"/>
  <c r="I2425" i="16"/>
  <c r="F1668" i="16"/>
  <c r="G1810" i="16"/>
  <c r="D1810" i="16"/>
  <c r="E1810" i="16"/>
  <c r="J2105" i="16"/>
  <c r="I2105" i="16"/>
  <c r="G2105" i="16"/>
  <c r="H558" i="16"/>
  <c r="I558" i="16"/>
  <c r="F986" i="16"/>
  <c r="G986" i="16"/>
  <c r="G1050" i="16"/>
  <c r="D1050" i="16"/>
  <c r="G1133" i="16"/>
  <c r="D1133" i="16"/>
  <c r="U1133" i="16" s="1"/>
  <c r="H1153" i="16"/>
  <c r="G1153" i="16"/>
  <c r="H1420" i="16"/>
  <c r="I1420" i="16"/>
  <c r="F1472" i="16"/>
  <c r="I1472" i="16"/>
  <c r="H1472" i="16"/>
  <c r="E1507" i="16"/>
  <c r="U1507" i="16" s="1"/>
  <c r="J1507" i="16"/>
  <c r="J1677" i="16"/>
  <c r="D1677" i="16"/>
  <c r="U1677" i="16" s="1"/>
  <c r="H1677" i="16"/>
  <c r="I1724" i="16"/>
  <c r="D1724" i="16"/>
  <c r="U1724" i="16" s="1"/>
  <c r="D1835" i="16"/>
  <c r="U1835" i="16" s="1"/>
  <c r="G1835" i="16"/>
  <c r="H206" i="16"/>
  <c r="I206" i="16"/>
  <c r="I124" i="16"/>
  <c r="G524" i="16"/>
  <c r="F524" i="16"/>
  <c r="J1074" i="16"/>
  <c r="I2183" i="16"/>
  <c r="D2183" i="16"/>
  <c r="U2183" i="16" s="1"/>
  <c r="J2247" i="16"/>
  <c r="E2247" i="16"/>
  <c r="F2367" i="16"/>
  <c r="J2367" i="16"/>
  <c r="I2152" i="16"/>
  <c r="H792" i="16"/>
  <c r="I2142" i="16"/>
  <c r="D2142" i="16"/>
  <c r="U2142" i="16" s="1"/>
  <c r="G2142" i="16"/>
  <c r="H711" i="16"/>
  <c r="G711" i="16"/>
  <c r="H279" i="16"/>
  <c r="E279" i="16"/>
  <c r="H2409" i="16"/>
  <c r="E2409" i="16"/>
  <c r="I2409" i="16"/>
  <c r="D509" i="16"/>
  <c r="U509" i="16" s="1"/>
  <c r="J509" i="16"/>
  <c r="J432" i="16"/>
  <c r="H432" i="16"/>
  <c r="J719" i="16"/>
  <c r="H1371" i="16"/>
  <c r="J1371" i="16"/>
  <c r="D2100" i="16"/>
  <c r="G2100" i="16"/>
  <c r="Y489" i="16"/>
  <c r="S489" i="16"/>
  <c r="H400" i="16"/>
  <c r="J400" i="16"/>
  <c r="G400" i="16"/>
  <c r="E400" i="16"/>
  <c r="S263" i="16"/>
  <c r="G263" i="16" s="1"/>
  <c r="Y263" i="16"/>
  <c r="I1585" i="16"/>
  <c r="F1585" i="16"/>
  <c r="D1585" i="16"/>
  <c r="F1542" i="16"/>
  <c r="D1542" i="16"/>
  <c r="G1539" i="16"/>
  <c r="G1501" i="16"/>
  <c r="Y1489" i="16"/>
  <c r="S1489" i="16"/>
  <c r="I1489" i="16"/>
  <c r="S1422" i="16"/>
  <c r="Y1422" i="16"/>
  <c r="E1418" i="16"/>
  <c r="I1418" i="16"/>
  <c r="Y1401" i="16"/>
  <c r="G1401" i="16"/>
  <c r="S290" i="16"/>
  <c r="G290" i="16"/>
  <c r="Y290" i="16"/>
  <c r="Y318" i="16"/>
  <c r="S471" i="16"/>
  <c r="Y471" i="16"/>
  <c r="S385" i="16"/>
  <c r="Y385" i="16"/>
  <c r="F357" i="16"/>
  <c r="J357" i="16"/>
  <c r="E357" i="16"/>
  <c r="U357" i="16" s="1"/>
  <c r="I189" i="16"/>
  <c r="S656" i="16"/>
  <c r="G656" i="16"/>
  <c r="Y656" i="16"/>
  <c r="G215" i="16"/>
  <c r="G130" i="16"/>
  <c r="D335" i="16"/>
  <c r="U335" i="16" s="1"/>
  <c r="G357" i="16"/>
  <c r="Y317" i="16"/>
  <c r="Y498" i="16"/>
  <c r="Y454" i="16"/>
  <c r="Y189" i="16"/>
  <c r="F2301" i="16"/>
  <c r="D2301" i="16"/>
  <c r="G2288" i="16"/>
  <c r="E2137" i="16"/>
  <c r="I2137" i="16"/>
  <c r="D2115" i="16"/>
  <c r="G2115" i="16"/>
  <c r="S2054" i="16"/>
  <c r="G2054" i="16"/>
  <c r="Y2003" i="16"/>
  <c r="S2003" i="16"/>
  <c r="S1929" i="16"/>
  <c r="G1929" i="16"/>
  <c r="Y1929" i="16"/>
  <c r="S1722" i="16"/>
  <c r="Y1722" i="16"/>
  <c r="F1687" i="16"/>
  <c r="I1687" i="16"/>
  <c r="S1658" i="16"/>
  <c r="Y1658" i="16"/>
  <c r="Y1591" i="16"/>
  <c r="S1591" i="16"/>
  <c r="S1570" i="16"/>
  <c r="Y1570" i="16"/>
  <c r="Y57" i="16"/>
  <c r="Y303" i="16"/>
  <c r="S89" i="16"/>
  <c r="Y89" i="16"/>
  <c r="S397" i="16"/>
  <c r="H397" i="16" s="1"/>
  <c r="Y397" i="16"/>
  <c r="Y2259" i="16"/>
  <c r="Y2022" i="16"/>
  <c r="Y1938" i="16"/>
  <c r="Y1868" i="16"/>
  <c r="Y1665" i="16"/>
  <c r="Y954" i="16"/>
  <c r="S1974" i="16"/>
  <c r="D1974" i="16"/>
  <c r="Y1974" i="16"/>
  <c r="E1554" i="16"/>
  <c r="F1554" i="16"/>
  <c r="Y386" i="16"/>
  <c r="Y460" i="16"/>
  <c r="Y366" i="16"/>
  <c r="Y224" i="16"/>
  <c r="Y2284" i="16"/>
  <c r="Y2054" i="16"/>
  <c r="Y1718" i="16"/>
  <c r="S2395" i="16"/>
  <c r="Y2395" i="16"/>
  <c r="E1430" i="16"/>
  <c r="J1430" i="16"/>
  <c r="Y459" i="16"/>
  <c r="G530" i="16"/>
  <c r="Y121" i="16"/>
  <c r="E310" i="16"/>
  <c r="J310" i="16"/>
  <c r="Y516" i="16"/>
  <c r="Y2419" i="16"/>
  <c r="Y2415" i="16"/>
  <c r="Y1940" i="16"/>
  <c r="Y1546" i="16"/>
  <c r="Y1427" i="16"/>
  <c r="Y1402" i="16"/>
  <c r="Y1357" i="16"/>
  <c r="Y2441" i="16"/>
  <c r="S2441" i="16"/>
  <c r="D2255" i="16"/>
  <c r="U2255" i="16" s="1"/>
  <c r="F2255" i="16"/>
  <c r="E1521" i="16"/>
  <c r="I1521" i="16"/>
  <c r="S1008" i="16"/>
  <c r="Y1008" i="16"/>
  <c r="Y412" i="16"/>
  <c r="Y514" i="16"/>
  <c r="Y482" i="16"/>
  <c r="Y262" i="16"/>
  <c r="Y2219" i="16"/>
  <c r="Y2026" i="16"/>
  <c r="Y1978" i="16"/>
  <c r="Y1729" i="16"/>
  <c r="Y1566" i="16"/>
  <c r="Y1423" i="16"/>
  <c r="Y1405" i="16"/>
  <c r="S1715" i="16"/>
  <c r="Y1715" i="16"/>
  <c r="Y1518" i="16"/>
  <c r="Y1202" i="16"/>
  <c r="Y946" i="16"/>
  <c r="Y770" i="16"/>
  <c r="D1502" i="16"/>
  <c r="E1502" i="16"/>
  <c r="E1146" i="16"/>
  <c r="J1146" i="16"/>
  <c r="Y325" i="16"/>
  <c r="Y2371" i="16"/>
  <c r="Y2283" i="16"/>
  <c r="Y2243" i="16"/>
  <c r="Y2223" i="16"/>
  <c r="Y2126" i="16"/>
  <c r="Y1734" i="16"/>
  <c r="Y1686" i="16"/>
  <c r="Y1622" i="16"/>
  <c r="Y1222" i="16"/>
  <c r="H1709" i="16"/>
  <c r="F1709" i="16"/>
  <c r="E1709" i="16"/>
  <c r="G1709" i="16"/>
  <c r="E305" i="16"/>
  <c r="G305" i="16"/>
  <c r="H305" i="16"/>
  <c r="D1784" i="16"/>
  <c r="U1784" i="16" s="1"/>
  <c r="F1784" i="16"/>
  <c r="G1927" i="16"/>
  <c r="J1927" i="16"/>
  <c r="D341" i="16"/>
  <c r="J341" i="16"/>
  <c r="F449" i="16"/>
  <c r="G449" i="16"/>
  <c r="H1345" i="16"/>
  <c r="G1345" i="16"/>
  <c r="I1345" i="16"/>
  <c r="F1345" i="16"/>
  <c r="D1567" i="16"/>
  <c r="U1567" i="16" s="1"/>
  <c r="H1567" i="16"/>
  <c r="I1567" i="16"/>
  <c r="G1567" i="16"/>
  <c r="G1605" i="16"/>
  <c r="H1605" i="16"/>
  <c r="E1605" i="16"/>
  <c r="F1792" i="16"/>
  <c r="I548" i="16"/>
  <c r="D548" i="16"/>
  <c r="G495" i="16"/>
  <c r="H118" i="16"/>
  <c r="E118" i="16"/>
  <c r="F1970" i="16"/>
  <c r="J1970" i="16"/>
  <c r="J309" i="16"/>
  <c r="E309" i="16"/>
  <c r="U309" i="16" s="1"/>
  <c r="F185" i="16"/>
  <c r="D185" i="16"/>
  <c r="I426" i="16"/>
  <c r="G200" i="16"/>
  <c r="H152" i="16"/>
  <c r="D30" i="16"/>
  <c r="F30" i="16"/>
  <c r="D402" i="16"/>
  <c r="E402" i="16"/>
  <c r="E242" i="16"/>
  <c r="U242" i="16" s="1"/>
  <c r="F242" i="16"/>
  <c r="G118" i="16"/>
  <c r="D1605" i="16"/>
  <c r="H341" i="16"/>
  <c r="G1784" i="16"/>
  <c r="J2489" i="16"/>
  <c r="H449" i="16"/>
  <c r="E449" i="16"/>
  <c r="F479" i="16"/>
  <c r="H1792" i="16"/>
  <c r="D1927" i="16"/>
  <c r="E548" i="16"/>
  <c r="J1567" i="16"/>
  <c r="E1345" i="16"/>
  <c r="D305" i="16"/>
  <c r="D1709" i="16"/>
  <c r="J208" i="16"/>
  <c r="H208" i="16"/>
  <c r="D2237" i="16"/>
  <c r="F2237" i="16"/>
  <c r="G17" i="16"/>
  <c r="D2136" i="16"/>
  <c r="D2291" i="16"/>
  <c r="F2291" i="16"/>
  <c r="E2291" i="16"/>
  <c r="J2369" i="16"/>
  <c r="D2369" i="16"/>
  <c r="E2369" i="16"/>
  <c r="E323" i="16"/>
  <c r="H323" i="16"/>
  <c r="G570" i="16"/>
  <c r="F570" i="16"/>
  <c r="H570" i="16"/>
  <c r="E1675" i="16"/>
  <c r="G1675" i="16"/>
  <c r="G2489" i="16"/>
  <c r="G278" i="16"/>
  <c r="E278" i="16"/>
  <c r="G238" i="16"/>
  <c r="J238" i="16"/>
  <c r="E552" i="16"/>
  <c r="D552" i="16"/>
  <c r="G1260" i="16"/>
  <c r="E1260" i="16"/>
  <c r="H1260" i="16"/>
  <c r="G1392" i="16"/>
  <c r="E1392" i="16"/>
  <c r="F1392" i="16"/>
  <c r="F1841" i="16"/>
  <c r="G1841" i="16"/>
  <c r="I1841" i="16"/>
  <c r="H1841" i="16"/>
  <c r="I851" i="16"/>
  <c r="G1532" i="16"/>
  <c r="I1532" i="16"/>
  <c r="E1532" i="16"/>
  <c r="F1532" i="16"/>
  <c r="J1548" i="16"/>
  <c r="G1924" i="16"/>
  <c r="I1924" i="16"/>
  <c r="J1935" i="16"/>
  <c r="G1935" i="16"/>
  <c r="E1935" i="16"/>
  <c r="I2024" i="16"/>
  <c r="G2035" i="16"/>
  <c r="G2047" i="16"/>
  <c r="F2047" i="16"/>
  <c r="D2055" i="16"/>
  <c r="E2055" i="16"/>
  <c r="I2055" i="16"/>
  <c r="F2087" i="16"/>
  <c r="I2087" i="16"/>
  <c r="E2087" i="16"/>
  <c r="G2087" i="16"/>
  <c r="I2103" i="16"/>
  <c r="D2103" i="16"/>
  <c r="E2103" i="16"/>
  <c r="G223" i="16"/>
  <c r="J223" i="16"/>
  <c r="D223" i="16"/>
  <c r="U223" i="16" s="1"/>
  <c r="H223" i="16"/>
  <c r="F389" i="16"/>
  <c r="I389" i="16"/>
  <c r="G389" i="16"/>
  <c r="D389" i="16"/>
  <c r="G422" i="16"/>
  <c r="E422" i="16"/>
  <c r="I422" i="16"/>
  <c r="H422" i="16"/>
  <c r="J769" i="16"/>
  <c r="G951" i="16"/>
  <c r="I951" i="16"/>
  <c r="J951" i="16"/>
  <c r="F951" i="16"/>
  <c r="G1032" i="16"/>
  <c r="J1036" i="16"/>
  <c r="E1036" i="16"/>
  <c r="I1036" i="16"/>
  <c r="F1036" i="16"/>
  <c r="D1637" i="16"/>
  <c r="G1637" i="16"/>
  <c r="H1637" i="16"/>
  <c r="E1637" i="16"/>
  <c r="G2097" i="16"/>
  <c r="F2097" i="16"/>
  <c r="I2097" i="16"/>
  <c r="H2097" i="16"/>
  <c r="F2404" i="16"/>
  <c r="H186" i="16"/>
  <c r="E186" i="16"/>
  <c r="D186" i="16"/>
  <c r="G186" i="16"/>
  <c r="G408" i="16"/>
  <c r="I408" i="16"/>
  <c r="D408" i="16"/>
  <c r="J408" i="16"/>
  <c r="H339" i="16"/>
  <c r="I339" i="16"/>
  <c r="H883" i="16"/>
  <c r="D883" i="16"/>
  <c r="U883" i="16" s="1"/>
  <c r="J883" i="16"/>
  <c r="I883" i="16"/>
  <c r="G1206" i="16"/>
  <c r="D1206" i="16"/>
  <c r="I1206" i="16"/>
  <c r="J1206" i="16"/>
  <c r="F1206" i="16"/>
  <c r="H1206" i="16"/>
  <c r="I1216" i="16"/>
  <c r="D1216" i="16"/>
  <c r="E1216" i="16"/>
  <c r="G1216" i="16"/>
  <c r="J1216" i="16"/>
  <c r="H2189" i="16"/>
  <c r="J176" i="16"/>
  <c r="H176" i="16"/>
  <c r="D176" i="16"/>
  <c r="G176" i="16"/>
  <c r="F176" i="16"/>
  <c r="D104" i="16"/>
  <c r="G104" i="16"/>
  <c r="F104" i="16"/>
  <c r="E104" i="16"/>
  <c r="D345" i="16"/>
  <c r="J345" i="16"/>
  <c r="E1033" i="16"/>
  <c r="G1033" i="16"/>
  <c r="H1033" i="16"/>
  <c r="I1033" i="16"/>
  <c r="F1033" i="16"/>
  <c r="D1033" i="16"/>
  <c r="G1809" i="16"/>
  <c r="H1809" i="16"/>
  <c r="D1809" i="16"/>
  <c r="U1809" i="16" s="1"/>
  <c r="I1809" i="16"/>
  <c r="F1809" i="16"/>
  <c r="J1809" i="16"/>
  <c r="D653" i="16"/>
  <c r="G653" i="16"/>
  <c r="H914" i="16"/>
  <c r="G914" i="16"/>
  <c r="I914" i="16"/>
  <c r="D914" i="16"/>
  <c r="D679" i="16"/>
  <c r="F679" i="16"/>
  <c r="H679" i="16"/>
  <c r="E679" i="16"/>
  <c r="I679" i="16"/>
  <c r="G679" i="16"/>
  <c r="G1241" i="16"/>
  <c r="F1241" i="16"/>
  <c r="E1241" i="16"/>
  <c r="H1241" i="16"/>
  <c r="I1241" i="16"/>
  <c r="F899" i="16"/>
  <c r="D899" i="16"/>
  <c r="J1476" i="16"/>
  <c r="D1476" i="16"/>
  <c r="H1476" i="16"/>
  <c r="I1476" i="16"/>
  <c r="G1476" i="16"/>
  <c r="H1588" i="16"/>
  <c r="I1588" i="16"/>
  <c r="G1588" i="16"/>
  <c r="F1588" i="16"/>
  <c r="D1588" i="16"/>
  <c r="H2030" i="16"/>
  <c r="F2030" i="16"/>
  <c r="I2030" i="16"/>
  <c r="G2030" i="16"/>
  <c r="D2030" i="16"/>
  <c r="J2030" i="16"/>
  <c r="D797" i="16"/>
  <c r="I797" i="16"/>
  <c r="J797" i="16"/>
  <c r="E797" i="16"/>
  <c r="F797" i="16"/>
  <c r="H797" i="16"/>
  <c r="I2148" i="16"/>
  <c r="G2148" i="16"/>
  <c r="E2148" i="16"/>
  <c r="J2148" i="16"/>
  <c r="D2148" i="16"/>
  <c r="H2148" i="16"/>
  <c r="F2148" i="16"/>
  <c r="D1504" i="16"/>
  <c r="H2502" i="16"/>
  <c r="J2502" i="16"/>
  <c r="I2502" i="16"/>
  <c r="F2502" i="16"/>
  <c r="F2364" i="16"/>
  <c r="D2364" i="16"/>
  <c r="H2364" i="16"/>
  <c r="E2364" i="16"/>
  <c r="J2364" i="16"/>
  <c r="F2224" i="16"/>
  <c r="G2224" i="16"/>
  <c r="H2224" i="16"/>
  <c r="J2224" i="16"/>
  <c r="J1200" i="16"/>
  <c r="H1200" i="16"/>
  <c r="F1200" i="16"/>
  <c r="G1200" i="16"/>
  <c r="E1200" i="16"/>
  <c r="I1200" i="16"/>
  <c r="J1180" i="16"/>
  <c r="G1180" i="16"/>
  <c r="D1180" i="16"/>
  <c r="E1180" i="16"/>
  <c r="I1180" i="16"/>
  <c r="F1180" i="16"/>
  <c r="H1180" i="16"/>
  <c r="G1169" i="16"/>
  <c r="D1169" i="16"/>
  <c r="I1169" i="16"/>
  <c r="H1169" i="16"/>
  <c r="J1169" i="16"/>
  <c r="E1169" i="16"/>
  <c r="D1120" i="16"/>
  <c r="J1120" i="16"/>
  <c r="E1120" i="16"/>
  <c r="H1120" i="16"/>
  <c r="G1120" i="16"/>
  <c r="E1109" i="16"/>
  <c r="F1109" i="16"/>
  <c r="G1109" i="16"/>
  <c r="H1109" i="16"/>
  <c r="J1109" i="16"/>
  <c r="I1109" i="16"/>
  <c r="D1109" i="16"/>
  <c r="E1100" i="16"/>
  <c r="I1100" i="16"/>
  <c r="H1100" i="16"/>
  <c r="D1100" i="16"/>
  <c r="J1100" i="16"/>
  <c r="G1100" i="16"/>
  <c r="J1057" i="16"/>
  <c r="I1057" i="16"/>
  <c r="H1057" i="16"/>
  <c r="D1057" i="16"/>
  <c r="F1057" i="16"/>
  <c r="E1057" i="16"/>
  <c r="G1057" i="16"/>
  <c r="I1044" i="16"/>
  <c r="F1044" i="16"/>
  <c r="J1044" i="16"/>
  <c r="H1044" i="16"/>
  <c r="G1044" i="16"/>
  <c r="E1044" i="16"/>
  <c r="D1044" i="16"/>
  <c r="F924" i="16"/>
  <c r="D924" i="16"/>
  <c r="H924" i="16"/>
  <c r="E924" i="16"/>
  <c r="J924" i="16"/>
  <c r="I924" i="16"/>
  <c r="E616" i="16"/>
  <c r="G616" i="16"/>
  <c r="I616" i="16"/>
  <c r="D616" i="16"/>
  <c r="J616" i="16"/>
  <c r="H616" i="16"/>
  <c r="F616" i="16"/>
  <c r="H610" i="16"/>
  <c r="J597" i="16"/>
  <c r="G597" i="16"/>
  <c r="F597" i="16"/>
  <c r="E597" i="16"/>
  <c r="G586" i="16"/>
  <c r="F586" i="16"/>
  <c r="I586" i="16"/>
  <c r="E586" i="16"/>
  <c r="D586" i="16"/>
  <c r="H576" i="16"/>
  <c r="I576" i="16"/>
  <c r="E576" i="16"/>
  <c r="G576" i="16"/>
  <c r="H539" i="16"/>
  <c r="D495" i="16"/>
  <c r="H495" i="16"/>
  <c r="J118" i="16"/>
  <c r="F327" i="16"/>
  <c r="J249" i="16"/>
  <c r="F514" i="16"/>
  <c r="H514" i="16"/>
  <c r="H410" i="16"/>
  <c r="J410" i="16"/>
  <c r="E390" i="16"/>
  <c r="U390" i="16" s="1"/>
  <c r="G1970" i="16"/>
  <c r="F488" i="16"/>
  <c r="D47" i="16"/>
  <c r="F155" i="16"/>
  <c r="F309" i="16"/>
  <c r="H309" i="16"/>
  <c r="D419" i="16"/>
  <c r="H419" i="16"/>
  <c r="J200" i="16"/>
  <c r="E152" i="16"/>
  <c r="E43" i="16"/>
  <c r="J30" i="16"/>
  <c r="H30" i="16"/>
  <c r="G402" i="16"/>
  <c r="G431" i="16"/>
  <c r="F90" i="16"/>
  <c r="D90" i="16"/>
  <c r="I242" i="16"/>
  <c r="H242" i="16"/>
  <c r="E358" i="16"/>
  <c r="J392" i="16"/>
  <c r="D392" i="16"/>
  <c r="H123" i="16"/>
  <c r="D123" i="16"/>
  <c r="U123" i="16" s="1"/>
  <c r="J134" i="16"/>
  <c r="G30" i="16"/>
  <c r="G426" i="16"/>
  <c r="G419" i="16"/>
  <c r="F238" i="16"/>
  <c r="D238" i="16"/>
  <c r="F278" i="16"/>
  <c r="F1605" i="16"/>
  <c r="G341" i="16"/>
  <c r="E341" i="16"/>
  <c r="E2136" i="16"/>
  <c r="J1784" i="16"/>
  <c r="D1260" i="16"/>
  <c r="E1250" i="16"/>
  <c r="J552" i="16"/>
  <c r="E2489" i="16"/>
  <c r="I2489" i="16"/>
  <c r="D449" i="16"/>
  <c r="H2237" i="16"/>
  <c r="I2237" i="16"/>
  <c r="D208" i="16"/>
  <c r="J1392" i="16"/>
  <c r="E1792" i="16"/>
  <c r="J1675" i="16"/>
  <c r="J570" i="16"/>
  <c r="D323" i="16"/>
  <c r="G2369" i="16"/>
  <c r="H1927" i="16"/>
  <c r="I1927" i="16"/>
  <c r="D1757" i="16"/>
  <c r="E560" i="16"/>
  <c r="U560" i="16" s="1"/>
  <c r="G548" i="16"/>
  <c r="F1567" i="16"/>
  <c r="J1345" i="16"/>
  <c r="I2369" i="16"/>
  <c r="J2291" i="16"/>
  <c r="F305" i="16"/>
  <c r="H408" i="16"/>
  <c r="J186" i="16"/>
  <c r="J2097" i="16"/>
  <c r="E389" i="16"/>
  <c r="I223" i="16"/>
  <c r="F1951" i="16"/>
  <c r="G1890" i="16"/>
  <c r="J1841" i="16"/>
  <c r="I881" i="16"/>
  <c r="G518" i="16"/>
  <c r="D1890" i="16"/>
  <c r="H1532" i="16"/>
  <c r="E951" i="16"/>
  <c r="H2087" i="16"/>
  <c r="F1637" i="16"/>
  <c r="J2055" i="16"/>
  <c r="H1924" i="16"/>
  <c r="G1657" i="16"/>
  <c r="J1657" i="16"/>
  <c r="D1834" i="16"/>
  <c r="E1834" i="16"/>
  <c r="G1982" i="16"/>
  <c r="H1982" i="16"/>
  <c r="J1982" i="16"/>
  <c r="J1997" i="16"/>
  <c r="F1997" i="16"/>
  <c r="G273" i="16"/>
  <c r="H273" i="16"/>
  <c r="H391" i="16"/>
  <c r="G533" i="16"/>
  <c r="E533" i="16"/>
  <c r="I180" i="16"/>
  <c r="H180" i="16"/>
  <c r="D1841" i="16"/>
  <c r="U1841" i="16" s="1"/>
  <c r="J914" i="16"/>
  <c r="G579" i="16"/>
  <c r="F579" i="16"/>
  <c r="J579" i="16"/>
  <c r="E599" i="16"/>
  <c r="F599" i="16"/>
  <c r="F607" i="16"/>
  <c r="E607" i="16"/>
  <c r="G1328" i="16"/>
  <c r="J1328" i="16"/>
  <c r="J1760" i="16"/>
  <c r="G198" i="16"/>
  <c r="J198" i="16"/>
  <c r="I198" i="16"/>
  <c r="I2224" i="16"/>
  <c r="E914" i="16"/>
  <c r="D597" i="16"/>
  <c r="G467" i="16"/>
  <c r="I467" i="16"/>
  <c r="H567" i="16"/>
  <c r="I567" i="16"/>
  <c r="D576" i="16"/>
  <c r="H586" i="16"/>
  <c r="G1179" i="16"/>
  <c r="D1179" i="16"/>
  <c r="U1179" i="16" s="1"/>
  <c r="G1187" i="16"/>
  <c r="J1187" i="16"/>
  <c r="F1187" i="16"/>
  <c r="H1643" i="16"/>
  <c r="F1643" i="16"/>
  <c r="E176" i="16"/>
  <c r="G843" i="16"/>
  <c r="J843" i="16"/>
  <c r="E843" i="16"/>
  <c r="I843" i="16"/>
  <c r="G893" i="16"/>
  <c r="F893" i="16"/>
  <c r="E893" i="16"/>
  <c r="I893" i="16"/>
  <c r="H933" i="16"/>
  <c r="D933" i="16"/>
  <c r="U933" i="16" s="1"/>
  <c r="G933" i="16"/>
  <c r="F933" i="16"/>
  <c r="D973" i="16"/>
  <c r="U973" i="16" s="1"/>
  <c r="I973" i="16"/>
  <c r="H973" i="16"/>
  <c r="J1443" i="16"/>
  <c r="D1443" i="16"/>
  <c r="E1443" i="16"/>
  <c r="H1463" i="16"/>
  <c r="E1463" i="16"/>
  <c r="D1463" i="16"/>
  <c r="D1516" i="16"/>
  <c r="H1669" i="16"/>
  <c r="E1669" i="16"/>
  <c r="G1669" i="16"/>
  <c r="F1863" i="16"/>
  <c r="J1863" i="16"/>
  <c r="J1871" i="16"/>
  <c r="I1871" i="16"/>
  <c r="G1871" i="16"/>
  <c r="F1871" i="16"/>
  <c r="D1871" i="16"/>
  <c r="G153" i="16"/>
  <c r="H153" i="16"/>
  <c r="F153" i="16"/>
  <c r="E153" i="16"/>
  <c r="J125" i="16"/>
  <c r="D125" i="16"/>
  <c r="U125" i="16" s="1"/>
  <c r="F125" i="16"/>
  <c r="G125" i="16"/>
  <c r="G627" i="16"/>
  <c r="I627" i="16"/>
  <c r="J1040" i="16"/>
  <c r="F1040" i="16"/>
  <c r="G1040" i="16"/>
  <c r="D1040" i="16"/>
  <c r="U1040" i="16" s="1"/>
  <c r="G1166" i="16"/>
  <c r="J1166" i="16"/>
  <c r="F1166" i="16"/>
  <c r="H1166" i="16"/>
  <c r="G1641" i="16"/>
  <c r="I1641" i="16"/>
  <c r="E1641" i="16"/>
  <c r="D1641" i="16"/>
  <c r="J2061" i="16"/>
  <c r="H2061" i="16"/>
  <c r="F2061" i="16"/>
  <c r="G926" i="16"/>
  <c r="F883" i="16"/>
  <c r="E2030" i="16"/>
  <c r="F315" i="16"/>
  <c r="J846" i="16"/>
  <c r="H846" i="16"/>
  <c r="G846" i="16"/>
  <c r="F846" i="16"/>
  <c r="J704" i="16"/>
  <c r="I704" i="16"/>
  <c r="H704" i="16"/>
  <c r="F704" i="16"/>
  <c r="E704" i="16"/>
  <c r="G122" i="16"/>
  <c r="E122" i="16"/>
  <c r="U122" i="16" s="1"/>
  <c r="F122" i="16"/>
  <c r="I122" i="16"/>
  <c r="G444" i="16"/>
  <c r="J444" i="16"/>
  <c r="D444" i="16"/>
  <c r="U444" i="16" s="1"/>
  <c r="H444" i="16"/>
  <c r="F444" i="16"/>
  <c r="I444" i="16"/>
  <c r="F1100" i="16"/>
  <c r="I1408" i="16"/>
  <c r="D1408" i="16"/>
  <c r="U1408" i="16" s="1"/>
  <c r="G1408" i="16"/>
  <c r="J1408" i="16"/>
  <c r="F1408" i="16"/>
  <c r="J1903" i="16"/>
  <c r="E1903" i="16"/>
  <c r="I1903" i="16"/>
  <c r="D1903" i="16"/>
  <c r="G1903" i="16"/>
  <c r="F1903" i="16"/>
  <c r="G1723" i="16"/>
  <c r="F1723" i="16"/>
  <c r="J1723" i="16"/>
  <c r="D1723" i="16"/>
  <c r="U1723" i="16" s="1"/>
  <c r="I1723" i="16"/>
  <c r="E2445" i="16"/>
  <c r="D2445" i="16"/>
  <c r="I2445" i="16"/>
  <c r="H2445" i="16"/>
  <c r="G2445" i="16"/>
  <c r="J2445" i="16"/>
  <c r="J2319" i="16"/>
  <c r="I2319" i="16"/>
  <c r="G2319" i="16"/>
  <c r="D2319" i="16"/>
  <c r="U2319" i="16" s="1"/>
  <c r="H2319" i="16"/>
  <c r="E2497" i="16"/>
  <c r="I2497" i="16"/>
  <c r="H2497" i="16"/>
  <c r="J2497" i="16"/>
  <c r="D2497" i="16"/>
  <c r="U2497" i="16" s="1"/>
  <c r="G45" i="16"/>
  <c r="J45" i="16"/>
  <c r="D45" i="16"/>
  <c r="I45" i="16"/>
  <c r="H247" i="16"/>
  <c r="E247" i="16"/>
  <c r="D247" i="16"/>
  <c r="G496" i="16"/>
  <c r="F496" i="16"/>
  <c r="H496" i="16"/>
  <c r="D496" i="16"/>
  <c r="J496" i="16"/>
  <c r="J193" i="16"/>
  <c r="G193" i="16"/>
  <c r="E193" i="16"/>
  <c r="H193" i="16"/>
  <c r="D193" i="16"/>
  <c r="F193" i="16"/>
  <c r="F316" i="16"/>
  <c r="H316" i="16"/>
  <c r="J316" i="16"/>
  <c r="E316" i="16"/>
  <c r="G316" i="16"/>
  <c r="H601" i="16"/>
  <c r="F601" i="16"/>
  <c r="J601" i="16"/>
  <c r="D601" i="16"/>
  <c r="U601" i="16" s="1"/>
  <c r="G601" i="16"/>
  <c r="I601" i="16"/>
  <c r="G630" i="16"/>
  <c r="I659" i="16"/>
  <c r="H659" i="16"/>
  <c r="E659" i="16"/>
  <c r="U659" i="16" s="1"/>
  <c r="G659" i="16"/>
  <c r="J659" i="16"/>
  <c r="D1391" i="16"/>
  <c r="H1391" i="16"/>
  <c r="I1462" i="16"/>
  <c r="E1462" i="16"/>
  <c r="D1462" i="16"/>
  <c r="J1462" i="16"/>
  <c r="G549" i="16"/>
  <c r="F549" i="16"/>
  <c r="I549" i="16"/>
  <c r="E549" i="16"/>
  <c r="J561" i="16"/>
  <c r="F561" i="16"/>
  <c r="E561" i="16"/>
  <c r="D561" i="16"/>
  <c r="H561" i="16"/>
  <c r="G561" i="16"/>
  <c r="E1361" i="16"/>
  <c r="J1361" i="16"/>
  <c r="D1361" i="16"/>
  <c r="G1361" i="16"/>
  <c r="F1361" i="16"/>
  <c r="G1483" i="16"/>
  <c r="E1483" i="16"/>
  <c r="H1483" i="16"/>
  <c r="J1483" i="16"/>
  <c r="H1562" i="16"/>
  <c r="G1562" i="16"/>
  <c r="F1562" i="16"/>
  <c r="G1626" i="16"/>
  <c r="J1626" i="16"/>
  <c r="H1626" i="16"/>
  <c r="I1626" i="16"/>
  <c r="D1626" i="16"/>
  <c r="U1626" i="16" s="1"/>
  <c r="D1200" i="16"/>
  <c r="F1120" i="16"/>
  <c r="G773" i="16"/>
  <c r="H773" i="16"/>
  <c r="E773" i="16"/>
  <c r="J1270" i="16"/>
  <c r="I1270" i="16"/>
  <c r="G88" i="16"/>
  <c r="D88" i="16"/>
  <c r="H88" i="16"/>
  <c r="D1875" i="16"/>
  <c r="H1875" i="16"/>
  <c r="G1875" i="16"/>
  <c r="E673" i="16"/>
  <c r="F673" i="16"/>
  <c r="E759" i="16"/>
  <c r="J759" i="16"/>
  <c r="D759" i="16"/>
  <c r="F806" i="16"/>
  <c r="J806" i="16"/>
  <c r="E806" i="16"/>
  <c r="G806" i="16"/>
  <c r="H881" i="16"/>
  <c r="F881" i="16"/>
  <c r="E881" i="16"/>
  <c r="G1879" i="16"/>
  <c r="J1879" i="16"/>
  <c r="D1879" i="16"/>
  <c r="E1879" i="16"/>
  <c r="E1890" i="16"/>
  <c r="J1890" i="16"/>
  <c r="F1890" i="16"/>
  <c r="G1943" i="16"/>
  <c r="D1943" i="16"/>
  <c r="H1943" i="16"/>
  <c r="F1943" i="16"/>
  <c r="E1951" i="16"/>
  <c r="D1951" i="16"/>
  <c r="G1951" i="16"/>
  <c r="J2035" i="16"/>
  <c r="H2035" i="16"/>
  <c r="D2035" i="16"/>
  <c r="U2035" i="16" s="1"/>
  <c r="G2390" i="16"/>
  <c r="H2390" i="16"/>
  <c r="E2390" i="16"/>
  <c r="I2390" i="16"/>
  <c r="I406" i="16"/>
  <c r="H406" i="16"/>
  <c r="F510" i="16"/>
  <c r="H510" i="16"/>
  <c r="E510" i="16"/>
  <c r="E743" i="16"/>
  <c r="G743" i="16"/>
  <c r="H743" i="16"/>
  <c r="F743" i="16"/>
  <c r="G927" i="16"/>
  <c r="E927" i="16"/>
  <c r="I927" i="16"/>
  <c r="D927" i="16"/>
  <c r="I947" i="16"/>
  <c r="D947" i="16"/>
  <c r="E947" i="16"/>
  <c r="H963" i="16"/>
  <c r="I963" i="16"/>
  <c r="F1032" i="16"/>
  <c r="D1032" i="16"/>
  <c r="U1032" i="16" s="1"/>
  <c r="J1032" i="16"/>
  <c r="G1091" i="16"/>
  <c r="D1091" i="16"/>
  <c r="E1091" i="16"/>
  <c r="J1091" i="16"/>
  <c r="G1633" i="16"/>
  <c r="H1633" i="16"/>
  <c r="J1633" i="16"/>
  <c r="E2171" i="16"/>
  <c r="I2171" i="16"/>
  <c r="H2171" i="16"/>
  <c r="G2171" i="16"/>
  <c r="F2377" i="16"/>
  <c r="J2377" i="16"/>
  <c r="F2385" i="16"/>
  <c r="D2385" i="16"/>
  <c r="H2385" i="16"/>
  <c r="G2385" i="16"/>
  <c r="G106" i="16"/>
  <c r="E106" i="16"/>
  <c r="H106" i="16"/>
  <c r="I106" i="16"/>
  <c r="J518" i="16"/>
  <c r="F518" i="16"/>
  <c r="E518" i="16"/>
  <c r="U518" i="16" s="1"/>
  <c r="D926" i="16"/>
  <c r="U926" i="16" s="1"/>
  <c r="H926" i="16"/>
  <c r="J926" i="16"/>
  <c r="F926" i="16"/>
  <c r="J1213" i="16"/>
  <c r="I1213" i="16"/>
  <c r="G1213" i="16"/>
  <c r="D1213" i="16"/>
  <c r="F1213" i="16"/>
  <c r="H2177" i="16"/>
  <c r="E2177" i="16"/>
  <c r="F2170" i="16"/>
  <c r="D2170" i="16"/>
  <c r="J2170" i="16"/>
  <c r="I2170" i="16"/>
  <c r="E2170" i="16"/>
  <c r="H2170" i="16"/>
  <c r="H2217" i="16"/>
  <c r="J2217" i="16"/>
  <c r="F2217" i="16"/>
  <c r="G2217" i="16"/>
  <c r="I2217" i="16"/>
  <c r="D2217" i="16"/>
  <c r="G434" i="16"/>
  <c r="F434" i="16"/>
  <c r="H434" i="16"/>
  <c r="J434" i="16"/>
  <c r="J732" i="16"/>
  <c r="E732" i="16"/>
  <c r="G732" i="16"/>
  <c r="I732" i="16"/>
  <c r="H732" i="16"/>
  <c r="D732" i="16"/>
  <c r="U732" i="16" s="1"/>
  <c r="J906" i="16"/>
  <c r="H906" i="16"/>
  <c r="G906" i="16"/>
  <c r="F906" i="16"/>
  <c r="E906" i="16"/>
  <c r="G1265" i="16"/>
  <c r="F1265" i="16"/>
  <c r="J1265" i="16"/>
  <c r="I1265" i="16"/>
  <c r="E1265" i="16"/>
  <c r="U1265" i="16" s="1"/>
  <c r="H1265" i="16"/>
  <c r="G1261" i="16"/>
  <c r="E1261" i="16"/>
  <c r="H1261" i="16"/>
  <c r="D1261" i="16"/>
  <c r="J1261" i="16"/>
  <c r="F1261" i="16"/>
  <c r="F1344" i="16"/>
  <c r="I1344" i="16"/>
  <c r="D1344" i="16"/>
  <c r="G1344" i="16"/>
  <c r="D2417" i="16"/>
  <c r="H2417" i="16"/>
  <c r="E2417" i="16"/>
  <c r="G2417" i="16"/>
  <c r="J2417" i="16"/>
  <c r="H907" i="16"/>
  <c r="F907" i="16"/>
  <c r="J907" i="16"/>
  <c r="D1034" i="16"/>
  <c r="F1034" i="16"/>
  <c r="E1034" i="16"/>
  <c r="G63" i="16"/>
  <c r="J63" i="16"/>
  <c r="F63" i="16"/>
  <c r="I63" i="16"/>
  <c r="D63" i="16"/>
  <c r="U63" i="16" s="1"/>
  <c r="H63" i="16"/>
  <c r="H315" i="16"/>
  <c r="E315" i="16"/>
  <c r="U315" i="16" s="1"/>
  <c r="I315" i="16"/>
  <c r="G315" i="16"/>
  <c r="J315" i="16"/>
  <c r="H1992" i="16"/>
  <c r="J1992" i="16"/>
  <c r="F1992" i="16"/>
  <c r="G1992" i="16"/>
  <c r="E1992" i="16"/>
  <c r="U1992" i="16" s="1"/>
  <c r="I1992" i="16"/>
  <c r="D591" i="16"/>
  <c r="I591" i="16"/>
  <c r="H591" i="16"/>
  <c r="F591" i="16"/>
  <c r="J591" i="16"/>
  <c r="G591" i="16"/>
  <c r="F685" i="16"/>
  <c r="E685" i="16"/>
  <c r="H685" i="16"/>
  <c r="G685" i="16"/>
  <c r="F2316" i="16"/>
  <c r="G2316" i="16"/>
  <c r="J2316" i="16"/>
  <c r="D2316" i="16"/>
  <c r="H2316" i="16"/>
  <c r="E2316" i="16"/>
  <c r="E2432" i="16"/>
  <c r="H2432" i="16"/>
  <c r="G2432" i="16"/>
  <c r="I2432" i="16"/>
  <c r="F2432" i="16"/>
  <c r="H738" i="16"/>
  <c r="J543" i="16"/>
  <c r="E543" i="16"/>
  <c r="D118" i="16"/>
  <c r="D514" i="16"/>
  <c r="U514" i="16" s="1"/>
  <c r="I410" i="16"/>
  <c r="J390" i="16"/>
  <c r="H390" i="16"/>
  <c r="E155" i="16"/>
  <c r="D155" i="16"/>
  <c r="I185" i="16"/>
  <c r="J474" i="16"/>
  <c r="H402" i="16"/>
  <c r="E515" i="16"/>
  <c r="E90" i="16"/>
  <c r="G242" i="16"/>
  <c r="F123" i="16"/>
  <c r="H1183" i="16"/>
  <c r="J773" i="16"/>
  <c r="E238" i="16"/>
  <c r="J278" i="16"/>
  <c r="I278" i="16"/>
  <c r="I1605" i="16"/>
  <c r="I341" i="16"/>
  <c r="F2136" i="16"/>
  <c r="I2136" i="16"/>
  <c r="I1784" i="16"/>
  <c r="H1784" i="16"/>
  <c r="G1270" i="16"/>
  <c r="I1260" i="16"/>
  <c r="I1250" i="16"/>
  <c r="F552" i="16"/>
  <c r="F2489" i="16"/>
  <c r="I449" i="16"/>
  <c r="J2237" i="16"/>
  <c r="F208" i="16"/>
  <c r="E208" i="16"/>
  <c r="D1392" i="16"/>
  <c r="J1228" i="16"/>
  <c r="D1675" i="16"/>
  <c r="H1675" i="16"/>
  <c r="I570" i="16"/>
  <c r="J323" i="16"/>
  <c r="E1927" i="16"/>
  <c r="E1757" i="16"/>
  <c r="F1270" i="16"/>
  <c r="I560" i="16"/>
  <c r="F548" i="16"/>
  <c r="D1345" i="16"/>
  <c r="U1345" i="16" s="1"/>
  <c r="H2291" i="16"/>
  <c r="J305" i="16"/>
  <c r="J1709" i="16"/>
  <c r="J339" i="16"/>
  <c r="E408" i="16"/>
  <c r="F186" i="16"/>
  <c r="G963" i="16"/>
  <c r="J510" i="16"/>
  <c r="F422" i="16"/>
  <c r="H389" i="16"/>
  <c r="F2035" i="16"/>
  <c r="J1951" i="16"/>
  <c r="F759" i="16"/>
  <c r="F1875" i="16"/>
  <c r="D1935" i="16"/>
  <c r="U1935" i="16" s="1"/>
  <c r="H1091" i="16"/>
  <c r="H1032" i="16"/>
  <c r="F947" i="16"/>
  <c r="D743" i="16"/>
  <c r="J2390" i="16"/>
  <c r="I1879" i="16"/>
  <c r="H851" i="16"/>
  <c r="G673" i="16"/>
  <c r="H951" i="16"/>
  <c r="D2171" i="16"/>
  <c r="D1036" i="16"/>
  <c r="J2103" i="16"/>
  <c r="D2087" i="16"/>
  <c r="U2087" i="16" s="1"/>
  <c r="I1935" i="16"/>
  <c r="F106" i="16"/>
  <c r="E2385" i="16"/>
  <c r="D2377" i="16"/>
  <c r="U2377" i="16" s="1"/>
  <c r="H2055" i="16"/>
  <c r="J1924" i="16"/>
  <c r="J673" i="16"/>
  <c r="F88" i="16"/>
  <c r="G2502" i="16"/>
  <c r="G1912" i="16"/>
  <c r="E1912" i="16"/>
  <c r="U1912" i="16" s="1"/>
  <c r="H1912" i="16"/>
  <c r="F44" i="16"/>
  <c r="J44" i="16"/>
  <c r="J2121" i="16"/>
  <c r="E2121" i="16"/>
  <c r="U2121" i="16" s="1"/>
  <c r="E1943" i="16"/>
  <c r="G566" i="16"/>
  <c r="H566" i="16"/>
  <c r="I788" i="16"/>
  <c r="J788" i="16"/>
  <c r="H788" i="16"/>
  <c r="E1259" i="16"/>
  <c r="D1259" i="16"/>
  <c r="I1259" i="16"/>
  <c r="G1259" i="16"/>
  <c r="G1612" i="16"/>
  <c r="I1612" i="16"/>
  <c r="F1612" i="16"/>
  <c r="E1649" i="16"/>
  <c r="D1649" i="16"/>
  <c r="H1649" i="16"/>
  <c r="D1776" i="16"/>
  <c r="H1776" i="16"/>
  <c r="G192" i="16"/>
  <c r="F258" i="16"/>
  <c r="I258" i="16"/>
  <c r="E258" i="16"/>
  <c r="U258" i="16" s="1"/>
  <c r="G2364" i="16"/>
  <c r="F2417" i="16"/>
  <c r="H104" i="16"/>
  <c r="F1216" i="16"/>
  <c r="I597" i="16"/>
  <c r="H2460" i="16"/>
  <c r="E2460" i="16"/>
  <c r="D1633" i="16"/>
  <c r="H1232" i="16"/>
  <c r="E563" i="16"/>
  <c r="H583" i="16"/>
  <c r="J583" i="16"/>
  <c r="G757" i="16"/>
  <c r="D757" i="16"/>
  <c r="U757" i="16" s="1"/>
  <c r="G1256" i="16"/>
  <c r="D1256" i="16"/>
  <c r="E1256" i="16"/>
  <c r="G1291" i="16"/>
  <c r="J1291" i="16"/>
  <c r="D881" i="16"/>
  <c r="I907" i="16"/>
  <c r="G862" i="16"/>
  <c r="E862" i="16"/>
  <c r="D862" i="16"/>
  <c r="H862" i="16"/>
  <c r="D1594" i="16"/>
  <c r="F1594" i="16"/>
  <c r="J1594" i="16"/>
  <c r="H1594" i="16"/>
  <c r="E1594" i="16"/>
  <c r="I1623" i="16"/>
  <c r="J1623" i="16"/>
  <c r="H1623" i="16"/>
  <c r="F1631" i="16"/>
  <c r="J1631" i="16"/>
  <c r="I1631" i="16"/>
  <c r="G1631" i="16"/>
  <c r="E1631" i="16"/>
  <c r="U1631" i="16" s="1"/>
  <c r="E1852" i="16"/>
  <c r="D1852" i="16"/>
  <c r="J1852" i="16"/>
  <c r="F1852" i="16"/>
  <c r="D248" i="16"/>
  <c r="H248" i="16"/>
  <c r="G248" i="16"/>
  <c r="J248" i="16"/>
  <c r="I248" i="16"/>
  <c r="G675" i="16"/>
  <c r="E675" i="16"/>
  <c r="I675" i="16"/>
  <c r="D675" i="16"/>
  <c r="E588" i="16"/>
  <c r="U588" i="16" s="1"/>
  <c r="H588" i="16"/>
  <c r="J588" i="16"/>
  <c r="I588" i="16"/>
  <c r="F1048" i="16"/>
  <c r="I1048" i="16"/>
  <c r="H1048" i="16"/>
  <c r="D1048" i="16"/>
  <c r="D1087" i="16"/>
  <c r="H1336" i="16"/>
  <c r="J1336" i="16"/>
  <c r="E1336" i="16"/>
  <c r="G1336" i="16"/>
  <c r="H1488" i="16"/>
  <c r="J1488" i="16"/>
  <c r="F1488" i="16"/>
  <c r="G1488" i="16"/>
  <c r="D1645" i="16"/>
  <c r="G1645" i="16"/>
  <c r="H1645" i="16"/>
  <c r="H2089" i="16"/>
  <c r="J2089" i="16"/>
  <c r="D2089" i="16"/>
  <c r="U2089" i="16" s="1"/>
  <c r="I926" i="16"/>
  <c r="E1213" i="16"/>
  <c r="E1206" i="16"/>
  <c r="J679" i="16"/>
  <c r="I104" i="16"/>
  <c r="J1033" i="16"/>
  <c r="F1476" i="16"/>
  <c r="E2217" i="16"/>
  <c r="D685" i="16"/>
  <c r="E1476" i="16"/>
  <c r="D830" i="16"/>
  <c r="H830" i="16"/>
  <c r="E830" i="16"/>
  <c r="J830" i="16"/>
  <c r="G830" i="16"/>
  <c r="I1120" i="16"/>
  <c r="E191" i="16"/>
  <c r="D191" i="16"/>
  <c r="J191" i="16"/>
  <c r="G191" i="16"/>
  <c r="I191" i="16"/>
  <c r="F191" i="16"/>
  <c r="D1364" i="16"/>
  <c r="J1364" i="16"/>
  <c r="F1364" i="16"/>
  <c r="I1364" i="16"/>
  <c r="E1364" i="16"/>
  <c r="H1364" i="16"/>
  <c r="J1855" i="16"/>
  <c r="I1855" i="16"/>
  <c r="D1855" i="16"/>
  <c r="U1855" i="16" s="1"/>
  <c r="H1855" i="16"/>
  <c r="F1855" i="16"/>
  <c r="H2416" i="16"/>
  <c r="I2416" i="16"/>
  <c r="F2416" i="16"/>
  <c r="E2416" i="16"/>
  <c r="U2416" i="16" s="1"/>
  <c r="J2416" i="16"/>
  <c r="H2276" i="16"/>
  <c r="I2276" i="16"/>
  <c r="F2276" i="16"/>
  <c r="E2276" i="16"/>
  <c r="J2276" i="16"/>
  <c r="D2276" i="16"/>
  <c r="H2483" i="16"/>
  <c r="E2483" i="16"/>
  <c r="D2483" i="16"/>
  <c r="I2483" i="16"/>
  <c r="G2483" i="16"/>
  <c r="G1325" i="16"/>
  <c r="J1355" i="16"/>
  <c r="H2233" i="16"/>
  <c r="J2233" i="16"/>
  <c r="E2233" i="16"/>
  <c r="U2233" i="16" s="1"/>
  <c r="I2233" i="16"/>
  <c r="E2347" i="16"/>
  <c r="J2347" i="16"/>
  <c r="F2347" i="16"/>
  <c r="D2347" i="16"/>
  <c r="H2347" i="16"/>
  <c r="G2347" i="16"/>
  <c r="I2347" i="16"/>
  <c r="D166" i="16"/>
  <c r="E166" i="16"/>
  <c r="G166" i="16"/>
  <c r="G216" i="16"/>
  <c r="E216" i="16"/>
  <c r="J216" i="16"/>
  <c r="D216" i="16"/>
  <c r="I216" i="16"/>
  <c r="F216" i="16"/>
  <c r="G407" i="16"/>
  <c r="J407" i="16"/>
  <c r="F407" i="16"/>
  <c r="I407" i="16"/>
  <c r="H407" i="16"/>
  <c r="E150" i="16"/>
  <c r="G150" i="16"/>
  <c r="H150" i="16"/>
  <c r="D150" i="16"/>
  <c r="G284" i="16"/>
  <c r="I284" i="16"/>
  <c r="J284" i="16"/>
  <c r="H284" i="16"/>
  <c r="E284" i="16"/>
  <c r="U284" i="16" s="1"/>
  <c r="E593" i="16"/>
  <c r="U593" i="16" s="1"/>
  <c r="F593" i="16"/>
  <c r="I593" i="16"/>
  <c r="J655" i="16"/>
  <c r="D655" i="16"/>
  <c r="H655" i="16"/>
  <c r="E655" i="16"/>
  <c r="G1773" i="16"/>
  <c r="J1773" i="16"/>
  <c r="D1773" i="16"/>
  <c r="H1773" i="16"/>
  <c r="F1773" i="16"/>
  <c r="E1773" i="16"/>
  <c r="D2167" i="16"/>
  <c r="J2167" i="16"/>
  <c r="I2167" i="16"/>
  <c r="G2167" i="16"/>
  <c r="E2167" i="16"/>
  <c r="I2261" i="16"/>
  <c r="J2261" i="16"/>
  <c r="E2261" i="16"/>
  <c r="G2261" i="16"/>
  <c r="F2261" i="16"/>
  <c r="G639" i="16"/>
  <c r="J639" i="16"/>
  <c r="E639" i="16"/>
  <c r="H639" i="16"/>
  <c r="D639" i="16"/>
  <c r="G1130" i="16"/>
  <c r="I1130" i="16"/>
  <c r="F1130" i="16"/>
  <c r="H1130" i="16"/>
  <c r="J1130" i="16"/>
  <c r="D1130" i="16"/>
  <c r="E1130" i="16"/>
  <c r="G1387" i="16"/>
  <c r="H1387" i="16"/>
  <c r="E1387" i="16"/>
  <c r="F1387" i="16"/>
  <c r="D1387" i="16"/>
  <c r="I1387" i="16"/>
  <c r="D1404" i="16"/>
  <c r="G1404" i="16"/>
  <c r="E1404" i="16"/>
  <c r="J1404" i="16"/>
  <c r="I1419" i="16"/>
  <c r="F1419" i="16"/>
  <c r="G1419" i="16"/>
  <c r="J1419" i="16"/>
  <c r="H1419" i="16"/>
  <c r="E1419" i="16"/>
  <c r="U1419" i="16" s="1"/>
  <c r="E1446" i="16"/>
  <c r="G1446" i="16"/>
  <c r="D1446" i="16"/>
  <c r="J1446" i="16"/>
  <c r="E546" i="16"/>
  <c r="H546" i="16"/>
  <c r="G546" i="16"/>
  <c r="J546" i="16"/>
  <c r="I546" i="16"/>
  <c r="F546" i="16"/>
  <c r="G1545" i="16"/>
  <c r="J1545" i="16"/>
  <c r="I1545" i="16"/>
  <c r="F1545" i="16"/>
  <c r="H1545" i="16"/>
  <c r="G1896" i="16"/>
  <c r="H1896" i="16"/>
  <c r="F1896" i="16"/>
  <c r="J1896" i="16"/>
  <c r="I1896" i="16"/>
  <c r="J1991" i="16"/>
  <c r="E1991" i="16"/>
  <c r="H1991" i="16"/>
  <c r="D1991" i="16"/>
  <c r="F1991" i="16"/>
  <c r="F2294" i="16"/>
  <c r="J2294" i="16"/>
  <c r="G2294" i="16"/>
  <c r="H2294" i="16"/>
  <c r="D2294" i="16"/>
  <c r="U2294" i="16" s="1"/>
  <c r="G1964" i="16"/>
  <c r="E2448" i="16"/>
  <c r="I2448" i="16"/>
  <c r="D2448" i="16"/>
  <c r="H2448" i="16"/>
  <c r="G337" i="16"/>
  <c r="H337" i="16"/>
  <c r="J337" i="16"/>
  <c r="I337" i="16"/>
  <c r="D374" i="16"/>
  <c r="D1975" i="16"/>
  <c r="F1975" i="16"/>
  <c r="H1975" i="16"/>
  <c r="E1975" i="16"/>
  <c r="D58" i="16"/>
  <c r="F58" i="16"/>
  <c r="I58" i="16"/>
  <c r="H58" i="16"/>
  <c r="E58" i="16"/>
  <c r="D2075" i="16"/>
  <c r="H2075" i="16"/>
  <c r="D808" i="16"/>
  <c r="I808" i="16"/>
  <c r="G808" i="16"/>
  <c r="H1024" i="16"/>
  <c r="D1024" i="16"/>
  <c r="G1024" i="16"/>
  <c r="E1024" i="16"/>
  <c r="I1354" i="16"/>
  <c r="H1354" i="16"/>
  <c r="F1354" i="16"/>
  <c r="E1354" i="16"/>
  <c r="D1354" i="16"/>
  <c r="G1482" i="16"/>
  <c r="D2262" i="16"/>
  <c r="G2262" i="16"/>
  <c r="E2262" i="16"/>
  <c r="F2262" i="16"/>
  <c r="E2334" i="16"/>
  <c r="F2334" i="16"/>
  <c r="J2334" i="16"/>
  <c r="E701" i="16"/>
  <c r="G701" i="16"/>
  <c r="F701" i="16"/>
  <c r="J741" i="16"/>
  <c r="F614" i="16"/>
  <c r="G614" i="16"/>
  <c r="J614" i="16"/>
  <c r="E614" i="16"/>
  <c r="D614" i="16"/>
  <c r="I614" i="16"/>
  <c r="J92" i="16"/>
  <c r="H92" i="16"/>
  <c r="G92" i="16"/>
  <c r="E2007" i="16"/>
  <c r="I2007" i="16"/>
  <c r="H2007" i="16"/>
  <c r="D2007" i="16"/>
  <c r="J1331" i="16"/>
  <c r="G1331" i="16"/>
  <c r="I1331" i="16"/>
  <c r="F1331" i="16"/>
  <c r="H1331" i="16"/>
  <c r="E1331" i="16"/>
  <c r="U1331" i="16" s="1"/>
  <c r="F140" i="16"/>
  <c r="D140" i="16"/>
  <c r="G140" i="16"/>
  <c r="H140" i="16"/>
  <c r="J140" i="16"/>
  <c r="G240" i="16"/>
  <c r="I240" i="16"/>
  <c r="J240" i="16"/>
  <c r="E240" i="16"/>
  <c r="I1636" i="16"/>
  <c r="D1636" i="16"/>
  <c r="E1636" i="16"/>
  <c r="G1636" i="16"/>
  <c r="H1636" i="16"/>
  <c r="I1842" i="16"/>
  <c r="F1842" i="16"/>
  <c r="D1842" i="16"/>
  <c r="G2345" i="16"/>
  <c r="E2345" i="16"/>
  <c r="H2345" i="16"/>
  <c r="I2345" i="16"/>
  <c r="D2345" i="16"/>
  <c r="D1874" i="16"/>
  <c r="E1874" i="16"/>
  <c r="I1874" i="16"/>
  <c r="J1874" i="16"/>
  <c r="H1874" i="16"/>
  <c r="J2133" i="16"/>
  <c r="F2133" i="16"/>
  <c r="H2133" i="16"/>
  <c r="I2133" i="16"/>
  <c r="E2133" i="16"/>
  <c r="U2133" i="16" s="1"/>
  <c r="G2297" i="16"/>
  <c r="H2297" i="16"/>
  <c r="D982" i="16"/>
  <c r="U982" i="16" s="1"/>
  <c r="I982" i="16"/>
  <c r="J982" i="16"/>
  <c r="H982" i="16"/>
  <c r="F982" i="16"/>
  <c r="G982" i="16"/>
  <c r="G1030" i="16"/>
  <c r="E1030" i="16"/>
  <c r="F1030" i="16"/>
  <c r="D1436" i="16"/>
  <c r="I1436" i="16"/>
  <c r="J1436" i="16"/>
  <c r="H1436" i="16"/>
  <c r="E1436" i="16"/>
  <c r="F1436" i="16"/>
  <c r="G1456" i="16"/>
  <c r="F1456" i="16"/>
  <c r="H1456" i="16"/>
  <c r="D1503" i="16"/>
  <c r="E1503" i="16"/>
  <c r="F1503" i="16"/>
  <c r="I1503" i="16"/>
  <c r="F1739" i="16"/>
  <c r="H1739" i="16"/>
  <c r="G1739" i="16"/>
  <c r="H235" i="16"/>
  <c r="D235" i="16"/>
  <c r="U235" i="16" s="1"/>
  <c r="J235" i="16"/>
  <c r="I235" i="16"/>
  <c r="F235" i="16"/>
  <c r="I215" i="16"/>
  <c r="F215" i="16"/>
  <c r="F2023" i="16"/>
  <c r="I2023" i="16"/>
  <c r="G2023" i="16"/>
  <c r="D912" i="16"/>
  <c r="U912" i="16" s="1"/>
  <c r="I912" i="16"/>
  <c r="H912" i="16"/>
  <c r="G912" i="16"/>
  <c r="G1204" i="16"/>
  <c r="E1204" i="16"/>
  <c r="F1204" i="16"/>
  <c r="D1204" i="16"/>
  <c r="F1441" i="16"/>
  <c r="H1441" i="16"/>
  <c r="I1441" i="16"/>
  <c r="D1441" i="16"/>
  <c r="J1441" i="16"/>
  <c r="F253" i="16"/>
  <c r="I253" i="16"/>
  <c r="I917" i="16"/>
  <c r="D917" i="16"/>
  <c r="U917" i="16" s="1"/>
  <c r="J917" i="16"/>
  <c r="G1389" i="16"/>
  <c r="F1389" i="16"/>
  <c r="H1389" i="16"/>
  <c r="J1389" i="16"/>
  <c r="D1389" i="16"/>
  <c r="E681" i="16"/>
  <c r="H681" i="16"/>
  <c r="G681" i="16"/>
  <c r="F681" i="16"/>
  <c r="D681" i="16"/>
  <c r="U681" i="16" s="1"/>
  <c r="F749" i="16"/>
  <c r="I749" i="16"/>
  <c r="G1069" i="16"/>
  <c r="E1069" i="16"/>
  <c r="H1069" i="16"/>
  <c r="J1069" i="16"/>
  <c r="F1069" i="16"/>
  <c r="G2453" i="16"/>
  <c r="H2453" i="16"/>
  <c r="E2453" i="16"/>
  <c r="F2453" i="16"/>
  <c r="G473" i="16"/>
  <c r="I473" i="16"/>
  <c r="G376" i="16"/>
  <c r="I376" i="16"/>
  <c r="D376" i="16"/>
  <c r="D1182" i="16"/>
  <c r="U1182" i="16" s="1"/>
  <c r="I1182" i="16"/>
  <c r="H1434" i="16"/>
  <c r="D1434" i="16"/>
  <c r="G2295" i="16"/>
  <c r="J2295" i="16"/>
  <c r="E499" i="16"/>
  <c r="E2272" i="16"/>
  <c r="J2272" i="16"/>
  <c r="G918" i="16"/>
  <c r="D918" i="16"/>
  <c r="H918" i="16"/>
  <c r="E1954" i="16"/>
  <c r="D1954" i="16"/>
  <c r="H2399" i="16"/>
  <c r="G2399" i="16"/>
  <c r="H67" i="16"/>
  <c r="I67" i="16"/>
  <c r="F67" i="16"/>
  <c r="F2362" i="16"/>
  <c r="E2362" i="16"/>
  <c r="U2362" i="16" s="1"/>
  <c r="J2354" i="16"/>
  <c r="E2354" i="16"/>
  <c r="D2354" i="16"/>
  <c r="D1914" i="16"/>
  <c r="U1914" i="16" s="1"/>
  <c r="H1914" i="16"/>
  <c r="H302" i="16"/>
  <c r="J302" i="16"/>
  <c r="I1139" i="16"/>
  <c r="D1139" i="16"/>
  <c r="G1375" i="16"/>
  <c r="E1375" i="16"/>
  <c r="J1375" i="16"/>
  <c r="G1762" i="16"/>
  <c r="I1762" i="16"/>
  <c r="F1884" i="16"/>
  <c r="I1884" i="16"/>
  <c r="G1994" i="16"/>
  <c r="J1994" i="16"/>
  <c r="H53" i="16"/>
  <c r="E53" i="16"/>
  <c r="J1396" i="16"/>
  <c r="F1396" i="16"/>
  <c r="I2343" i="16"/>
  <c r="J2343" i="16"/>
  <c r="G2343" i="16"/>
  <c r="E1110" i="16"/>
  <c r="U1110" i="16" s="1"/>
  <c r="I1110" i="16"/>
  <c r="D1560" i="16"/>
  <c r="U1560" i="16" s="1"/>
  <c r="G1560" i="16"/>
  <c r="I2437" i="16"/>
  <c r="H2437" i="16"/>
  <c r="E304" i="16"/>
  <c r="G296" i="16"/>
  <c r="F296" i="16"/>
  <c r="E296" i="16"/>
  <c r="F1020" i="16"/>
  <c r="J1020" i="16"/>
  <c r="G1595" i="16"/>
  <c r="H1595" i="16"/>
  <c r="I1595" i="16"/>
  <c r="G2447" i="16"/>
  <c r="F2447" i="16"/>
  <c r="H577" i="16"/>
  <c r="D577" i="16"/>
  <c r="U577" i="16" s="1"/>
  <c r="I577" i="16"/>
  <c r="D1721" i="16"/>
  <c r="U1721" i="16" s="1"/>
  <c r="I1721" i="16"/>
  <c r="G1946" i="16"/>
  <c r="H1946" i="16"/>
  <c r="G2465" i="16"/>
  <c r="E2465" i="16"/>
  <c r="F2465" i="16"/>
  <c r="F1706" i="16"/>
  <c r="I1577" i="16"/>
  <c r="E1577" i="16"/>
  <c r="U1577" i="16" s="1"/>
  <c r="G1577" i="16"/>
  <c r="E1676" i="16"/>
  <c r="U1676" i="16" s="1"/>
  <c r="G1676" i="16"/>
  <c r="F1806" i="16"/>
  <c r="G1806" i="16"/>
  <c r="F2283" i="16"/>
  <c r="H2283" i="16"/>
  <c r="G581" i="16"/>
  <c r="D581" i="16"/>
  <c r="U581" i="16" s="1"/>
  <c r="G662" i="16"/>
  <c r="D856" i="16"/>
  <c r="U856" i="16" s="1"/>
  <c r="H856" i="16"/>
  <c r="I2228" i="16"/>
  <c r="F2228" i="16"/>
  <c r="D2228" i="16"/>
  <c r="U2228" i="16" s="1"/>
  <c r="G2228" i="16"/>
  <c r="G761" i="16"/>
  <c r="D761" i="16"/>
  <c r="G326" i="16"/>
  <c r="F326" i="16"/>
  <c r="D326" i="16"/>
  <c r="G2101" i="16"/>
  <c r="D2101" i="16"/>
  <c r="E368" i="16"/>
  <c r="D368" i="16"/>
  <c r="I1086" i="16"/>
  <c r="E1086" i="16"/>
  <c r="U1086" i="16" s="1"/>
  <c r="G1086" i="16"/>
  <c r="D1317" i="16"/>
  <c r="U1317" i="16" s="1"/>
  <c r="F1317" i="16"/>
  <c r="J1317" i="16"/>
  <c r="J459" i="16"/>
  <c r="E459" i="16"/>
  <c r="F459" i="16"/>
  <c r="J2175" i="16"/>
  <c r="F2175" i="16"/>
  <c r="I2175" i="16"/>
  <c r="H2243" i="16"/>
  <c r="F2243" i="16"/>
  <c r="I1615" i="16"/>
  <c r="G1615" i="16"/>
  <c r="D261" i="16"/>
  <c r="U261" i="16" s="1"/>
  <c r="I1194" i="16"/>
  <c r="D1194" i="16"/>
  <c r="J1194" i="16"/>
  <c r="J523" i="16"/>
  <c r="E523" i="16"/>
  <c r="U523" i="16" s="1"/>
  <c r="F1176" i="16"/>
  <c r="G1176" i="16"/>
  <c r="J545" i="16"/>
  <c r="G545" i="16"/>
  <c r="F545" i="16"/>
  <c r="H545" i="16"/>
  <c r="F984" i="16"/>
  <c r="E984" i="16"/>
  <c r="U984" i="16" s="1"/>
  <c r="F109" i="16"/>
  <c r="G109" i="16"/>
  <c r="F387" i="16"/>
  <c r="G387" i="16"/>
  <c r="D162" i="16"/>
  <c r="I162" i="16"/>
  <c r="G162" i="16"/>
  <c r="E162" i="16"/>
  <c r="H162" i="16"/>
  <c r="D442" i="16"/>
  <c r="I442" i="16"/>
  <c r="F442" i="16"/>
  <c r="J2456" i="16"/>
  <c r="G2456" i="16"/>
  <c r="E2456" i="16"/>
  <c r="F2456" i="16"/>
  <c r="D2353" i="16"/>
  <c r="E2353" i="16"/>
  <c r="U2353" i="16" s="1"/>
  <c r="H2314" i="16"/>
  <c r="D2314" i="16"/>
  <c r="I2314" i="16"/>
  <c r="F2314" i="16"/>
  <c r="E2314" i="16"/>
  <c r="E2304" i="16"/>
  <c r="D2304" i="16"/>
  <c r="H2304" i="16"/>
  <c r="I2304" i="16"/>
  <c r="J2304" i="16"/>
  <c r="E2292" i="16"/>
  <c r="J2292" i="16"/>
  <c r="D2292" i="16"/>
  <c r="F2292" i="16"/>
  <c r="H2292" i="16"/>
  <c r="J2289" i="16"/>
  <c r="I2289" i="16"/>
  <c r="E2289" i="16"/>
  <c r="H2289" i="16"/>
  <c r="D2289" i="16"/>
  <c r="D2282" i="16"/>
  <c r="E2250" i="16"/>
  <c r="J2250" i="16"/>
  <c r="D2250" i="16"/>
  <c r="I2250" i="16"/>
  <c r="H2202" i="16"/>
  <c r="I2202" i="16"/>
  <c r="F2202" i="16"/>
  <c r="E2093" i="16"/>
  <c r="D2072" i="16"/>
  <c r="E2072" i="16"/>
  <c r="J2072" i="16"/>
  <c r="I2072" i="16"/>
  <c r="F2072" i="16"/>
  <c r="I1674" i="16"/>
  <c r="G1674" i="16"/>
  <c r="D1674" i="16"/>
  <c r="E1674" i="16"/>
  <c r="H1674" i="16"/>
  <c r="G1671" i="16"/>
  <c r="G1563" i="16"/>
  <c r="I1546" i="16"/>
  <c r="F1546" i="16"/>
  <c r="H1546" i="16"/>
  <c r="G1546" i="16"/>
  <c r="E1546" i="16"/>
  <c r="U1546" i="16" s="1"/>
  <c r="J1546" i="16"/>
  <c r="D1517" i="16"/>
  <c r="E1470" i="16"/>
  <c r="G1470" i="16"/>
  <c r="H1296" i="16"/>
  <c r="J1296" i="16"/>
  <c r="G1233" i="16"/>
  <c r="E1233" i="16"/>
  <c r="F1233" i="16"/>
  <c r="I1233" i="16"/>
  <c r="D1233" i="16"/>
  <c r="G683" i="16"/>
  <c r="H683" i="16"/>
  <c r="I683" i="16"/>
  <c r="D683" i="16"/>
  <c r="U683" i="16" s="1"/>
  <c r="J683" i="16"/>
  <c r="G640" i="16"/>
  <c r="H640" i="16"/>
  <c r="I640" i="16"/>
  <c r="E640" i="16"/>
  <c r="U640" i="16" s="1"/>
  <c r="J640" i="16"/>
  <c r="F640" i="16"/>
  <c r="J1039" i="16"/>
  <c r="I1039" i="16"/>
  <c r="H32" i="16"/>
  <c r="D32" i="16"/>
  <c r="D1538" i="16"/>
  <c r="U1538" i="16" s="1"/>
  <c r="H1538" i="16"/>
  <c r="E147" i="16"/>
  <c r="H147" i="16"/>
  <c r="D295" i="16"/>
  <c r="I295" i="16"/>
  <c r="E295" i="16"/>
  <c r="F2281" i="16"/>
  <c r="G2281" i="16"/>
  <c r="E36" i="16"/>
  <c r="U36" i="16" s="1"/>
  <c r="G36" i="16"/>
  <c r="E1000" i="16"/>
  <c r="U1000" i="16" s="1"/>
  <c r="G1000" i="16"/>
  <c r="G1686" i="16"/>
  <c r="D1686" i="16"/>
  <c r="U1686" i="16" s="1"/>
  <c r="G1802" i="16"/>
  <c r="D1802" i="16"/>
  <c r="U1802" i="16" s="1"/>
  <c r="F1802" i="16"/>
  <c r="H2263" i="16"/>
  <c r="I2263" i="16"/>
  <c r="F2263" i="16"/>
  <c r="F2279" i="16"/>
  <c r="E2279" i="16"/>
  <c r="D2279" i="16"/>
  <c r="F298" i="16"/>
  <c r="I298" i="16"/>
  <c r="E298" i="16"/>
  <c r="U298" i="16" s="1"/>
  <c r="H298" i="16"/>
  <c r="F1593" i="16"/>
  <c r="E1593" i="16"/>
  <c r="U1593" i="16" s="1"/>
  <c r="H1593" i="16"/>
  <c r="H1907" i="16"/>
  <c r="J1907" i="16"/>
  <c r="I1907" i="16"/>
  <c r="F1808" i="16"/>
  <c r="G1808" i="16"/>
  <c r="J1808" i="16"/>
  <c r="G1277" i="16"/>
  <c r="J1277" i="16"/>
  <c r="H1571" i="16"/>
  <c r="F1596" i="16"/>
  <c r="J1596" i="16"/>
  <c r="G243" i="16"/>
  <c r="H243" i="16"/>
  <c r="J243" i="16"/>
  <c r="I1988" i="16"/>
  <c r="F1988" i="16"/>
  <c r="H1988" i="16"/>
  <c r="F2219" i="16"/>
  <c r="I2219" i="16"/>
  <c r="D700" i="16"/>
  <c r="J700" i="16"/>
  <c r="E241" i="16"/>
  <c r="U241" i="16" s="1"/>
  <c r="F241" i="16"/>
  <c r="J241" i="16"/>
  <c r="E600" i="16"/>
  <c r="H600" i="16"/>
  <c r="D600" i="16"/>
  <c r="E462" i="16"/>
  <c r="H462" i="16"/>
  <c r="G1550" i="16"/>
  <c r="E1550" i="16"/>
  <c r="D1509" i="16"/>
  <c r="J1509" i="16"/>
  <c r="G783" i="16"/>
  <c r="J783" i="16"/>
  <c r="G696" i="16"/>
  <c r="J696" i="16"/>
  <c r="H696" i="16"/>
  <c r="J1508" i="16"/>
  <c r="H1508" i="16"/>
  <c r="I1508" i="16"/>
  <c r="F2370" i="16"/>
  <c r="H2370" i="16"/>
  <c r="D2370" i="16"/>
  <c r="I1112" i="16"/>
  <c r="D1949" i="16"/>
  <c r="U1949" i="16" s="1"/>
  <c r="F1949" i="16"/>
  <c r="D1972" i="16"/>
  <c r="J1972" i="16"/>
  <c r="J1926" i="16"/>
  <c r="G1926" i="16"/>
  <c r="J1950" i="16"/>
  <c r="G1950" i="16"/>
  <c r="F132" i="16"/>
  <c r="J132" i="16"/>
  <c r="D132" i="16"/>
  <c r="H26" i="16"/>
  <c r="E26" i="16"/>
  <c r="H550" i="16"/>
  <c r="D550" i="16"/>
  <c r="E550" i="16"/>
  <c r="I1962" i="16"/>
  <c r="G1962" i="16"/>
  <c r="D744" i="16"/>
  <c r="J744" i="16"/>
  <c r="E744" i="16"/>
  <c r="I744" i="16"/>
  <c r="G2037" i="16"/>
  <c r="I2037" i="16"/>
  <c r="E2037" i="16"/>
  <c r="E39" i="16"/>
  <c r="U39" i="16" s="1"/>
  <c r="H39" i="16"/>
  <c r="D1127" i="16"/>
  <c r="F1127" i="16"/>
  <c r="J1127" i="16"/>
  <c r="H1401" i="16"/>
  <c r="J1401" i="16"/>
  <c r="J1730" i="16"/>
  <c r="D1730" i="16"/>
  <c r="U1730" i="16" s="1"/>
  <c r="I1730" i="16"/>
  <c r="I2473" i="16"/>
  <c r="H2473" i="16"/>
  <c r="G226" i="16"/>
  <c r="E226" i="16"/>
  <c r="G714" i="16"/>
  <c r="F714" i="16"/>
  <c r="I714" i="16"/>
  <c r="F2328" i="16"/>
  <c r="J2328" i="16"/>
  <c r="I1743" i="16"/>
  <c r="F1743" i="16"/>
  <c r="E2299" i="16"/>
  <c r="G2299" i="16"/>
  <c r="D2299" i="16"/>
  <c r="F2477" i="16"/>
  <c r="H2477" i="16"/>
  <c r="H708" i="16"/>
  <c r="G1478" i="16"/>
  <c r="D1478" i="16"/>
  <c r="U1478" i="16" s="1"/>
  <c r="H1478" i="16"/>
  <c r="D1155" i="16"/>
  <c r="U1155" i="16" s="1"/>
  <c r="G1155" i="16"/>
  <c r="I1666" i="16"/>
  <c r="G1666" i="16"/>
  <c r="F1666" i="16"/>
  <c r="G1374" i="16"/>
  <c r="E1374" i="16"/>
  <c r="E942" i="16"/>
  <c r="H1262" i="16"/>
  <c r="J1262" i="16"/>
  <c r="J731" i="16"/>
  <c r="G731" i="16"/>
  <c r="G815" i="16"/>
  <c r="F1607" i="16"/>
  <c r="I1607" i="16"/>
  <c r="E2012" i="16"/>
  <c r="H2012" i="16"/>
  <c r="G2012" i="16"/>
  <c r="J2012" i="16"/>
  <c r="F2012" i="16"/>
  <c r="G1084" i="16"/>
  <c r="I1084" i="16"/>
  <c r="D1084" i="16"/>
  <c r="U1084" i="16" s="1"/>
  <c r="F1084" i="16"/>
  <c r="H29" i="16"/>
  <c r="F29" i="16"/>
  <c r="I29" i="16"/>
  <c r="E29" i="16"/>
  <c r="H2166" i="16"/>
  <c r="I2166" i="16"/>
  <c r="D2166" i="16"/>
  <c r="U2166" i="16" s="1"/>
  <c r="F2159" i="16"/>
  <c r="E2154" i="16"/>
  <c r="F2126" i="16"/>
  <c r="H2126" i="16"/>
  <c r="J2126" i="16"/>
  <c r="I2126" i="16"/>
  <c r="E2126" i="16"/>
  <c r="U2126" i="16" s="1"/>
  <c r="E1630" i="16"/>
  <c r="U1630" i="16" s="1"/>
  <c r="J1630" i="16"/>
  <c r="F1630" i="16"/>
  <c r="G1630" i="16"/>
  <c r="F1359" i="16"/>
  <c r="I1359" i="16"/>
  <c r="F1352" i="16"/>
  <c r="H1352" i="16"/>
  <c r="G1352" i="16"/>
  <c r="D1352" i="16"/>
  <c r="D1327" i="16"/>
  <c r="E1327" i="16"/>
  <c r="G1327" i="16"/>
  <c r="I1327" i="16"/>
  <c r="G1324" i="16"/>
  <c r="J1324" i="16"/>
  <c r="H1324" i="16"/>
  <c r="E1324" i="16"/>
  <c r="U1324" i="16" s="1"/>
  <c r="F1324" i="16"/>
  <c r="D1311" i="16"/>
  <c r="J1311" i="16"/>
  <c r="E1311" i="16"/>
  <c r="H1311" i="16"/>
  <c r="G1311" i="16"/>
  <c r="E1295" i="16"/>
  <c r="I1295" i="16"/>
  <c r="G1295" i="16"/>
  <c r="D1295" i="16"/>
  <c r="G1292" i="16"/>
  <c r="F1292" i="16"/>
  <c r="E1292" i="16"/>
  <c r="I1292" i="16"/>
  <c r="E1254" i="16"/>
  <c r="D1254" i="16"/>
  <c r="I1254" i="16"/>
  <c r="G1254" i="16"/>
  <c r="I831" i="16"/>
  <c r="G816" i="16"/>
  <c r="H816" i="16"/>
  <c r="F752" i="16"/>
  <c r="H752" i="16"/>
  <c r="I752" i="16"/>
  <c r="J752" i="16"/>
  <c r="I844" i="16"/>
  <c r="D1573" i="16"/>
  <c r="U1573" i="16" s="1"/>
  <c r="G1573" i="16"/>
  <c r="I1573" i="16"/>
  <c r="E1078" i="16"/>
  <c r="D1078" i="16"/>
  <c r="D297" i="16"/>
  <c r="F297" i="16"/>
  <c r="F594" i="16"/>
  <c r="G594" i="16"/>
  <c r="I594" i="16"/>
  <c r="D1976" i="16"/>
  <c r="I2172" i="16"/>
  <c r="F2172" i="16"/>
  <c r="H2240" i="16"/>
  <c r="I2240" i="16"/>
  <c r="G35" i="16"/>
  <c r="F35" i="16"/>
  <c r="H260" i="16"/>
  <c r="D260" i="16"/>
  <c r="I260" i="16"/>
  <c r="E260" i="16"/>
  <c r="D485" i="16"/>
  <c r="F485" i="16"/>
  <c r="D1952" i="16"/>
  <c r="F1952" i="16"/>
  <c r="I1952" i="16"/>
  <c r="G1952" i="16"/>
  <c r="F1816" i="16"/>
  <c r="H1816" i="16"/>
  <c r="G1816" i="16"/>
  <c r="G1797" i="16"/>
  <c r="J1797" i="16"/>
  <c r="H1797" i="16"/>
  <c r="I1794" i="16"/>
  <c r="F1794" i="16"/>
  <c r="J1794" i="16"/>
  <c r="E1702" i="16"/>
  <c r="H1702" i="16"/>
  <c r="I1011" i="16"/>
  <c r="D1897" i="16"/>
  <c r="G1897" i="16"/>
  <c r="D2287" i="16"/>
  <c r="F2287" i="16"/>
  <c r="G2359" i="16"/>
  <c r="H2359" i="16"/>
  <c r="J2076" i="16"/>
  <c r="H2076" i="16"/>
  <c r="I2499" i="16"/>
  <c r="F2499" i="16"/>
  <c r="I2452" i="16"/>
  <c r="D2452" i="16"/>
  <c r="E2192" i="16"/>
  <c r="D2192" i="16"/>
  <c r="E433" i="16"/>
  <c r="G433" i="16"/>
  <c r="E274" i="16"/>
  <c r="J274" i="16"/>
  <c r="I274" i="16"/>
  <c r="G274" i="16"/>
  <c r="J1998" i="16"/>
  <c r="D1998" i="16"/>
  <c r="E1398" i="16"/>
  <c r="J1398" i="16"/>
  <c r="H1223" i="16"/>
  <c r="H1207" i="16"/>
  <c r="J1207" i="16"/>
  <c r="F1095" i="16"/>
  <c r="E1095" i="16"/>
  <c r="D1095" i="16"/>
  <c r="H836" i="16"/>
  <c r="D836" i="16"/>
  <c r="G836" i="16"/>
  <c r="E836" i="16"/>
  <c r="G723" i="16"/>
  <c r="H723" i="16"/>
  <c r="D723" i="16"/>
  <c r="U723" i="16" s="1"/>
  <c r="E1335" i="16"/>
  <c r="I102" i="16"/>
  <c r="D102" i="16"/>
  <c r="E102" i="16"/>
  <c r="I457" i="16"/>
  <c r="H457" i="16"/>
  <c r="G2348" i="16"/>
  <c r="F2348" i="16"/>
  <c r="J1700" i="16"/>
  <c r="H1700" i="16"/>
  <c r="D1592" i="16"/>
  <c r="U1592" i="16" s="1"/>
  <c r="I1592" i="16"/>
  <c r="J1343" i="16"/>
  <c r="F1343" i="16"/>
  <c r="H283" i="16"/>
  <c r="I283" i="16"/>
  <c r="H2450" i="16"/>
  <c r="I2450" i="16"/>
  <c r="F1239" i="16"/>
  <c r="D1239" i="16"/>
  <c r="U1239" i="16" s="1"/>
  <c r="A40" i="2"/>
  <c r="C22" i="3"/>
  <c r="B10" i="3"/>
  <c r="B4" i="3"/>
  <c r="B4" i="4"/>
  <c r="A7" i="2"/>
  <c r="A64" i="2"/>
  <c r="J17" i="10"/>
  <c r="J6" i="10"/>
  <c r="I10" i="10"/>
  <c r="B1001" i="11"/>
  <c r="B13" i="4"/>
  <c r="I6" i="10"/>
  <c r="C6" i="10" s="1"/>
  <c r="I4" i="16"/>
  <c r="I27" i="10"/>
  <c r="A4" i="14"/>
  <c r="B24" i="4"/>
  <c r="B11" i="3"/>
  <c r="A28" i="2"/>
  <c r="J48" i="10"/>
  <c r="J50" i="10"/>
  <c r="I35" i="10"/>
  <c r="N4" i="16"/>
  <c r="I18" i="10"/>
  <c r="I52" i="10"/>
  <c r="I47" i="10"/>
  <c r="B9" i="3"/>
  <c r="A61" i="2"/>
  <c r="I9" i="10"/>
  <c r="J43" i="10"/>
  <c r="B20" i="4"/>
  <c r="A11" i="10" s="1"/>
  <c r="B24" i="3"/>
  <c r="B14" i="3"/>
  <c r="I26" i="10"/>
  <c r="B22" i="3"/>
  <c r="J63" i="10"/>
  <c r="B19" i="3"/>
  <c r="C7" i="3"/>
  <c r="B2" i="3"/>
  <c r="A15" i="2"/>
  <c r="A41" i="2"/>
  <c r="C4" i="16"/>
  <c r="B5" i="11"/>
  <c r="B22" i="4"/>
  <c r="A13" i="10" s="1"/>
  <c r="J51" i="10"/>
  <c r="I50" i="10"/>
  <c r="B26" i="4"/>
  <c r="A15" i="10" s="1"/>
  <c r="D4" i="14"/>
  <c r="A57" i="2"/>
  <c r="C25" i="3"/>
  <c r="B9" i="4"/>
  <c r="A5" i="10" s="1"/>
  <c r="A29" i="2"/>
  <c r="L62" i="10"/>
  <c r="C62" i="10" s="1"/>
  <c r="I7" i="10"/>
  <c r="A39" i="2"/>
  <c r="A34" i="2"/>
  <c r="Q4" i="16"/>
  <c r="I12" i="10"/>
  <c r="C16" i="3"/>
  <c r="A51" i="2"/>
  <c r="A79" i="2"/>
  <c r="I38" i="10"/>
  <c r="C31" i="3"/>
  <c r="J65" i="10"/>
  <c r="A8" i="2"/>
  <c r="E4" i="16"/>
  <c r="A12" i="2"/>
  <c r="J28" i="10"/>
  <c r="A3" i="2"/>
  <c r="J22" i="10"/>
  <c r="C22" i="10" s="1"/>
  <c r="A20" i="2"/>
  <c r="A4" i="16"/>
  <c r="A13" i="2"/>
  <c r="A30" i="2"/>
  <c r="I42" i="10"/>
  <c r="B8" i="4"/>
  <c r="A4" i="10" s="1"/>
  <c r="A11" i="2"/>
  <c r="O4" i="16"/>
  <c r="B68" i="4"/>
  <c r="A49" i="10" s="1"/>
  <c r="C14" i="3"/>
  <c r="A76" i="2"/>
  <c r="A60" i="2"/>
  <c r="B18" i="3"/>
  <c r="I65" i="10"/>
  <c r="A33" i="2"/>
  <c r="J41" i="10"/>
  <c r="I36" i="10"/>
  <c r="C18" i="3"/>
  <c r="A65" i="2"/>
  <c r="J21" i="10"/>
  <c r="C21" i="10" s="1"/>
  <c r="B10" i="4"/>
  <c r="A6" i="10" s="1"/>
  <c r="J54" i="10"/>
  <c r="H68" i="4"/>
  <c r="E16" i="16"/>
  <c r="F16" i="16"/>
  <c r="H468" i="16"/>
  <c r="D468" i="16"/>
  <c r="I468" i="16"/>
  <c r="J468" i="16"/>
  <c r="F468" i="16"/>
  <c r="D1063" i="16"/>
  <c r="H1063" i="16"/>
  <c r="J1063" i="16"/>
  <c r="J1713" i="16"/>
  <c r="E1713" i="16"/>
  <c r="H1713" i="16"/>
  <c r="F1713" i="16"/>
  <c r="D456" i="16"/>
  <c r="H456" i="16"/>
  <c r="I456" i="16"/>
  <c r="D499" i="16"/>
  <c r="F499" i="16"/>
  <c r="J103" i="16"/>
  <c r="H103" i="16"/>
  <c r="E1582" i="16"/>
  <c r="I1582" i="16"/>
  <c r="D1582" i="16"/>
  <c r="H1976" i="16"/>
  <c r="J1517" i="16"/>
  <c r="E2282" i="16"/>
  <c r="U2282" i="16" s="1"/>
  <c r="I527" i="16"/>
  <c r="F2408" i="16"/>
  <c r="J1772" i="16"/>
  <c r="H440" i="16"/>
  <c r="F1307" i="16"/>
  <c r="D1071" i="16"/>
  <c r="J15" i="16"/>
  <c r="E1586" i="16"/>
  <c r="J2282" i="16"/>
  <c r="I281" i="16"/>
  <c r="G1586" i="16"/>
  <c r="I1071" i="16"/>
  <c r="E468" i="16"/>
  <c r="E1132" i="16"/>
  <c r="G590" i="16"/>
  <c r="E1415" i="16"/>
  <c r="H569" i="16"/>
  <c r="E1519" i="16"/>
  <c r="D2438" i="16"/>
  <c r="F1813" i="16"/>
  <c r="E1813" i="16"/>
  <c r="J139" i="16"/>
  <c r="E692" i="16"/>
  <c r="F692" i="16"/>
  <c r="H692" i="16"/>
  <c r="I692" i="16"/>
  <c r="I1056" i="16"/>
  <c r="J1056" i="16"/>
  <c r="F1056" i="16"/>
  <c r="D1056" i="16"/>
  <c r="E1056" i="16"/>
  <c r="H1056" i="16"/>
  <c r="E1315" i="16"/>
  <c r="D1335" i="16"/>
  <c r="I1309" i="16"/>
  <c r="E1461" i="16"/>
  <c r="H1359" i="16"/>
  <c r="J2154" i="16"/>
  <c r="D2154" i="16"/>
  <c r="E1007" i="16"/>
  <c r="F2282" i="16"/>
  <c r="G2438" i="16"/>
  <c r="D527" i="16"/>
  <c r="F1325" i="16"/>
  <c r="J1325" i="16"/>
  <c r="D2408" i="16"/>
  <c r="D543" i="16"/>
  <c r="U543" i="16" s="1"/>
  <c r="G738" i="16"/>
  <c r="J2408" i="16"/>
  <c r="E1391" i="16"/>
  <c r="H630" i="16"/>
  <c r="J247" i="16"/>
  <c r="I324" i="16"/>
  <c r="D1183" i="16"/>
  <c r="F1183" i="16"/>
  <c r="I440" i="16"/>
  <c r="G1307" i="16"/>
  <c r="E2140" i="16"/>
  <c r="J124" i="16"/>
  <c r="J558" i="16"/>
  <c r="G1668" i="16"/>
  <c r="D863" i="16"/>
  <c r="H78" i="16"/>
  <c r="D2082" i="16"/>
  <c r="J2082" i="16"/>
  <c r="E863" i="16"/>
  <c r="G78" i="16"/>
  <c r="F493" i="16"/>
  <c r="F175" i="16"/>
  <c r="G1960" i="16"/>
  <c r="F760" i="16"/>
  <c r="F566" i="16"/>
  <c r="F1524" i="16"/>
  <c r="F688" i="16"/>
  <c r="E1647" i="16"/>
  <c r="E1359" i="16"/>
  <c r="D2079" i="16"/>
  <c r="H2154" i="16"/>
  <c r="H2282" i="16"/>
  <c r="H499" i="16"/>
  <c r="F1660" i="16"/>
  <c r="H1325" i="16"/>
  <c r="D1325" i="16"/>
  <c r="E1087" i="16"/>
  <c r="J2309" i="16"/>
  <c r="G543" i="16"/>
  <c r="J738" i="16"/>
  <c r="F1391" i="16"/>
  <c r="I1391" i="16"/>
  <c r="G440" i="16"/>
  <c r="D1009" i="16"/>
  <c r="I2189" i="16"/>
  <c r="G1183" i="16"/>
  <c r="I1307" i="16"/>
  <c r="F1073" i="16"/>
  <c r="I1116" i="16"/>
  <c r="I103" i="16"/>
  <c r="J78" i="16"/>
  <c r="D807" i="16"/>
  <c r="E1960" i="16"/>
  <c r="I760" i="16"/>
  <c r="E566" i="16"/>
  <c r="E847" i="16"/>
  <c r="G19" i="16"/>
  <c r="I1586" i="16"/>
  <c r="I847" i="16"/>
  <c r="I1183" i="16"/>
  <c r="D871" i="16"/>
  <c r="U871" i="16" s="1"/>
  <c r="H746" i="16"/>
  <c r="I16" i="16"/>
  <c r="I719" i="16"/>
  <c r="G187" i="16"/>
  <c r="D1713" i="16"/>
  <c r="I976" i="16"/>
  <c r="J1315" i="16"/>
  <c r="F1340" i="16"/>
  <c r="D1559" i="16"/>
  <c r="I2154" i="16"/>
  <c r="F558" i="16"/>
  <c r="E194" i="16"/>
  <c r="G1461" i="16"/>
  <c r="E1474" i="16"/>
  <c r="H1159" i="16"/>
  <c r="I1857" i="16"/>
  <c r="F1857" i="16"/>
  <c r="H364" i="16"/>
  <c r="F537" i="16"/>
  <c r="H772" i="16"/>
  <c r="H1582" i="16"/>
  <c r="I819" i="16"/>
  <c r="J1698" i="16"/>
  <c r="H1071" i="16"/>
  <c r="F674" i="16"/>
  <c r="I1668" i="16"/>
  <c r="J2066" i="16"/>
  <c r="H124" i="16"/>
  <c r="E884" i="16"/>
  <c r="I936" i="16"/>
  <c r="F1128" i="16"/>
  <c r="E1063" i="16"/>
  <c r="I1551" i="16"/>
  <c r="J1071" i="16"/>
  <c r="I2082" i="16"/>
  <c r="F1783" i="16"/>
  <c r="E1783" i="16"/>
  <c r="G64" i="16"/>
  <c r="H1073" i="16"/>
  <c r="H2168" i="16"/>
  <c r="E1899" i="16"/>
  <c r="J1976" i="16"/>
  <c r="D1073" i="16"/>
  <c r="I590" i="16"/>
  <c r="H590" i="16"/>
  <c r="G1547" i="16"/>
  <c r="E1339" i="16"/>
  <c r="G499" i="16"/>
  <c r="G1132" i="16"/>
  <c r="G1559" i="16"/>
  <c r="J1668" i="16"/>
  <c r="H1335" i="16"/>
  <c r="G760" i="16"/>
  <c r="I674" i="16"/>
  <c r="H2145" i="16"/>
  <c r="F2145" i="16"/>
  <c r="E2145" i="16"/>
  <c r="D2145" i="16"/>
  <c r="G42" i="16"/>
  <c r="I387" i="16"/>
  <c r="D387" i="16"/>
  <c r="U387" i="16" s="1"/>
  <c r="H1737" i="16"/>
  <c r="E1737" i="16"/>
  <c r="J1737" i="16"/>
  <c r="I1737" i="16"/>
  <c r="G719" i="16"/>
  <c r="D752" i="16"/>
  <c r="E752" i="16"/>
  <c r="H1067" i="16"/>
  <c r="J1067" i="16"/>
  <c r="F1067" i="16"/>
  <c r="G527" i="16"/>
  <c r="E453" i="16"/>
  <c r="H453" i="16"/>
  <c r="D453" i="16"/>
  <c r="J453" i="16"/>
  <c r="G692" i="16"/>
  <c r="G1582" i="16"/>
  <c r="F53" i="16"/>
  <c r="D53" i="16"/>
  <c r="J53" i="16"/>
  <c r="I53" i="16"/>
  <c r="D516" i="16"/>
  <c r="F516" i="16"/>
  <c r="H516" i="16"/>
  <c r="I516" i="16"/>
  <c r="E516" i="16"/>
  <c r="I685" i="16"/>
  <c r="J685" i="16"/>
  <c r="H700" i="16"/>
  <c r="I700" i="16"/>
  <c r="F700" i="16"/>
  <c r="E700" i="16"/>
  <c r="D1303" i="16"/>
  <c r="F1303" i="16"/>
  <c r="H1303" i="16"/>
  <c r="I1303" i="16"/>
  <c r="J1303" i="16"/>
  <c r="E1303" i="16"/>
  <c r="H1527" i="16"/>
  <c r="I1527" i="16"/>
  <c r="D1527" i="16"/>
  <c r="F1527" i="16"/>
  <c r="J1527" i="16"/>
  <c r="E1527" i="16"/>
  <c r="H1899" i="16"/>
  <c r="F1899" i="16"/>
  <c r="H2410" i="16"/>
  <c r="D2410" i="16"/>
  <c r="G2410" i="16"/>
  <c r="D2251" i="16"/>
  <c r="E2251" i="16"/>
  <c r="I78" i="16"/>
  <c r="D78" i="16"/>
  <c r="U78" i="16" s="1"/>
  <c r="I569" i="16"/>
  <c r="D569" i="16"/>
  <c r="D666" i="16"/>
  <c r="I666" i="16"/>
  <c r="J666" i="16"/>
  <c r="H666" i="16"/>
  <c r="F666" i="16"/>
  <c r="E666" i="16"/>
  <c r="F1319" i="16"/>
  <c r="D1319" i="16"/>
  <c r="J1319" i="16"/>
  <c r="H1319" i="16"/>
  <c r="E1319" i="16"/>
  <c r="I1319" i="16"/>
  <c r="H2438" i="16"/>
  <c r="I1325" i="16"/>
  <c r="D1307" i="16"/>
  <c r="E440" i="16"/>
  <c r="U440" i="16" s="1"/>
  <c r="I543" i="16"/>
  <c r="F543" i="16"/>
  <c r="D719" i="16"/>
  <c r="E1477" i="16"/>
  <c r="D124" i="16"/>
  <c r="F542" i="16"/>
  <c r="F1586" i="16"/>
  <c r="I1976" i="16"/>
  <c r="D16" i="16"/>
  <c r="J976" i="16"/>
  <c r="D1340" i="16"/>
  <c r="G1857" i="16"/>
  <c r="H1857" i="16"/>
  <c r="F1582" i="16"/>
  <c r="E527" i="16"/>
  <c r="J527" i="16"/>
  <c r="I2168" i="16"/>
  <c r="F440" i="16"/>
  <c r="F2438" i="16"/>
  <c r="F590" i="16"/>
  <c r="I499" i="16"/>
  <c r="I1519" i="16"/>
  <c r="J2410" i="16"/>
  <c r="D662" i="16"/>
  <c r="F662" i="16"/>
  <c r="J662" i="16"/>
  <c r="E662" i="16"/>
  <c r="H662" i="16"/>
  <c r="H748" i="16"/>
  <c r="J748" i="16"/>
  <c r="I748" i="16"/>
  <c r="F1099" i="16"/>
  <c r="J1099" i="16"/>
  <c r="J595" i="16"/>
  <c r="D595" i="16"/>
  <c r="U595" i="16" s="1"/>
  <c r="F595" i="16"/>
  <c r="I595" i="16"/>
  <c r="H1339" i="16"/>
  <c r="D1586" i="16"/>
  <c r="G871" i="16"/>
  <c r="E364" i="16"/>
  <c r="U364" i="16" s="1"/>
  <c r="E1976" i="16"/>
  <c r="H16" i="16"/>
  <c r="F719" i="16"/>
  <c r="J1340" i="16"/>
  <c r="E1340" i="16"/>
  <c r="E1559" i="16"/>
  <c r="J566" i="16"/>
  <c r="H1474" i="16"/>
  <c r="J1582" i="16"/>
  <c r="I2282" i="16"/>
  <c r="D819" i="16"/>
  <c r="E819" i="16"/>
  <c r="E1698" i="16"/>
  <c r="E1071" i="16"/>
  <c r="E139" i="16"/>
  <c r="G468" i="16"/>
  <c r="I2066" i="16"/>
  <c r="E124" i="16"/>
  <c r="D884" i="16"/>
  <c r="F1063" i="16"/>
  <c r="D748" i="16"/>
  <c r="G1899" i="16"/>
  <c r="F64" i="16"/>
  <c r="I2438" i="16"/>
  <c r="E748" i="16"/>
  <c r="I2251" i="16"/>
  <c r="H2082" i="16"/>
  <c r="F748" i="16"/>
  <c r="F1976" i="16"/>
  <c r="J1899" i="16"/>
  <c r="I405" i="16"/>
  <c r="D1339" i="16"/>
  <c r="D1519" i="16"/>
  <c r="J405" i="16"/>
  <c r="E2410" i="16"/>
  <c r="J902" i="16"/>
  <c r="I902" i="16"/>
  <c r="H902" i="16"/>
  <c r="G902" i="16"/>
  <c r="F902" i="16"/>
  <c r="D969" i="16"/>
  <c r="I969" i="16"/>
  <c r="G969" i="16"/>
  <c r="E969" i="16"/>
  <c r="F969" i="16"/>
  <c r="J969" i="16"/>
  <c r="H969" i="16"/>
  <c r="D1932" i="16"/>
  <c r="J1932" i="16"/>
  <c r="H1932" i="16"/>
  <c r="G1932" i="16"/>
  <c r="E1932" i="16"/>
  <c r="I1932" i="16"/>
  <c r="F1932" i="16"/>
  <c r="E2216" i="16"/>
  <c r="D2216" i="16"/>
  <c r="I2216" i="16"/>
  <c r="F2216" i="16"/>
  <c r="G2216" i="16"/>
  <c r="H2216" i="16"/>
  <c r="J2216" i="16"/>
  <c r="G1713" i="16"/>
  <c r="G16" i="16"/>
  <c r="F1717" i="16"/>
  <c r="D1741" i="16"/>
  <c r="E1741" i="16"/>
  <c r="H1741" i="16"/>
  <c r="H1764" i="16"/>
  <c r="I1764" i="16"/>
  <c r="E1764" i="16"/>
  <c r="J417" i="16"/>
  <c r="H417" i="16"/>
  <c r="I417" i="16"/>
  <c r="F417" i="16"/>
  <c r="E417" i="16"/>
  <c r="D417" i="16"/>
  <c r="J435" i="16"/>
  <c r="J646" i="16"/>
  <c r="F646" i="16"/>
  <c r="D646" i="16"/>
  <c r="I646" i="16"/>
  <c r="E646" i="16"/>
  <c r="H646" i="16"/>
  <c r="F1091" i="16"/>
  <c r="I1091" i="16"/>
  <c r="G595" i="16"/>
  <c r="G1519" i="16"/>
  <c r="G1742" i="16"/>
  <c r="J1742" i="16"/>
  <c r="I1788" i="16"/>
  <c r="E1788" i="16"/>
  <c r="H1833" i="16"/>
  <c r="G1833" i="16"/>
  <c r="H2203" i="16"/>
  <c r="F722" i="16"/>
  <c r="D722" i="16"/>
  <c r="F540" i="16"/>
  <c r="G774" i="16"/>
  <c r="H774" i="16"/>
  <c r="G1285" i="16"/>
  <c r="H1285" i="16"/>
  <c r="J1285" i="16"/>
  <c r="E1152" i="16"/>
  <c r="D1152" i="16"/>
  <c r="J2019" i="16"/>
  <c r="H2019" i="16"/>
  <c r="J1011" i="16"/>
  <c r="I202" i="16"/>
  <c r="H202" i="16"/>
  <c r="D2116" i="16"/>
  <c r="E2116" i="16"/>
  <c r="E540" i="16"/>
  <c r="H625" i="16"/>
  <c r="J625" i="16"/>
  <c r="E625" i="16"/>
  <c r="H1235" i="16"/>
  <c r="G214" i="16"/>
  <c r="E214" i="16"/>
  <c r="H214" i="16"/>
  <c r="J214" i="16"/>
  <c r="F1301" i="16"/>
  <c r="J1301" i="16"/>
  <c r="G1301" i="16"/>
  <c r="D1301" i="16"/>
  <c r="F1833" i="16"/>
  <c r="F1742" i="16"/>
  <c r="G324" i="16"/>
  <c r="I1301" i="16"/>
  <c r="I1285" i="16"/>
  <c r="G625" i="16"/>
  <c r="G575" i="16"/>
  <c r="F1196" i="16"/>
  <c r="J1196" i="16"/>
  <c r="E1948" i="16"/>
  <c r="H1948" i="16"/>
  <c r="E2352" i="16"/>
  <c r="F2352" i="16"/>
  <c r="H2352" i="16"/>
  <c r="I1136" i="16"/>
  <c r="J1136" i="16"/>
  <c r="E1136" i="16"/>
  <c r="U1136" i="16" s="1"/>
  <c r="E1112" i="16"/>
  <c r="H1112" i="16"/>
  <c r="J1112" i="16"/>
  <c r="F1112" i="16"/>
  <c r="H1379" i="16"/>
  <c r="D1379" i="16"/>
  <c r="G1379" i="16"/>
  <c r="E1442" i="16"/>
  <c r="F1544" i="16"/>
  <c r="D1544" i="16"/>
  <c r="E1563" i="16"/>
  <c r="J1563" i="16"/>
  <c r="D1477" i="16"/>
  <c r="I687" i="16"/>
  <c r="G807" i="16"/>
  <c r="G1817" i="16"/>
  <c r="D15" i="16"/>
  <c r="U15" i="16" s="1"/>
  <c r="J2164" i="16"/>
  <c r="E1510" i="16"/>
  <c r="H976" i="16"/>
  <c r="H1426" i="16"/>
  <c r="E976" i="16"/>
  <c r="E1370" i="16"/>
  <c r="G2153" i="16"/>
  <c r="E715" i="16"/>
  <c r="I1159" i="16"/>
  <c r="G801" i="16"/>
  <c r="F1698" i="16"/>
  <c r="I2164" i="16"/>
  <c r="I1156" i="16"/>
  <c r="J1031" i="16"/>
  <c r="G2412" i="16"/>
  <c r="F1415" i="16"/>
  <c r="E831" i="16"/>
  <c r="I15" i="16"/>
  <c r="E2189" i="16"/>
  <c r="D194" i="16"/>
  <c r="D2412" i="16"/>
  <c r="U2412" i="16" s="1"/>
  <c r="G1963" i="16"/>
  <c r="F1979" i="16"/>
  <c r="D1156" i="16"/>
  <c r="E829" i="16"/>
  <c r="G2176" i="16"/>
  <c r="D976" i="16"/>
  <c r="J1370" i="16"/>
  <c r="H2176" i="16"/>
  <c r="I2176" i="16"/>
  <c r="E2153" i="16"/>
  <c r="F1159" i="16"/>
  <c r="I1320" i="16"/>
  <c r="I1477" i="16"/>
  <c r="J1477" i="16"/>
  <c r="F421" i="16"/>
  <c r="G421" i="16"/>
  <c r="H2074" i="16"/>
  <c r="F2074" i="16"/>
  <c r="J2074" i="16"/>
  <c r="I2074" i="16"/>
  <c r="H596" i="16"/>
  <c r="H2109" i="16"/>
  <c r="G2109" i="16"/>
  <c r="F2109" i="16"/>
  <c r="G60" i="16"/>
  <c r="F60" i="16"/>
  <c r="J2116" i="16"/>
  <c r="F2116" i="16"/>
  <c r="H2116" i="16"/>
  <c r="D293" i="16"/>
  <c r="G293" i="16"/>
  <c r="H293" i="16"/>
  <c r="I293" i="16"/>
  <c r="E293" i="16"/>
  <c r="F1178" i="16"/>
  <c r="G1178" i="16"/>
  <c r="I1178" i="16"/>
  <c r="F1393" i="16"/>
  <c r="J1393" i="16"/>
  <c r="D1393" i="16"/>
  <c r="I1393" i="16"/>
  <c r="H1393" i="16"/>
  <c r="D1766" i="16"/>
  <c r="I359" i="16"/>
  <c r="E359" i="16"/>
  <c r="H359" i="16"/>
  <c r="I536" i="16"/>
  <c r="J536" i="16"/>
  <c r="G608" i="16"/>
  <c r="E608" i="16"/>
  <c r="J1551" i="16"/>
  <c r="F1551" i="16"/>
  <c r="E1551" i="16"/>
  <c r="H1728" i="16"/>
  <c r="E1728" i="16"/>
  <c r="F2128" i="16"/>
  <c r="G2128" i="16"/>
  <c r="D2384" i="16"/>
  <c r="F2384" i="16"/>
  <c r="E2384" i="16"/>
  <c r="J2384" i="16"/>
  <c r="H2384" i="16"/>
  <c r="I2384" i="16"/>
  <c r="G2384" i="16"/>
  <c r="D411" i="16"/>
  <c r="E411" i="16"/>
  <c r="J411" i="16"/>
  <c r="H411" i="16"/>
  <c r="G411" i="16"/>
  <c r="I411" i="16"/>
  <c r="G1248" i="16"/>
  <c r="H1248" i="16"/>
  <c r="I1248" i="16"/>
  <c r="E1248" i="16"/>
  <c r="D1248" i="16"/>
  <c r="F1248" i="16"/>
  <c r="J1248" i="16"/>
  <c r="E813" i="16"/>
  <c r="U813" i="16" s="1"/>
  <c r="H813" i="16"/>
  <c r="J813" i="16"/>
  <c r="E888" i="16"/>
  <c r="F888" i="16"/>
  <c r="I888" i="16"/>
  <c r="D888" i="16"/>
  <c r="J888" i="16"/>
  <c r="H888" i="16"/>
  <c r="G888" i="16"/>
  <c r="J959" i="16"/>
  <c r="H983" i="16"/>
  <c r="D983" i="16"/>
  <c r="G1035" i="16"/>
  <c r="I1035" i="16"/>
  <c r="F1104" i="16"/>
  <c r="D1104" i="16"/>
  <c r="J1104" i="16"/>
  <c r="E1104" i="16"/>
  <c r="I1104" i="16"/>
  <c r="H1104" i="16"/>
  <c r="H1281" i="16"/>
  <c r="F1281" i="16"/>
  <c r="D1281" i="16"/>
  <c r="E1281" i="16"/>
  <c r="J1281" i="16"/>
  <c r="I1281" i="16"/>
  <c r="G1281" i="16"/>
  <c r="J1289" i="16"/>
  <c r="D1289" i="16"/>
  <c r="I1289" i="16"/>
  <c r="E1289" i="16"/>
  <c r="H1289" i="16"/>
  <c r="F1289" i="16"/>
  <c r="G1289" i="16"/>
  <c r="J1297" i="16"/>
  <c r="F1297" i="16"/>
  <c r="E1297" i="16"/>
  <c r="I1305" i="16"/>
  <c r="G1305" i="16"/>
  <c r="D1305" i="16"/>
  <c r="U1305" i="16" s="1"/>
  <c r="F1305" i="16"/>
  <c r="J1660" i="16"/>
  <c r="I1660" i="16"/>
  <c r="H1660" i="16"/>
  <c r="G1660" i="16"/>
  <c r="I1956" i="16"/>
  <c r="J1956" i="16"/>
  <c r="H1956" i="16"/>
  <c r="E1956" i="16"/>
  <c r="D1956" i="16"/>
  <c r="F1956" i="16"/>
  <c r="J1968" i="16"/>
  <c r="I1980" i="16"/>
  <c r="E2090" i="16"/>
  <c r="J60" i="16"/>
  <c r="H1178" i="16"/>
  <c r="J2109" i="16"/>
  <c r="H1766" i="16"/>
  <c r="F813" i="16"/>
  <c r="I2116" i="16"/>
  <c r="H35" i="16"/>
  <c r="E35" i="16"/>
  <c r="I35" i="16"/>
  <c r="D35" i="16"/>
  <c r="F411" i="16"/>
  <c r="G2374" i="16"/>
  <c r="I2374" i="16"/>
  <c r="J2374" i="16"/>
  <c r="G1329" i="16"/>
  <c r="G1795" i="16"/>
  <c r="J1795" i="16"/>
  <c r="G2332" i="16"/>
  <c r="E48" i="16"/>
  <c r="G661" i="16"/>
  <c r="D661" i="16"/>
  <c r="G1228" i="16"/>
  <c r="I608" i="16"/>
  <c r="J281" i="16"/>
  <c r="G281" i="16"/>
  <c r="H281" i="16"/>
  <c r="I1103" i="16"/>
  <c r="D1103" i="16"/>
  <c r="E1103" i="16"/>
  <c r="G1103" i="16"/>
  <c r="J1103" i="16"/>
  <c r="D1135" i="16"/>
  <c r="F1135" i="16"/>
  <c r="G1135" i="16"/>
  <c r="G1449" i="16"/>
  <c r="D2096" i="16"/>
  <c r="G2096" i="16"/>
  <c r="E2096" i="16"/>
  <c r="I2096" i="16"/>
  <c r="D24" i="16"/>
  <c r="E24" i="16"/>
  <c r="F1160" i="16"/>
  <c r="I1160" i="16"/>
  <c r="H1160" i="16"/>
  <c r="J1160" i="16"/>
  <c r="E1160" i="16"/>
  <c r="E758" i="16"/>
  <c r="D758" i="16"/>
  <c r="H758" i="16"/>
  <c r="F774" i="16"/>
  <c r="D774" i="16"/>
  <c r="E774" i="16"/>
  <c r="J774" i="16"/>
  <c r="F837" i="16"/>
  <c r="E837" i="16"/>
  <c r="G837" i="16"/>
  <c r="H837" i="16"/>
  <c r="J837" i="16"/>
  <c r="D837" i="16"/>
  <c r="U837" i="16" s="1"/>
  <c r="E873" i="16"/>
  <c r="F873" i="16"/>
  <c r="J873" i="16"/>
  <c r="D873" i="16"/>
  <c r="I940" i="16"/>
  <c r="H940" i="16"/>
  <c r="G940" i="16"/>
  <c r="J940" i="16"/>
  <c r="I979" i="16"/>
  <c r="F979" i="16"/>
  <c r="D979" i="16"/>
  <c r="G1293" i="16"/>
  <c r="D1293" i="16"/>
  <c r="E1293" i="16"/>
  <c r="F1293" i="16"/>
  <c r="I1293" i="16"/>
  <c r="J1293" i="16"/>
  <c r="H1293" i="16"/>
  <c r="H1624" i="16"/>
  <c r="E1624" i="16"/>
  <c r="F1624" i="16"/>
  <c r="I1624" i="16"/>
  <c r="G1624" i="16"/>
  <c r="D1624" i="16"/>
  <c r="U1624" i="16" s="1"/>
  <c r="J1624" i="16"/>
  <c r="H2004" i="16"/>
  <c r="I2004" i="16"/>
  <c r="F2004" i="16"/>
  <c r="E2004" i="16"/>
  <c r="F2024" i="16"/>
  <c r="J2024" i="16"/>
  <c r="H2024" i="16"/>
  <c r="E2024" i="16"/>
  <c r="D2024" i="16"/>
  <c r="I2032" i="16"/>
  <c r="E2032" i="16"/>
  <c r="G2032" i="16"/>
  <c r="F2032" i="16"/>
  <c r="H2032" i="16"/>
  <c r="F2043" i="16"/>
  <c r="E2043" i="16"/>
  <c r="F2062" i="16"/>
  <c r="D2062" i="16"/>
  <c r="H2184" i="16"/>
  <c r="I2184" i="16"/>
  <c r="F2184" i="16"/>
  <c r="E2184" i="16"/>
  <c r="I656" i="16"/>
  <c r="F1103" i="16"/>
  <c r="E2074" i="16"/>
  <c r="U2074" i="16" s="1"/>
  <c r="I774" i="16"/>
  <c r="E1393" i="16"/>
  <c r="J2004" i="16"/>
  <c r="E940" i="16"/>
  <c r="E853" i="16"/>
  <c r="J2096" i="16"/>
  <c r="D1678" i="16"/>
  <c r="D1178" i="16"/>
  <c r="E2249" i="16"/>
  <c r="D2109" i="16"/>
  <c r="D1160" i="16"/>
  <c r="D536" i="16"/>
  <c r="D2128" i="16"/>
  <c r="J853" i="16"/>
  <c r="J979" i="16"/>
  <c r="I1766" i="16"/>
  <c r="I813" i="16"/>
  <c r="H2374" i="16"/>
  <c r="I1297" i="16"/>
  <c r="F48" i="16"/>
  <c r="J1305" i="16"/>
  <c r="F281" i="16"/>
  <c r="J24" i="16"/>
  <c r="G157" i="16"/>
  <c r="H157" i="16"/>
  <c r="D1060" i="16"/>
  <c r="F1060" i="16"/>
  <c r="G1060" i="16"/>
  <c r="E1060" i="16"/>
  <c r="J1060" i="16"/>
  <c r="D568" i="16"/>
  <c r="F568" i="16"/>
  <c r="G2134" i="16"/>
  <c r="J2134" i="16"/>
  <c r="D2134" i="16"/>
  <c r="H873" i="16"/>
  <c r="I373" i="16"/>
  <c r="D373" i="16"/>
  <c r="G373" i="16"/>
  <c r="E373" i="16"/>
  <c r="I2043" i="16"/>
  <c r="G2203" i="16"/>
  <c r="H608" i="16"/>
  <c r="D1253" i="16"/>
  <c r="U1253" i="16" s="1"/>
  <c r="H1253" i="16"/>
  <c r="I1473" i="16"/>
  <c r="G1473" i="16"/>
  <c r="E1473" i="16"/>
  <c r="D1473" i="16"/>
  <c r="J1473" i="16"/>
  <c r="J544" i="16"/>
  <c r="J608" i="16"/>
  <c r="J811" i="16"/>
  <c r="E811" i="16"/>
  <c r="G2075" i="16"/>
  <c r="J2075" i="16"/>
  <c r="F2075" i="16"/>
  <c r="D277" i="16"/>
  <c r="J277" i="16"/>
  <c r="I277" i="16"/>
  <c r="E511" i="16"/>
  <c r="G511" i="16"/>
  <c r="H691" i="16"/>
  <c r="D691" i="16"/>
  <c r="I691" i="16"/>
  <c r="F691" i="16"/>
  <c r="J691" i="16"/>
  <c r="E691" i="16"/>
  <c r="G691" i="16"/>
  <c r="D741" i="16"/>
  <c r="G741" i="16"/>
  <c r="I741" i="16"/>
  <c r="H741" i="16"/>
  <c r="F741" i="16"/>
  <c r="H1304" i="16"/>
  <c r="D1304" i="16"/>
  <c r="F1304" i="16"/>
  <c r="F15" i="16"/>
  <c r="H537" i="16"/>
  <c r="I537" i="16"/>
  <c r="G537" i="16"/>
  <c r="J537" i="16"/>
  <c r="D537" i="16"/>
  <c r="U537" i="16" s="1"/>
  <c r="F916" i="16"/>
  <c r="E916" i="16"/>
  <c r="J916" i="16"/>
  <c r="I916" i="16"/>
  <c r="D916" i="16"/>
  <c r="H916" i="16"/>
  <c r="G916" i="16"/>
  <c r="D928" i="16"/>
  <c r="I928" i="16"/>
  <c r="G928" i="16"/>
  <c r="H1140" i="16"/>
  <c r="I1152" i="16"/>
  <c r="F1152" i="16"/>
  <c r="H1152" i="16"/>
  <c r="F1355" i="16"/>
  <c r="E1355" i="16"/>
  <c r="G1355" i="16"/>
  <c r="D1355" i="16"/>
  <c r="I1355" i="16"/>
  <c r="E1379" i="16"/>
  <c r="F1379" i="16"/>
  <c r="I1379" i="16"/>
  <c r="J1379" i="16"/>
  <c r="F1442" i="16"/>
  <c r="I1442" i="16"/>
  <c r="D1442" i="16"/>
  <c r="E1544" i="16"/>
  <c r="J1544" i="16"/>
  <c r="H1544" i="16"/>
  <c r="G1544" i="16"/>
  <c r="I1544" i="16"/>
  <c r="D1563" i="16"/>
  <c r="F1563" i="16"/>
  <c r="H1563" i="16"/>
  <c r="I1563" i="16"/>
  <c r="D1640" i="16"/>
  <c r="I1640" i="16"/>
  <c r="G1640" i="16"/>
  <c r="J1640" i="16"/>
  <c r="H1640" i="16"/>
  <c r="E1640" i="16"/>
  <c r="E1984" i="16"/>
  <c r="H1984" i="16"/>
  <c r="F1984" i="16"/>
  <c r="I1984" i="16"/>
  <c r="J1984" i="16"/>
  <c r="D1984" i="16"/>
  <c r="G1984" i="16"/>
  <c r="G2062" i="16"/>
  <c r="H2093" i="16"/>
  <c r="F2093" i="16"/>
  <c r="D2093" i="16"/>
  <c r="I2093" i="16"/>
  <c r="G2093" i="16"/>
  <c r="D1297" i="16"/>
  <c r="H1305" i="16"/>
  <c r="H1026" i="16"/>
  <c r="G1026" i="16"/>
  <c r="I1026" i="16"/>
  <c r="G1320" i="16"/>
  <c r="E1320" i="16"/>
  <c r="J1320" i="16"/>
  <c r="F1320" i="16"/>
  <c r="F1409" i="16"/>
  <c r="I1409" i="16"/>
  <c r="G2406" i="16"/>
  <c r="E807" i="16"/>
  <c r="I807" i="16"/>
  <c r="I1825" i="16"/>
  <c r="H1825" i="16"/>
  <c r="D1825" i="16"/>
  <c r="U1825" i="16" s="1"/>
  <c r="J1825" i="16"/>
  <c r="H1986" i="16"/>
  <c r="F1986" i="16"/>
  <c r="D1986" i="16"/>
  <c r="I2120" i="16"/>
  <c r="J2120" i="16"/>
  <c r="E2120" i="16"/>
  <c r="H2120" i="16"/>
  <c r="D2120" i="16"/>
  <c r="J1504" i="16"/>
  <c r="F1504" i="16"/>
  <c r="F445" i="16"/>
  <c r="J445" i="16"/>
  <c r="D1011" i="16"/>
  <c r="E1011" i="16"/>
  <c r="F1011" i="16"/>
  <c r="H1011" i="16"/>
  <c r="H656" i="16"/>
  <c r="H1103" i="16"/>
  <c r="G813" i="16"/>
  <c r="G2074" i="16"/>
  <c r="E1660" i="16"/>
  <c r="G1728" i="16"/>
  <c r="G1393" i="16"/>
  <c r="D2004" i="16"/>
  <c r="U2004" i="16" s="1"/>
  <c r="I2140" i="16"/>
  <c r="D853" i="16"/>
  <c r="J1178" i="16"/>
  <c r="E1026" i="16"/>
  <c r="I2109" i="16"/>
  <c r="F1329" i="16"/>
  <c r="F2120" i="16"/>
  <c r="F293" i="16"/>
  <c r="H1320" i="16"/>
  <c r="G979" i="16"/>
  <c r="H2043" i="16"/>
  <c r="E2374" i="16"/>
  <c r="H1297" i="16"/>
  <c r="I1986" i="16"/>
  <c r="G2116" i="16"/>
  <c r="G1409" i="16"/>
  <c r="G1825" i="16"/>
  <c r="D281" i="16"/>
  <c r="U281" i="16" s="1"/>
  <c r="E1655" i="16"/>
  <c r="F2019" i="16"/>
  <c r="G2019" i="16"/>
  <c r="D1664" i="16"/>
  <c r="U1664" i="16" s="1"/>
  <c r="H1664" i="16"/>
  <c r="H2159" i="16"/>
  <c r="J2371" i="16"/>
  <c r="I2371" i="16"/>
  <c r="I873" i="16"/>
  <c r="J347" i="16"/>
  <c r="E347" i="16"/>
  <c r="E1817" i="16"/>
  <c r="H1817" i="16"/>
  <c r="D2184" i="16"/>
  <c r="H398" i="16"/>
  <c r="F398" i="16"/>
  <c r="G1968" i="16"/>
  <c r="H548" i="16"/>
  <c r="J548" i="16"/>
  <c r="E979" i="16"/>
  <c r="J2184" i="16"/>
  <c r="G1366" i="16"/>
  <c r="I715" i="16"/>
  <c r="F715" i="16"/>
  <c r="H715" i="16"/>
  <c r="F728" i="16"/>
  <c r="D738" i="16"/>
  <c r="E738" i="16"/>
  <c r="I738" i="16"/>
  <c r="D1196" i="16"/>
  <c r="J324" i="16"/>
  <c r="E324" i="16"/>
  <c r="F324" i="16"/>
  <c r="H324" i="16"/>
  <c r="H345" i="16"/>
  <c r="E345" i="16"/>
  <c r="U345" i="16" s="1"/>
  <c r="G345" i="16"/>
  <c r="F345" i="16"/>
  <c r="I345" i="16"/>
  <c r="E687" i="16"/>
  <c r="H687" i="16"/>
  <c r="D687" i="16"/>
  <c r="F687" i="16"/>
  <c r="J687" i="16"/>
  <c r="H903" i="16"/>
  <c r="D903" i="16"/>
  <c r="J903" i="16"/>
  <c r="F903" i="16"/>
  <c r="I903" i="16"/>
  <c r="G903" i="16"/>
  <c r="E903" i="16"/>
  <c r="E2480" i="16"/>
  <c r="H2480" i="16"/>
  <c r="I2480" i="16"/>
  <c r="F2480" i="16"/>
  <c r="D2480" i="16"/>
  <c r="J2480" i="16"/>
  <c r="G2480" i="16"/>
  <c r="G896" i="16"/>
  <c r="F896" i="16"/>
  <c r="J896" i="16"/>
  <c r="H896" i="16"/>
  <c r="H1023" i="16"/>
  <c r="E1023" i="16"/>
  <c r="D1023" i="16"/>
  <c r="D1043" i="16"/>
  <c r="G1043" i="16"/>
  <c r="E1043" i="16"/>
  <c r="F1043" i="16"/>
  <c r="E1073" i="16"/>
  <c r="J1073" i="16"/>
  <c r="I1073" i="16"/>
  <c r="G1104" i="16"/>
  <c r="J1124" i="16"/>
  <c r="E1124" i="16"/>
  <c r="F1124" i="16"/>
  <c r="I1124" i="16"/>
  <c r="G1124" i="16"/>
  <c r="J1156" i="16"/>
  <c r="E1156" i="16"/>
  <c r="H1156" i="16"/>
  <c r="G1156" i="16"/>
  <c r="I1341" i="16"/>
  <c r="J1341" i="16"/>
  <c r="E1341" i="16"/>
  <c r="F1341" i="16"/>
  <c r="D1341" i="16"/>
  <c r="H1341" i="16"/>
  <c r="G1341" i="16"/>
  <c r="D1415" i="16"/>
  <c r="G1415" i="16"/>
  <c r="I1415" i="16"/>
  <c r="J1415" i="16"/>
  <c r="E1454" i="16"/>
  <c r="D1454" i="16"/>
  <c r="F1454" i="16"/>
  <c r="I1454" i="16"/>
  <c r="H1454" i="16"/>
  <c r="J1454" i="16"/>
  <c r="F1474" i="16"/>
  <c r="J1474" i="16"/>
  <c r="I1474" i="16"/>
  <c r="D1540" i="16"/>
  <c r="H1540" i="16"/>
  <c r="J1540" i="16"/>
  <c r="E1540" i="16"/>
  <c r="G1540" i="16"/>
  <c r="F1540" i="16"/>
  <c r="I1540" i="16"/>
  <c r="E1644" i="16"/>
  <c r="F1644" i="16"/>
  <c r="H1698" i="16"/>
  <c r="G1698" i="16"/>
  <c r="D1698" i="16"/>
  <c r="G1956" i="16"/>
  <c r="I64" i="16"/>
  <c r="J64" i="16"/>
  <c r="D64" i="16"/>
  <c r="U64" i="16" s="1"/>
  <c r="D745" i="16"/>
  <c r="F745" i="16"/>
  <c r="H754" i="16"/>
  <c r="I754" i="16"/>
  <c r="I786" i="16"/>
  <c r="E786" i="16"/>
  <c r="H786" i="16"/>
  <c r="F786" i="16"/>
  <c r="D786" i="16"/>
  <c r="J786" i="16"/>
  <c r="I801" i="16"/>
  <c r="D801" i="16"/>
  <c r="I833" i="16"/>
  <c r="J833" i="16"/>
  <c r="F833" i="16"/>
  <c r="D833" i="16"/>
  <c r="U833" i="16" s="1"/>
  <c r="I884" i="16"/>
  <c r="H884" i="16"/>
  <c r="F920" i="16"/>
  <c r="D920" i="16"/>
  <c r="U920" i="16" s="1"/>
  <c r="E936" i="16"/>
  <c r="J944" i="16"/>
  <c r="E944" i="16"/>
  <c r="H944" i="16"/>
  <c r="D944" i="16"/>
  <c r="I944" i="16"/>
  <c r="F944" i="16"/>
  <c r="H1015" i="16"/>
  <c r="J1015" i="16"/>
  <c r="I1015" i="16"/>
  <c r="E1015" i="16"/>
  <c r="F1051" i="16"/>
  <c r="H1065" i="16"/>
  <c r="J1065" i="16"/>
  <c r="D1065" i="16"/>
  <c r="D1077" i="16"/>
  <c r="I1077" i="16"/>
  <c r="J1077" i="16"/>
  <c r="H1077" i="16"/>
  <c r="F1077" i="16"/>
  <c r="E1116" i="16"/>
  <c r="J1116" i="16"/>
  <c r="D1128" i="16"/>
  <c r="I1128" i="16"/>
  <c r="I1132" i="16"/>
  <c r="F1132" i="16"/>
  <c r="D1132" i="16"/>
  <c r="D1148" i="16"/>
  <c r="J1148" i="16"/>
  <c r="I1148" i="16"/>
  <c r="H1148" i="16"/>
  <c r="E1148" i="16"/>
  <c r="F1148" i="16"/>
  <c r="D1321" i="16"/>
  <c r="J1321" i="16"/>
  <c r="F1321" i="16"/>
  <c r="E1321" i="16"/>
  <c r="H1321" i="16"/>
  <c r="I1321" i="16"/>
  <c r="F1351" i="16"/>
  <c r="H1351" i="16"/>
  <c r="E1351" i="16"/>
  <c r="J1351" i="16"/>
  <c r="I1351" i="16"/>
  <c r="D1351" i="16"/>
  <c r="I1383" i="16"/>
  <c r="J1383" i="16"/>
  <c r="E1383" i="16"/>
  <c r="F1383" i="16"/>
  <c r="D1383" i="16"/>
  <c r="H1383" i="16"/>
  <c r="J1552" i="16"/>
  <c r="H1552" i="16"/>
  <c r="D1552" i="16"/>
  <c r="E1571" i="16"/>
  <c r="J1597" i="16"/>
  <c r="H1608" i="16"/>
  <c r="E1608" i="16"/>
  <c r="D1608" i="16"/>
  <c r="F1628" i="16"/>
  <c r="D1628" i="16"/>
  <c r="E1628" i="16"/>
  <c r="J1628" i="16"/>
  <c r="H1628" i="16"/>
  <c r="I1628" i="16"/>
  <c r="E2020" i="16"/>
  <c r="J2020" i="16"/>
  <c r="H2020" i="16"/>
  <c r="D2020" i="16"/>
  <c r="F2020" i="16"/>
  <c r="I2020" i="16"/>
  <c r="F2160" i="16"/>
  <c r="D2160" i="16"/>
  <c r="J2160" i="16"/>
  <c r="H2160" i="16"/>
  <c r="E2160" i="16"/>
  <c r="I2160" i="16"/>
  <c r="F2164" i="16"/>
  <c r="D2164" i="16"/>
  <c r="H102" i="16"/>
  <c r="J1232" i="16"/>
  <c r="D1792" i="16"/>
  <c r="U1792" i="16" s="1"/>
  <c r="H1344" i="16"/>
  <c r="E1344" i="16"/>
  <c r="J2189" i="16"/>
  <c r="J2047" i="16"/>
  <c r="I1979" i="16"/>
  <c r="I1944" i="16"/>
  <c r="F19" i="16"/>
  <c r="F1788" i="16"/>
  <c r="F1232" i="16"/>
  <c r="I19" i="16"/>
  <c r="H1559" i="16"/>
  <c r="I1370" i="16"/>
  <c r="F1559" i="16"/>
  <c r="J95" i="16"/>
  <c r="J1159" i="16"/>
  <c r="G1159" i="16"/>
  <c r="E2439" i="16"/>
  <c r="D2439" i="16"/>
  <c r="E1077" i="16"/>
  <c r="J1608" i="16"/>
  <c r="F884" i="16"/>
  <c r="G919" i="16"/>
  <c r="E19" i="16"/>
  <c r="U19" i="16" s="1"/>
  <c r="E2164" i="16"/>
  <c r="H1132" i="16"/>
  <c r="F1477" i="16"/>
  <c r="H919" i="16"/>
  <c r="H215" i="16"/>
  <c r="E215" i="16"/>
  <c r="J215" i="16"/>
  <c r="F740" i="16"/>
  <c r="H1747" i="16"/>
  <c r="F1747" i="16"/>
  <c r="F2387" i="16"/>
  <c r="H2387" i="16"/>
  <c r="D2387" i="16"/>
  <c r="I2387" i="16"/>
  <c r="J2387" i="16"/>
  <c r="E2387" i="16"/>
  <c r="I156" i="16"/>
  <c r="H156" i="16"/>
  <c r="E470" i="16"/>
  <c r="F470" i="16"/>
  <c r="D470" i="16"/>
  <c r="I470" i="16"/>
  <c r="J470" i="16"/>
  <c r="H470" i="16"/>
  <c r="D915" i="16"/>
  <c r="F915" i="16"/>
  <c r="E935" i="16"/>
  <c r="H935" i="16"/>
  <c r="J935" i="16"/>
  <c r="J1211" i="16"/>
  <c r="I1211" i="16"/>
  <c r="H1211" i="16"/>
  <c r="F1211" i="16"/>
  <c r="E1211" i="16"/>
  <c r="G1300" i="16"/>
  <c r="I1300" i="16"/>
  <c r="F1300" i="16"/>
  <c r="E1300" i="16"/>
  <c r="J1300" i="16"/>
  <c r="H1300" i="16"/>
  <c r="D1300" i="16"/>
  <c r="G1477" i="16"/>
  <c r="J1547" i="16"/>
  <c r="F1547" i="16"/>
  <c r="H1547" i="16"/>
  <c r="D1547" i="16"/>
  <c r="E1547" i="16"/>
  <c r="D2008" i="16"/>
  <c r="J2008" i="16"/>
  <c r="F2008" i="16"/>
  <c r="I2008" i="16"/>
  <c r="E2008" i="16"/>
  <c r="H2008" i="16"/>
  <c r="G1383" i="16"/>
  <c r="J778" i="16"/>
  <c r="E778" i="16"/>
  <c r="H892" i="16"/>
  <c r="I892" i="16"/>
  <c r="G1015" i="16"/>
  <c r="E1031" i="16"/>
  <c r="U1031" i="16" s="1"/>
  <c r="H1031" i="16"/>
  <c r="E1061" i="16"/>
  <c r="H1061" i="16"/>
  <c r="J1061" i="16"/>
  <c r="D1061" i="16"/>
  <c r="I1061" i="16"/>
  <c r="F1061" i="16"/>
  <c r="F1089" i="16"/>
  <c r="I1089" i="16"/>
  <c r="H1144" i="16"/>
  <c r="F1144" i="16"/>
  <c r="J1144" i="16"/>
  <c r="I1144" i="16"/>
  <c r="D1255" i="16"/>
  <c r="D1470" i="16"/>
  <c r="U1470" i="16" s="1"/>
  <c r="H1470" i="16"/>
  <c r="F1470" i="16"/>
  <c r="J1470" i="16"/>
  <c r="I1470" i="16"/>
  <c r="J1482" i="16"/>
  <c r="I1482" i="16"/>
  <c r="J1516" i="16"/>
  <c r="H1516" i="16"/>
  <c r="I1604" i="16"/>
  <c r="D1604" i="16"/>
  <c r="U1604" i="16" s="1"/>
  <c r="H1604" i="16"/>
  <c r="J1604" i="16"/>
  <c r="D1702" i="16"/>
  <c r="F1702" i="16"/>
  <c r="I1702" i="16"/>
  <c r="J1702" i="16"/>
  <c r="D1960" i="16"/>
  <c r="U1960" i="16" s="1"/>
  <c r="F1960" i="16"/>
  <c r="H2066" i="16"/>
  <c r="D2066" i="16"/>
  <c r="E2066" i="16"/>
  <c r="G2160" i="16"/>
  <c r="E2168" i="16"/>
  <c r="D2168" i="16"/>
  <c r="D610" i="16"/>
  <c r="F845" i="16"/>
  <c r="D990" i="16"/>
  <c r="E990" i="16"/>
  <c r="I990" i="16"/>
  <c r="J990" i="16"/>
  <c r="H990" i="16"/>
  <c r="G990" i="16"/>
  <c r="F990" i="16"/>
  <c r="F1468" i="16"/>
  <c r="J1468" i="16"/>
  <c r="G1468" i="16"/>
  <c r="D1468" i="16"/>
  <c r="E1468" i="16"/>
  <c r="I1468" i="16"/>
  <c r="H1468" i="16"/>
  <c r="D2036" i="16"/>
  <c r="E2036" i="16"/>
  <c r="F2036" i="16"/>
  <c r="I2036" i="16"/>
  <c r="H2036" i="16"/>
  <c r="F91" i="16"/>
  <c r="H91" i="16"/>
  <c r="D91" i="16"/>
  <c r="I91" i="16"/>
  <c r="J91" i="16"/>
  <c r="E91" i="16"/>
  <c r="G91" i="16"/>
  <c r="I1172" i="16"/>
  <c r="D1172" i="16"/>
  <c r="J1172" i="16"/>
  <c r="G1172" i="16"/>
  <c r="F2324" i="16"/>
  <c r="G2324" i="16"/>
  <c r="E2324" i="16"/>
  <c r="D2324" i="16"/>
  <c r="D234" i="16"/>
  <c r="I2400" i="16"/>
  <c r="F2400" i="16"/>
  <c r="G2400" i="16"/>
  <c r="J2400" i="16"/>
  <c r="D2400" i="16"/>
  <c r="J1761" i="16"/>
  <c r="D1761" i="16"/>
  <c r="E1761" i="16"/>
  <c r="F1761" i="16"/>
  <c r="I1761" i="16"/>
  <c r="H1761" i="16"/>
  <c r="G1761" i="16"/>
  <c r="E1780" i="16"/>
  <c r="J1780" i="16"/>
  <c r="F1780" i="16"/>
  <c r="I1780" i="16"/>
  <c r="G1780" i="16"/>
  <c r="D1780" i="16"/>
  <c r="H1780" i="16"/>
  <c r="E2256" i="16"/>
  <c r="I2256" i="16"/>
  <c r="E2435" i="16"/>
  <c r="H2435" i="16"/>
  <c r="D811" i="16"/>
  <c r="F811" i="16"/>
  <c r="I827" i="16"/>
  <c r="F827" i="16"/>
  <c r="J839" i="16"/>
  <c r="E839" i="16"/>
  <c r="J174" i="16"/>
  <c r="F174" i="16"/>
  <c r="E174" i="16"/>
  <c r="D174" i="16"/>
  <c r="I174" i="16"/>
  <c r="H174" i="16"/>
  <c r="G174" i="16"/>
  <c r="G234" i="16"/>
  <c r="H429" i="16"/>
  <c r="I429" i="16"/>
  <c r="D827" i="16"/>
  <c r="H2324" i="16"/>
  <c r="E2400" i="16"/>
  <c r="J827" i="16"/>
  <c r="G742" i="16"/>
  <c r="D742" i="16"/>
  <c r="H742" i="16"/>
  <c r="F742" i="16"/>
  <c r="I742" i="16"/>
  <c r="J742" i="16"/>
  <c r="E742" i="16"/>
  <c r="J1647" i="16"/>
  <c r="I1647" i="16"/>
  <c r="D2335" i="16"/>
  <c r="J2335" i="16"/>
  <c r="E2335" i="16"/>
  <c r="D2466" i="16"/>
  <c r="G2466" i="16"/>
  <c r="H2466" i="16"/>
  <c r="F2466" i="16"/>
  <c r="I2466" i="16"/>
  <c r="E2309" i="16"/>
  <c r="F2309" i="16"/>
  <c r="I1235" i="16"/>
  <c r="E1235" i="16"/>
  <c r="E37" i="16"/>
  <c r="H37" i="16"/>
  <c r="I37" i="16"/>
  <c r="J37" i="16"/>
  <c r="F37" i="16"/>
  <c r="E624" i="16"/>
  <c r="H624" i="16"/>
  <c r="E1485" i="16"/>
  <c r="G1485" i="16"/>
  <c r="I1517" i="16"/>
  <c r="E1517" i="16"/>
  <c r="U1517" i="16" s="1"/>
  <c r="H1517" i="16"/>
  <c r="G1517" i="16"/>
  <c r="G2249" i="16"/>
  <c r="D2249" i="16"/>
  <c r="H2249" i="16"/>
  <c r="J2249" i="16"/>
  <c r="F2249" i="16"/>
  <c r="H194" i="16"/>
  <c r="G194" i="16"/>
  <c r="I194" i="16"/>
  <c r="J194" i="16"/>
  <c r="H1188" i="16"/>
  <c r="F1188" i="16"/>
  <c r="G1188" i="16"/>
  <c r="I2090" i="16"/>
  <c r="J2090" i="16"/>
  <c r="F2090" i="16"/>
  <c r="H2090" i="16"/>
  <c r="D2161" i="16"/>
  <c r="F2161" i="16"/>
  <c r="J2161" i="16"/>
  <c r="H2161" i="16"/>
  <c r="I2161" i="16"/>
  <c r="E2161" i="16"/>
  <c r="G2161" i="16"/>
  <c r="D1287" i="16"/>
  <c r="U1287" i="16" s="1"/>
  <c r="H1287" i="16"/>
  <c r="F1287" i="16"/>
  <c r="I1411" i="16"/>
  <c r="F1411" i="16"/>
  <c r="H1411" i="16"/>
  <c r="G1411" i="16"/>
  <c r="J1411" i="16"/>
  <c r="J1948" i="16"/>
  <c r="I1948" i="16"/>
  <c r="D1948" i="16"/>
  <c r="G1948" i="16"/>
  <c r="F1948" i="16"/>
  <c r="G2090" i="16"/>
  <c r="I234" i="16"/>
  <c r="I610" i="16"/>
  <c r="I2324" i="16"/>
  <c r="E1009" i="16"/>
  <c r="H2400" i="16"/>
  <c r="D1528" i="16"/>
  <c r="G1235" i="16"/>
  <c r="E2371" i="16"/>
  <c r="G2371" i="16"/>
  <c r="H1461" i="16"/>
  <c r="D1461" i="16"/>
  <c r="U1461" i="16" s="1"/>
  <c r="F1461" i="16"/>
  <c r="F2336" i="16"/>
  <c r="J2336" i="16"/>
  <c r="D2336" i="16"/>
  <c r="I2336" i="16"/>
  <c r="H2336" i="16"/>
  <c r="I1195" i="16"/>
  <c r="J1195" i="16"/>
  <c r="H1195" i="16"/>
  <c r="F1195" i="16"/>
  <c r="D1195" i="16"/>
  <c r="E1195" i="16"/>
  <c r="G1195" i="16"/>
  <c r="I1998" i="16"/>
  <c r="F1998" i="16"/>
  <c r="E1998" i="16"/>
  <c r="G1998" i="16"/>
  <c r="F2025" i="16"/>
  <c r="I2025" i="16"/>
  <c r="D2025" i="16"/>
  <c r="E2025" i="16"/>
  <c r="G2025" i="16"/>
  <c r="J2025" i="16"/>
  <c r="H2025" i="16"/>
  <c r="F2207" i="16"/>
  <c r="J2207" i="16"/>
  <c r="I2207" i="16"/>
  <c r="D2207" i="16"/>
  <c r="G2207" i="16"/>
  <c r="E2340" i="16"/>
  <c r="I2340" i="16"/>
  <c r="D2340" i="16"/>
  <c r="H2340" i="16"/>
  <c r="E780" i="16"/>
  <c r="D780" i="16"/>
  <c r="J73" i="16"/>
  <c r="D73" i="16"/>
  <c r="G73" i="16"/>
  <c r="E1772" i="16"/>
  <c r="H1772" i="16"/>
  <c r="F1772" i="16"/>
  <c r="I1772" i="16"/>
  <c r="G1772" i="16"/>
  <c r="J1833" i="16"/>
  <c r="D1833" i="16"/>
  <c r="E1833" i="16"/>
  <c r="I1833" i="16"/>
  <c r="D2286" i="16"/>
  <c r="I2286" i="16"/>
  <c r="H2286" i="16"/>
  <c r="E2286" i="16"/>
  <c r="J2286" i="16"/>
  <c r="F2286" i="16"/>
  <c r="G2286" i="16"/>
  <c r="I559" i="16"/>
  <c r="E559" i="16"/>
  <c r="G559" i="16"/>
  <c r="D2189" i="16"/>
  <c r="G2189" i="16"/>
  <c r="F501" i="16"/>
  <c r="J501" i="16"/>
  <c r="D501" i="16"/>
  <c r="I501" i="16"/>
  <c r="E501" i="16"/>
  <c r="H501" i="16"/>
  <c r="G501" i="16"/>
  <c r="G1655" i="16"/>
  <c r="J1655" i="16"/>
  <c r="D1957" i="16"/>
  <c r="F1957" i="16"/>
  <c r="H1957" i="16"/>
  <c r="I1957" i="16"/>
  <c r="G1957" i="16"/>
  <c r="J1957" i="16"/>
  <c r="E1957" i="16"/>
  <c r="I2019" i="16"/>
  <c r="D2019" i="16"/>
  <c r="E2019" i="16"/>
  <c r="D157" i="16"/>
  <c r="U157" i="16" s="1"/>
  <c r="I157" i="16"/>
  <c r="J157" i="16"/>
  <c r="F157" i="16"/>
  <c r="I187" i="16"/>
  <c r="H187" i="16"/>
  <c r="D187" i="16"/>
  <c r="E187" i="16"/>
  <c r="F187" i="16"/>
  <c r="D1026" i="16"/>
  <c r="J1026" i="16"/>
  <c r="D575" i="16"/>
  <c r="J575" i="16"/>
  <c r="I1018" i="16"/>
  <c r="E1018" i="16"/>
  <c r="D1018" i="16"/>
  <c r="F1018" i="16"/>
  <c r="H1018" i="16"/>
  <c r="J1018" i="16"/>
  <c r="J1636" i="16"/>
  <c r="F1636" i="16"/>
  <c r="E1872" i="16"/>
  <c r="G1872" i="16"/>
  <c r="I1872" i="16"/>
  <c r="J2140" i="16"/>
  <c r="F2140" i="16"/>
  <c r="H2140" i="16"/>
  <c r="F1347" i="16"/>
  <c r="D1347" i="16"/>
  <c r="I1347" i="16"/>
  <c r="J1347" i="16"/>
  <c r="E1347" i="16"/>
  <c r="H1347" i="16"/>
  <c r="F807" i="16"/>
  <c r="H807" i="16"/>
  <c r="D1358" i="16"/>
  <c r="E1358" i="16"/>
  <c r="J1358" i="16"/>
  <c r="I1358" i="16"/>
  <c r="H347" i="16"/>
  <c r="D347" i="16"/>
  <c r="F1817" i="16"/>
  <c r="D1817" i="16"/>
  <c r="U1817" i="16" s="1"/>
  <c r="H226" i="16"/>
  <c r="I226" i="16"/>
  <c r="J226" i="16"/>
  <c r="F226" i="16"/>
  <c r="D226" i="16"/>
  <c r="U226" i="16" s="1"/>
  <c r="D450" i="16"/>
  <c r="F247" i="16"/>
  <c r="I247" i="16"/>
  <c r="D1171" i="16"/>
  <c r="H1171" i="16"/>
  <c r="F1171" i="16"/>
  <c r="G1171" i="16"/>
  <c r="I1171" i="16"/>
  <c r="E1171" i="16"/>
  <c r="J1171" i="16"/>
  <c r="H1979" i="16"/>
  <c r="J1979" i="16"/>
  <c r="E1979" i="16"/>
  <c r="D2193" i="16"/>
  <c r="I2193" i="16"/>
  <c r="F2193" i="16"/>
  <c r="G690" i="16"/>
  <c r="F690" i="16"/>
  <c r="D690" i="16"/>
  <c r="E690" i="16"/>
  <c r="H690" i="16"/>
  <c r="I690" i="16"/>
  <c r="J690" i="16"/>
  <c r="G1253" i="16"/>
  <c r="F1253" i="16"/>
  <c r="E1308" i="16"/>
  <c r="I1308" i="16"/>
  <c r="D1308" i="16"/>
  <c r="I1329" i="16"/>
  <c r="F1378" i="16"/>
  <c r="J1378" i="16"/>
  <c r="G1378" i="16"/>
  <c r="I1378" i="16"/>
  <c r="D1378" i="16"/>
  <c r="U1378" i="16" s="1"/>
  <c r="J1445" i="16"/>
  <c r="F1445" i="16"/>
  <c r="D1453" i="16"/>
  <c r="E1453" i="16"/>
  <c r="H1742" i="16"/>
  <c r="D1742" i="16"/>
  <c r="E1742" i="16"/>
  <c r="I1742" i="16"/>
  <c r="F1795" i="16"/>
  <c r="D1795" i="16"/>
  <c r="E1795" i="16"/>
  <c r="D1963" i="16"/>
  <c r="I1963" i="16"/>
  <c r="F1963" i="16"/>
  <c r="J1963" i="16"/>
  <c r="E1963" i="16"/>
  <c r="G2021" i="16"/>
  <c r="J2021" i="16"/>
  <c r="H2021" i="16"/>
  <c r="I2021" i="16"/>
  <c r="D2021" i="16"/>
  <c r="F2021" i="16"/>
  <c r="E2021" i="16"/>
  <c r="F2383" i="16"/>
  <c r="J2383" i="16"/>
  <c r="I2383" i="16"/>
  <c r="E2383" i="16"/>
  <c r="I48" i="16"/>
  <c r="D764" i="16"/>
  <c r="J2177" i="16"/>
  <c r="F2177" i="16"/>
  <c r="F2448" i="16"/>
  <c r="J2448" i="16"/>
  <c r="H350" i="16"/>
  <c r="E580" i="16"/>
  <c r="F580" i="16"/>
  <c r="H580" i="16"/>
  <c r="J580" i="16"/>
  <c r="D580" i="16"/>
  <c r="U580" i="16" s="1"/>
  <c r="I580" i="16"/>
  <c r="I677" i="16"/>
  <c r="F677" i="16"/>
  <c r="E677" i="16"/>
  <c r="D735" i="16"/>
  <c r="I735" i="16"/>
  <c r="F735" i="16"/>
  <c r="J735" i="16"/>
  <c r="H735" i="16"/>
  <c r="E735" i="16"/>
  <c r="E815" i="16"/>
  <c r="J815" i="16"/>
  <c r="F815" i="16"/>
  <c r="F1220" i="16"/>
  <c r="J1426" i="16"/>
  <c r="F1426" i="16"/>
  <c r="E1426" i="16"/>
  <c r="I1426" i="16"/>
  <c r="D1426" i="16"/>
  <c r="F2101" i="16"/>
  <c r="E2101" i="16"/>
  <c r="I2101" i="16"/>
  <c r="H2101" i="16"/>
  <c r="F2264" i="16"/>
  <c r="I2264" i="16"/>
  <c r="H2264" i="16"/>
  <c r="D2264" i="16"/>
  <c r="E2264" i="16"/>
  <c r="J2264" i="16"/>
  <c r="G2264" i="16"/>
  <c r="E2396" i="16"/>
  <c r="D2396" i="16"/>
  <c r="G1154" i="16"/>
  <c r="D1154" i="16"/>
  <c r="I1154" i="16"/>
  <c r="H1154" i="16"/>
  <c r="F1154" i="16"/>
  <c r="E1154" i="16"/>
  <c r="J1154" i="16"/>
  <c r="H2127" i="16"/>
  <c r="E2127" i="16"/>
  <c r="G2127" i="16"/>
  <c r="D2127" i="16"/>
  <c r="I2127" i="16"/>
  <c r="H557" i="16"/>
  <c r="I557" i="16"/>
  <c r="D557" i="16"/>
  <c r="J557" i="16"/>
  <c r="E557" i="16"/>
  <c r="F623" i="16"/>
  <c r="F829" i="16"/>
  <c r="D829" i="16"/>
  <c r="U829" i="16" s="1"/>
  <c r="J829" i="16"/>
  <c r="H829" i="16"/>
  <c r="I829" i="16"/>
  <c r="F853" i="16"/>
  <c r="H853" i="16"/>
  <c r="G1014" i="16"/>
  <c r="H1014" i="16"/>
  <c r="F1014" i="16"/>
  <c r="E1014" i="16"/>
  <c r="I1014" i="16"/>
  <c r="J1014" i="16"/>
  <c r="D1014" i="16"/>
  <c r="E1022" i="16"/>
  <c r="J1022" i="16"/>
  <c r="D1022" i="16"/>
  <c r="I1022" i="16"/>
  <c r="H1491" i="16"/>
  <c r="F1491" i="16"/>
  <c r="D1491" i="16"/>
  <c r="G1491" i="16"/>
  <c r="E1491" i="16"/>
  <c r="F1664" i="16"/>
  <c r="J1664" i="16"/>
  <c r="I2134" i="16"/>
  <c r="F2134" i="16"/>
  <c r="H2134" i="16"/>
  <c r="E2134" i="16"/>
  <c r="F2374" i="16"/>
  <c r="D2374" i="16"/>
  <c r="E414" i="16"/>
  <c r="D414" i="16"/>
  <c r="J414" i="16"/>
  <c r="G414" i="16"/>
  <c r="I414" i="16"/>
  <c r="F414" i="16"/>
  <c r="I636" i="16"/>
  <c r="D636" i="16"/>
  <c r="E636" i="16"/>
  <c r="F636" i="16"/>
  <c r="H636" i="16"/>
  <c r="J636" i="16"/>
  <c r="D505" i="16"/>
  <c r="U505" i="16" s="1"/>
  <c r="I505" i="16"/>
  <c r="H505" i="16"/>
  <c r="J505" i="16"/>
  <c r="D268" i="16"/>
  <c r="U268" i="16" s="1"/>
  <c r="I268" i="16"/>
  <c r="H268" i="16"/>
  <c r="J81" i="16"/>
  <c r="H81" i="16"/>
  <c r="I81" i="16"/>
  <c r="F81" i="16"/>
  <c r="G81" i="16"/>
  <c r="I105" i="16"/>
  <c r="H105" i="16"/>
  <c r="E105" i="16"/>
  <c r="D105" i="16"/>
  <c r="J105" i="16"/>
  <c r="G268" i="16"/>
  <c r="I504" i="16"/>
  <c r="H504" i="16"/>
  <c r="E504" i="16"/>
  <c r="F504" i="16"/>
  <c r="D504" i="16"/>
  <c r="J504" i="16"/>
  <c r="F214" i="16"/>
  <c r="D214" i="16"/>
  <c r="I214" i="16"/>
  <c r="J1165" i="16"/>
  <c r="D1165" i="16"/>
  <c r="H1165" i="16"/>
  <c r="I1165" i="16"/>
  <c r="H1403" i="16"/>
  <c r="I1403" i="16"/>
  <c r="D1403" i="16"/>
  <c r="J1403" i="16"/>
  <c r="F1403" i="16"/>
  <c r="E1403" i="16"/>
  <c r="I835" i="16"/>
  <c r="J835" i="16"/>
  <c r="E835" i="16"/>
  <c r="H835" i="16"/>
  <c r="F835" i="16"/>
  <c r="D835" i="16"/>
  <c r="F628" i="16"/>
  <c r="J628" i="16"/>
  <c r="H628" i="16"/>
  <c r="D628" i="16"/>
  <c r="E628" i="16"/>
  <c r="I628" i="16"/>
  <c r="G636" i="16"/>
  <c r="G1358" i="16"/>
  <c r="H1366" i="16"/>
  <c r="I1366" i="16"/>
  <c r="I1510" i="16"/>
  <c r="J1510" i="16"/>
  <c r="G1788" i="16"/>
  <c r="D1821" i="16"/>
  <c r="J1821" i="16"/>
  <c r="I1821" i="16"/>
  <c r="E1821" i="16"/>
  <c r="H1821" i="16"/>
  <c r="E1959" i="16"/>
  <c r="F1959" i="16"/>
  <c r="D1959" i="16"/>
  <c r="I1959" i="16"/>
  <c r="H1959" i="16"/>
  <c r="E2203" i="16"/>
  <c r="I2203" i="16"/>
  <c r="F2203" i="16"/>
  <c r="F2252" i="16"/>
  <c r="E2252" i="16"/>
  <c r="I2252" i="16"/>
  <c r="D2252" i="16"/>
  <c r="D2375" i="16"/>
  <c r="E2375" i="16"/>
  <c r="F2375" i="16"/>
  <c r="G2375" i="16"/>
  <c r="D1184" i="16"/>
  <c r="F1184" i="16"/>
  <c r="J1184" i="16"/>
  <c r="H1184" i="16"/>
  <c r="I1184" i="16"/>
  <c r="E1184" i="16"/>
  <c r="G1184" i="16"/>
  <c r="D2392" i="16"/>
  <c r="I2392" i="16"/>
  <c r="J2392" i="16"/>
  <c r="E2392" i="16"/>
  <c r="F768" i="16"/>
  <c r="H768" i="16"/>
  <c r="E768" i="16"/>
  <c r="I768" i="16"/>
  <c r="D768" i="16"/>
  <c r="J768" i="16"/>
  <c r="H776" i="16"/>
  <c r="J776" i="16"/>
  <c r="J803" i="16"/>
  <c r="D803" i="16"/>
  <c r="F803" i="16"/>
  <c r="I803" i="16"/>
  <c r="J1236" i="16"/>
  <c r="D1236" i="16"/>
  <c r="I1236" i="16"/>
  <c r="H1309" i="16"/>
  <c r="F1309" i="16"/>
  <c r="D1309" i="16"/>
  <c r="D1407" i="16"/>
  <c r="H1407" i="16"/>
  <c r="J1407" i="16"/>
  <c r="E1407" i="16"/>
  <c r="F1407" i="16"/>
  <c r="I1407" i="16"/>
  <c r="H2079" i="16"/>
  <c r="E2086" i="16"/>
  <c r="D2086" i="16"/>
  <c r="J2086" i="16"/>
  <c r="H2086" i="16"/>
  <c r="G2185" i="16"/>
  <c r="E2185" i="16"/>
  <c r="J2185" i="16"/>
  <c r="H2185" i="16"/>
  <c r="D2185" i="16"/>
  <c r="I2185" i="16"/>
  <c r="F2412" i="16"/>
  <c r="I2412" i="16"/>
  <c r="H2412" i="16"/>
  <c r="F161" i="16"/>
  <c r="D161" i="16"/>
  <c r="E161" i="16"/>
  <c r="I161" i="16"/>
  <c r="H161" i="16"/>
  <c r="J161" i="16"/>
  <c r="E277" i="16"/>
  <c r="F277" i="16"/>
  <c r="F460" i="16"/>
  <c r="D460" i="16"/>
  <c r="I460" i="16"/>
  <c r="H460" i="16"/>
  <c r="J460" i="16"/>
  <c r="E460" i="16"/>
  <c r="D529" i="16"/>
  <c r="E529" i="16"/>
  <c r="H529" i="16"/>
  <c r="I529" i="16"/>
  <c r="J529" i="16"/>
  <c r="F529" i="16"/>
  <c r="I1689" i="16"/>
  <c r="G1689" i="16"/>
  <c r="E1689" i="16"/>
  <c r="U1689" i="16" s="1"/>
  <c r="I2433" i="16"/>
  <c r="H2433" i="16"/>
  <c r="H107" i="16"/>
  <c r="D458" i="16"/>
  <c r="I458" i="16"/>
  <c r="E458" i="16"/>
  <c r="H458" i="16"/>
  <c r="F458" i="16"/>
  <c r="G458" i="16"/>
  <c r="J458" i="16"/>
  <c r="D2442" i="16"/>
  <c r="H568" i="16"/>
  <c r="I568" i="16"/>
  <c r="J568" i="16"/>
  <c r="E568" i="16"/>
  <c r="E1409" i="16"/>
  <c r="D1409" i="16"/>
  <c r="F1652" i="16"/>
  <c r="I1678" i="16"/>
  <c r="J1678" i="16"/>
  <c r="E1678" i="16"/>
  <c r="H1678" i="16"/>
  <c r="G1678" i="16"/>
  <c r="I2092" i="16"/>
  <c r="D2092" i="16"/>
  <c r="E2092" i="16"/>
  <c r="H2092" i="16"/>
  <c r="J2092" i="16"/>
  <c r="F2092" i="16"/>
  <c r="E300" i="16"/>
  <c r="I300" i="16"/>
  <c r="H300" i="16"/>
  <c r="D300" i="16"/>
  <c r="J300" i="16"/>
  <c r="F300" i="16"/>
  <c r="E796" i="16"/>
  <c r="D796" i="16"/>
  <c r="I796" i="16"/>
  <c r="F796" i="16"/>
  <c r="G796" i="16"/>
  <c r="D71" i="16"/>
  <c r="U71" i="16" s="1"/>
  <c r="J71" i="16"/>
  <c r="I71" i="16"/>
  <c r="F71" i="16"/>
  <c r="H71" i="16"/>
  <c r="E522" i="16"/>
  <c r="F522" i="16"/>
  <c r="I522" i="16"/>
  <c r="D604" i="16"/>
  <c r="D398" i="16"/>
  <c r="E398" i="16"/>
  <c r="J373" i="16"/>
  <c r="F373" i="16"/>
  <c r="H373" i="16"/>
  <c r="E95" i="16"/>
  <c r="I95" i="16"/>
  <c r="F95" i="16"/>
  <c r="H95" i="16"/>
  <c r="D60" i="16"/>
  <c r="E60" i="16"/>
  <c r="H60" i="16"/>
  <c r="I60" i="16"/>
  <c r="D96" i="16"/>
  <c r="H96" i="16"/>
  <c r="E96" i="16"/>
  <c r="G96" i="16"/>
  <c r="I96" i="16"/>
  <c r="F96" i="16"/>
  <c r="J96" i="16"/>
  <c r="F1203" i="16"/>
  <c r="I1203" i="16"/>
  <c r="J1203" i="16"/>
  <c r="E1203" i="16"/>
  <c r="D1203" i="16"/>
  <c r="H1203" i="16"/>
  <c r="I2431" i="16"/>
  <c r="E2431" i="16"/>
  <c r="H2431" i="16"/>
  <c r="J2431" i="16"/>
  <c r="D2431" i="16"/>
  <c r="F2431" i="16"/>
  <c r="D1971" i="16"/>
  <c r="E1274" i="16"/>
  <c r="H1274" i="16"/>
  <c r="J1274" i="16"/>
  <c r="F1274" i="16"/>
  <c r="I1274" i="16"/>
  <c r="D1274" i="16"/>
  <c r="D698" i="16"/>
  <c r="I698" i="16"/>
  <c r="H698" i="16"/>
  <c r="F698" i="16"/>
  <c r="J698" i="16"/>
  <c r="E698" i="16"/>
  <c r="H1249" i="16"/>
  <c r="J1437" i="16"/>
  <c r="D1437" i="16"/>
  <c r="I1437" i="16"/>
  <c r="H1437" i="16"/>
  <c r="F1437" i="16"/>
  <c r="E1437" i="16"/>
  <c r="E1465" i="16"/>
  <c r="D1465" i="16"/>
  <c r="I1465" i="16"/>
  <c r="H1465" i="16"/>
  <c r="J1465" i="16"/>
  <c r="F1465" i="16"/>
  <c r="J2419" i="16"/>
  <c r="F2419" i="16"/>
  <c r="H2419" i="16"/>
  <c r="E2419" i="16"/>
  <c r="G505" i="16"/>
  <c r="F102" i="16"/>
  <c r="J102" i="16"/>
  <c r="E172" i="16"/>
  <c r="D172" i="16"/>
  <c r="J172" i="16"/>
  <c r="I172" i="16"/>
  <c r="F172" i="16"/>
  <c r="G172" i="16"/>
  <c r="H172" i="16"/>
  <c r="G347" i="16"/>
  <c r="I2388" i="16"/>
  <c r="J2388" i="16"/>
  <c r="F2388" i="16"/>
  <c r="H2388" i="16"/>
  <c r="D2388" i="16"/>
  <c r="E2388" i="16"/>
  <c r="E661" i="16"/>
  <c r="I661" i="16"/>
  <c r="F661" i="16"/>
  <c r="H661" i="16"/>
  <c r="D1228" i="16"/>
  <c r="F1228" i="16"/>
  <c r="E1228" i="16"/>
  <c r="E649" i="16"/>
  <c r="J649" i="16"/>
  <c r="H649" i="16"/>
  <c r="I649" i="16"/>
  <c r="D649" i="16"/>
  <c r="U649" i="16" s="1"/>
  <c r="F649" i="16"/>
  <c r="E792" i="16"/>
  <c r="J792" i="16"/>
  <c r="I792" i="16"/>
  <c r="D792" i="16"/>
  <c r="E2075" i="16"/>
  <c r="I2075" i="16"/>
  <c r="G2140" i="16"/>
  <c r="J2257" i="16"/>
  <c r="H2257" i="16"/>
  <c r="D2257" i="16"/>
  <c r="I2257" i="16"/>
  <c r="F2257" i="16"/>
  <c r="E2257" i="16"/>
  <c r="G2392" i="16"/>
  <c r="G2408" i="16"/>
  <c r="I2408" i="16"/>
  <c r="F656" i="16"/>
  <c r="H1489" i="16"/>
  <c r="I1009" i="16"/>
  <c r="G1009" i="16"/>
  <c r="J2441" i="16"/>
  <c r="D2441" i="16"/>
  <c r="G2441" i="16"/>
  <c r="E2441" i="16"/>
  <c r="F2441" i="16"/>
  <c r="H2441" i="16"/>
  <c r="I2441" i="16"/>
  <c r="F1489" i="16"/>
  <c r="D1489" i="16"/>
  <c r="G1489" i="16"/>
  <c r="J421" i="16"/>
  <c r="H1008" i="16"/>
  <c r="D1008" i="16"/>
  <c r="F1008" i="16"/>
  <c r="G1008" i="16"/>
  <c r="I1008" i="16"/>
  <c r="E1008" i="16"/>
  <c r="J1008" i="16"/>
  <c r="D1929" i="16"/>
  <c r="F1929" i="16"/>
  <c r="E1929" i="16"/>
  <c r="H1929" i="16"/>
  <c r="D1422" i="16"/>
  <c r="J1422" i="16"/>
  <c r="F1422" i="16"/>
  <c r="I1422" i="16"/>
  <c r="E1422" i="16"/>
  <c r="H1422" i="16"/>
  <c r="G1422" i="16"/>
  <c r="F942" i="16"/>
  <c r="H942" i="16"/>
  <c r="G942" i="16"/>
  <c r="J942" i="16"/>
  <c r="E980" i="16"/>
  <c r="H980" i="16"/>
  <c r="I980" i="16"/>
  <c r="F980" i="16"/>
  <c r="J980" i="16"/>
  <c r="D980" i="16"/>
  <c r="G980" i="16"/>
  <c r="E1093" i="16"/>
  <c r="J1093" i="16"/>
  <c r="I1093" i="16"/>
  <c r="F1093" i="16"/>
  <c r="H1093" i="16"/>
  <c r="D1093" i="16"/>
  <c r="H1380" i="16"/>
  <c r="I1380" i="16"/>
  <c r="F1380" i="16"/>
  <c r="J1380" i="16"/>
  <c r="E1380" i="16"/>
  <c r="D1380" i="16"/>
  <c r="H265" i="16"/>
  <c r="G265" i="16"/>
  <c r="J163" i="16"/>
  <c r="E163" i="16"/>
  <c r="H163" i="16"/>
  <c r="D163" i="16"/>
  <c r="F163" i="16"/>
  <c r="G163" i="16"/>
  <c r="I163" i="16"/>
  <c r="E325" i="16"/>
  <c r="I325" i="16"/>
  <c r="D325" i="16"/>
  <c r="F325" i="16"/>
  <c r="H325" i="16"/>
  <c r="J325" i="16"/>
  <c r="F2395" i="16"/>
  <c r="I2395" i="16"/>
  <c r="H2395" i="16"/>
  <c r="D2395" i="16"/>
  <c r="G2395" i="16"/>
  <c r="J2395" i="16"/>
  <c r="E2395" i="16"/>
  <c r="J89" i="16"/>
  <c r="E89" i="16"/>
  <c r="D89" i="16"/>
  <c r="I89" i="16"/>
  <c r="G89" i="16"/>
  <c r="F89" i="16"/>
  <c r="H89" i="16"/>
  <c r="E385" i="16"/>
  <c r="J385" i="16"/>
  <c r="H385" i="16"/>
  <c r="F385" i="16"/>
  <c r="I385" i="16"/>
  <c r="D385" i="16"/>
  <c r="G385" i="16"/>
  <c r="E1489" i="16"/>
  <c r="J1489" i="16"/>
  <c r="J1342" i="16"/>
  <c r="D1342" i="16"/>
  <c r="G1342" i="16"/>
  <c r="F1342" i="16"/>
  <c r="D525" i="16"/>
  <c r="D1715" i="16"/>
  <c r="H1715" i="16"/>
  <c r="G1715" i="16"/>
  <c r="F1715" i="16"/>
  <c r="J1715" i="16"/>
  <c r="I1715" i="16"/>
  <c r="E1715" i="16"/>
  <c r="G1974" i="16"/>
  <c r="F1974" i="16"/>
  <c r="I1974" i="16"/>
  <c r="E1974" i="16"/>
  <c r="E397" i="16"/>
  <c r="I397" i="16"/>
  <c r="D397" i="16"/>
  <c r="G1591" i="16"/>
  <c r="E1591" i="16"/>
  <c r="J1591" i="16"/>
  <c r="D1591" i="16"/>
  <c r="H1591" i="16"/>
  <c r="F1591" i="16"/>
  <c r="I1591" i="16"/>
  <c r="F2003" i="16"/>
  <c r="J2003" i="16"/>
  <c r="E2003" i="16"/>
  <c r="D2003" i="16"/>
  <c r="G2003" i="16"/>
  <c r="H2003" i="16"/>
  <c r="I2003" i="16"/>
  <c r="D471" i="16"/>
  <c r="G471" i="16"/>
  <c r="I489" i="16"/>
  <c r="G489" i="16"/>
  <c r="E489" i="16"/>
  <c r="H489" i="16"/>
  <c r="J489" i="16"/>
  <c r="F489" i="16"/>
  <c r="D489" i="16"/>
  <c r="U489" i="16" s="1"/>
  <c r="I421" i="16"/>
  <c r="D421" i="16"/>
  <c r="E421" i="16"/>
  <c r="H421" i="16"/>
  <c r="D942" i="16"/>
  <c r="U942" i="16" s="1"/>
  <c r="J1570" i="16"/>
  <c r="E1570" i="16"/>
  <c r="H1570" i="16"/>
  <c r="G1570" i="16"/>
  <c r="F1570" i="16"/>
  <c r="D1570" i="16"/>
  <c r="U1570" i="16" s="1"/>
  <c r="I1570" i="16"/>
  <c r="E1658" i="16"/>
  <c r="G1658" i="16"/>
  <c r="H1658" i="16"/>
  <c r="D1658" i="16"/>
  <c r="I1658" i="16"/>
  <c r="J1658" i="16"/>
  <c r="F1658" i="16"/>
  <c r="J1722" i="16"/>
  <c r="I1722" i="16"/>
  <c r="H1722" i="16"/>
  <c r="D1722" i="16"/>
  <c r="G1722" i="16"/>
  <c r="F1722" i="16"/>
  <c r="E1722" i="16"/>
  <c r="D2054" i="16"/>
  <c r="J2054" i="16"/>
  <c r="H2054" i="16"/>
  <c r="E2054" i="16"/>
  <c r="I2054" i="16"/>
  <c r="F2054" i="16"/>
  <c r="D656" i="16"/>
  <c r="E656" i="16"/>
  <c r="J656" i="16"/>
  <c r="I290" i="16"/>
  <c r="J290" i="16"/>
  <c r="E290" i="16"/>
  <c r="H290" i="16"/>
  <c r="D290" i="16"/>
  <c r="F290" i="16"/>
  <c r="E263" i="16"/>
  <c r="F263" i="16"/>
  <c r="J263" i="16"/>
  <c r="D263" i="16"/>
  <c r="I263" i="16"/>
  <c r="H263" i="16"/>
  <c r="J1384" i="16"/>
  <c r="D1384" i="16"/>
  <c r="E1384" i="16"/>
  <c r="F1384" i="16"/>
  <c r="I1384" i="16"/>
  <c r="H1384" i="16"/>
  <c r="J178" i="16"/>
  <c r="I178" i="16"/>
  <c r="H178" i="16"/>
  <c r="E178" i="16"/>
  <c r="D178" i="16"/>
  <c r="F178" i="16"/>
  <c r="I366" i="16"/>
  <c r="F366" i="16"/>
  <c r="E366" i="16"/>
  <c r="J366" i="16"/>
  <c r="D366" i="16"/>
  <c r="H366" i="16"/>
  <c r="J27" i="16"/>
  <c r="I27" i="16"/>
  <c r="H27" i="16"/>
  <c r="F27" i="16"/>
  <c r="D27" i="16"/>
  <c r="E27" i="16"/>
  <c r="G27" i="16"/>
  <c r="J482" i="16"/>
  <c r="E482" i="16"/>
  <c r="I482" i="16"/>
  <c r="D482" i="16"/>
  <c r="F482" i="16"/>
  <c r="H482" i="16"/>
  <c r="G525" i="16"/>
  <c r="U2467" i="16"/>
  <c r="U2258" i="16"/>
  <c r="U2302" i="16"/>
  <c r="U1149" i="16"/>
  <c r="U2129" i="16"/>
  <c r="U2268" i="16"/>
  <c r="U221" i="16"/>
  <c r="U2076" i="16"/>
  <c r="U2333" i="16"/>
  <c r="U1619" i="16"/>
  <c r="U1579" i="16"/>
  <c r="U1362" i="16"/>
  <c r="U1873" i="16"/>
  <c r="U2146" i="16"/>
  <c r="U1207" i="16"/>
  <c r="U2245" i="16"/>
  <c r="U491" i="16"/>
  <c r="U1688" i="16"/>
  <c r="U195" i="16"/>
  <c r="U2464" i="16"/>
  <c r="U535" i="16"/>
  <c r="U2277" i="16"/>
  <c r="U1620" i="16"/>
  <c r="U222" i="16"/>
  <c r="U1807" i="16"/>
  <c r="U1425" i="16"/>
  <c r="U1994" i="16"/>
  <c r="U116" i="16"/>
  <c r="U2504" i="16"/>
  <c r="U257" i="16"/>
  <c r="U2300" i="16"/>
  <c r="U1596" i="16"/>
  <c r="U1237" i="16"/>
  <c r="U2009" i="16"/>
  <c r="U1623" i="16"/>
  <c r="U46" i="16"/>
  <c r="U356" i="16"/>
  <c r="U1488" i="16"/>
  <c r="U1429" i="16"/>
  <c r="U1531" i="16"/>
  <c r="U1424" i="16"/>
  <c r="U2426" i="16"/>
  <c r="U794" i="16"/>
  <c r="U2194" i="16"/>
  <c r="U431" i="16"/>
  <c r="U2355" i="16"/>
  <c r="U1096" i="16"/>
  <c r="U2378" i="16"/>
  <c r="U1176" i="16"/>
  <c r="A27" i="10"/>
  <c r="U950" i="16"/>
  <c r="B51" i="4"/>
  <c r="A36" i="10" s="1"/>
  <c r="B45" i="4"/>
  <c r="A31" i="10" s="1"/>
  <c r="U923" i="16"/>
  <c r="U1745" i="16"/>
  <c r="U966" i="16"/>
  <c r="U2339" i="16"/>
  <c r="U1257" i="16"/>
  <c r="U40" i="16"/>
  <c r="U2204" i="16"/>
  <c r="U1961" i="16"/>
  <c r="U434" i="16"/>
  <c r="U1175" i="16"/>
  <c r="U2481" i="16"/>
  <c r="U476" i="16"/>
  <c r="U1922" i="16"/>
  <c r="U1326" i="16"/>
  <c r="U62" i="16"/>
  <c r="U138" i="16"/>
  <c r="U199" i="16"/>
  <c r="U2462" i="16"/>
  <c r="U1918" i="16"/>
  <c r="U1333" i="16"/>
  <c r="I2085" i="16"/>
  <c r="E471" i="16"/>
  <c r="F471" i="16"/>
  <c r="J471" i="16"/>
  <c r="H471" i="16"/>
  <c r="I471" i="16"/>
  <c r="D265" i="16"/>
  <c r="E265" i="16"/>
  <c r="J265" i="16"/>
  <c r="I265" i="16"/>
  <c r="F265" i="16"/>
  <c r="I525" i="16"/>
  <c r="J525" i="16"/>
  <c r="E525" i="16"/>
  <c r="H525" i="16"/>
  <c r="F525" i="16"/>
  <c r="D33" i="16"/>
  <c r="I33" i="16"/>
  <c r="F33" i="16"/>
  <c r="G33" i="16"/>
  <c r="J33" i="16"/>
  <c r="J107" i="16"/>
  <c r="D107" i="16"/>
  <c r="G107" i="16"/>
  <c r="I107" i="16"/>
  <c r="E107" i="16"/>
  <c r="F107" i="16"/>
  <c r="J596" i="16"/>
  <c r="D596" i="16"/>
  <c r="F596" i="16"/>
  <c r="G596" i="16"/>
  <c r="I596" i="16"/>
  <c r="E596" i="16"/>
  <c r="E2406" i="16"/>
  <c r="D2406" i="16"/>
  <c r="J2406" i="16"/>
  <c r="H2406" i="16"/>
  <c r="I2406" i="16"/>
  <c r="F2406" i="16"/>
  <c r="G604" i="16"/>
  <c r="I604" i="16"/>
  <c r="E604" i="16"/>
  <c r="J604" i="16"/>
  <c r="H604" i="16"/>
  <c r="G450" i="16"/>
  <c r="E450" i="16"/>
  <c r="F450" i="16"/>
  <c r="J450" i="16"/>
  <c r="I450" i="16"/>
  <c r="H450" i="16"/>
  <c r="G1249" i="16"/>
  <c r="F1249" i="16"/>
  <c r="D1249" i="16"/>
  <c r="I1249" i="16"/>
  <c r="J1249" i="16"/>
  <c r="E1249" i="16"/>
  <c r="J1980" i="16"/>
  <c r="E1980" i="16"/>
  <c r="F1980" i="16"/>
  <c r="H1980" i="16"/>
  <c r="D1980" i="16"/>
  <c r="G1980" i="16"/>
  <c r="G1813" i="16"/>
  <c r="H1813" i="16"/>
  <c r="D1813" i="16"/>
  <c r="J1813" i="16"/>
  <c r="I1813" i="16"/>
  <c r="G438" i="16"/>
  <c r="H438" i="16"/>
  <c r="D438" i="16"/>
  <c r="J438" i="16"/>
  <c r="I438" i="16"/>
  <c r="F438" i="16"/>
  <c r="E438" i="16"/>
  <c r="E724" i="16"/>
  <c r="G724" i="16"/>
  <c r="D724" i="16"/>
  <c r="J724" i="16"/>
  <c r="H724" i="16"/>
  <c r="I769" i="16"/>
  <c r="H769" i="16"/>
  <c r="G769" i="16"/>
  <c r="E769" i="16"/>
  <c r="D769" i="16"/>
  <c r="F769" i="16"/>
  <c r="J2065" i="16"/>
  <c r="H2065" i="16"/>
  <c r="D2065" i="16"/>
  <c r="U2065" i="16" s="1"/>
  <c r="G2065" i="16"/>
  <c r="I2065" i="16"/>
  <c r="D2187" i="16"/>
  <c r="H2187" i="16"/>
  <c r="E2187" i="16"/>
  <c r="F2187" i="16"/>
  <c r="G2187" i="16"/>
  <c r="J2187" i="16"/>
  <c r="I2187" i="16"/>
  <c r="G1097" i="16"/>
  <c r="D1097" i="16"/>
  <c r="F1097" i="16"/>
  <c r="H1097" i="16"/>
  <c r="J1097" i="16"/>
  <c r="I2442" i="16"/>
  <c r="H2442" i="16"/>
  <c r="E2442" i="16"/>
  <c r="J2442" i="16"/>
  <c r="F2442" i="16"/>
  <c r="D845" i="16"/>
  <c r="E845" i="16"/>
  <c r="I845" i="16"/>
  <c r="H845" i="16"/>
  <c r="J845" i="16"/>
  <c r="G1397" i="16"/>
  <c r="D1397" i="16"/>
  <c r="H1397" i="16"/>
  <c r="E1397" i="16"/>
  <c r="F1397" i="16"/>
  <c r="I1397" i="16"/>
  <c r="E1652" i="16"/>
  <c r="D1652" i="16"/>
  <c r="J1652" i="16"/>
  <c r="G1652" i="16"/>
  <c r="H1652" i="16"/>
  <c r="G764" i="16"/>
  <c r="J764" i="16"/>
  <c r="E764" i="16"/>
  <c r="I764" i="16"/>
  <c r="F764" i="16"/>
  <c r="H764" i="16"/>
  <c r="G821" i="16"/>
  <c r="I821" i="16"/>
  <c r="E821" i="16"/>
  <c r="J821" i="16"/>
  <c r="D821" i="16"/>
  <c r="F821" i="16"/>
  <c r="H841" i="16"/>
  <c r="E841" i="16"/>
  <c r="D841" i="16"/>
  <c r="I841" i="16"/>
  <c r="G841" i="16"/>
  <c r="J841" i="16"/>
  <c r="J622" i="16"/>
  <c r="H622" i="16"/>
  <c r="I622" i="16"/>
  <c r="F622" i="16"/>
  <c r="G622" i="16"/>
  <c r="G1247" i="16"/>
  <c r="E1247" i="16"/>
  <c r="D1247" i="16"/>
  <c r="J1247" i="16"/>
  <c r="I1247" i="16"/>
  <c r="H1247" i="16"/>
  <c r="F1247" i="16"/>
  <c r="F1869" i="16"/>
  <c r="I1869" i="16"/>
  <c r="J1869" i="16"/>
  <c r="E1869" i="16"/>
  <c r="H1869" i="16"/>
  <c r="D1869" i="16"/>
  <c r="G1869" i="16"/>
  <c r="E517" i="16"/>
  <c r="I517" i="16"/>
  <c r="D517" i="16"/>
  <c r="J517" i="16"/>
  <c r="H517" i="16"/>
  <c r="F517" i="16"/>
  <c r="D487" i="16"/>
  <c r="E487" i="16"/>
  <c r="J487" i="16"/>
  <c r="I487" i="16"/>
  <c r="G487" i="16"/>
  <c r="H487" i="16"/>
  <c r="F487" i="16"/>
  <c r="E388" i="16"/>
  <c r="H388" i="16"/>
  <c r="F388" i="16"/>
  <c r="D388" i="16"/>
  <c r="I388" i="16"/>
  <c r="G388" i="16"/>
  <c r="J388" i="16"/>
  <c r="I262" i="16"/>
  <c r="J262" i="16"/>
  <c r="G262" i="16"/>
  <c r="H262" i="16"/>
  <c r="D262" i="16"/>
  <c r="E262" i="16"/>
  <c r="G377" i="16"/>
  <c r="J377" i="16"/>
  <c r="I377" i="16"/>
  <c r="F377" i="16"/>
  <c r="H377" i="16"/>
  <c r="E377" i="16"/>
  <c r="U377" i="16" s="1"/>
  <c r="I343" i="16"/>
  <c r="H343" i="16"/>
  <c r="E343" i="16"/>
  <c r="D343" i="16"/>
  <c r="F343" i="16"/>
  <c r="J343" i="16"/>
  <c r="G343" i="16"/>
  <c r="I475" i="16"/>
  <c r="J475" i="16"/>
  <c r="D475" i="16"/>
  <c r="E475" i="16"/>
  <c r="F475" i="16"/>
  <c r="I428" i="16"/>
  <c r="D428" i="16"/>
  <c r="H428" i="16"/>
  <c r="E428" i="16"/>
  <c r="F428" i="16"/>
  <c r="G428" i="16"/>
  <c r="H2266" i="16"/>
  <c r="J2266" i="16"/>
  <c r="I2266" i="16"/>
  <c r="D2266" i="16"/>
  <c r="F2266" i="16"/>
  <c r="G2266" i="16"/>
  <c r="E2266" i="16"/>
  <c r="G2234" i="16"/>
  <c r="J2234" i="16"/>
  <c r="F2234" i="16"/>
  <c r="H2234" i="16"/>
  <c r="D2234" i="16"/>
  <c r="E2234" i="16"/>
  <c r="F2231" i="16"/>
  <c r="G2231" i="16"/>
  <c r="H2231" i="16"/>
  <c r="I2231" i="16"/>
  <c r="E2231" i="16"/>
  <c r="J2231" i="16"/>
  <c r="D2231" i="16"/>
  <c r="G2226" i="16"/>
  <c r="F2226" i="16"/>
  <c r="I2226" i="16"/>
  <c r="H2226" i="16"/>
  <c r="J2226" i="16"/>
  <c r="E2226" i="16"/>
  <c r="F2200" i="16"/>
  <c r="E2200" i="16"/>
  <c r="J2200" i="16"/>
  <c r="D2200" i="16"/>
  <c r="H2200" i="16"/>
  <c r="I2200" i="16"/>
  <c r="I2191" i="16"/>
  <c r="G2191" i="16"/>
  <c r="F2191" i="16"/>
  <c r="D2191" i="16"/>
  <c r="E2191" i="16"/>
  <c r="H2191" i="16"/>
  <c r="J2191" i="16"/>
  <c r="E2188" i="16"/>
  <c r="G2188" i="16"/>
  <c r="I2188" i="16"/>
  <c r="H2188" i="16"/>
  <c r="J2188" i="16"/>
  <c r="D2188" i="16"/>
  <c r="E2088" i="16"/>
  <c r="H2088" i="16"/>
  <c r="I2088" i="16"/>
  <c r="D2088" i="16"/>
  <c r="F2088" i="16"/>
  <c r="J2088" i="16"/>
  <c r="G2088" i="16"/>
  <c r="H2085" i="16"/>
  <c r="J2085" i="16"/>
  <c r="F2085" i="16"/>
  <c r="E2085" i="16"/>
  <c r="U2085" i="16" s="1"/>
  <c r="G2085" i="16"/>
  <c r="E2083" i="16"/>
  <c r="F2083" i="16"/>
  <c r="H2083" i="16"/>
  <c r="J2083" i="16"/>
  <c r="I2083" i="16"/>
  <c r="D2083" i="16"/>
  <c r="D2050" i="16"/>
  <c r="E2050" i="16"/>
  <c r="G2050" i="16"/>
  <c r="J2050" i="16"/>
  <c r="H2050" i="16"/>
  <c r="G2034" i="16"/>
  <c r="H2034" i="16"/>
  <c r="J2034" i="16"/>
  <c r="I2034" i="16"/>
  <c r="F2034" i="16"/>
  <c r="D2034" i="16"/>
  <c r="U2034" i="16" s="1"/>
  <c r="E2014" i="16"/>
  <c r="D2014" i="16"/>
  <c r="J2014" i="16"/>
  <c r="G2014" i="16"/>
  <c r="F2014" i="16"/>
  <c r="H2014" i="16"/>
  <c r="I2014" i="16"/>
  <c r="I1978" i="16"/>
  <c r="F1978" i="16"/>
  <c r="D1978" i="16"/>
  <c r="G1978" i="16"/>
  <c r="E1978" i="16"/>
  <c r="I1964" i="16"/>
  <c r="J1964" i="16"/>
  <c r="D1964" i="16"/>
  <c r="F1964" i="16"/>
  <c r="G1940" i="16"/>
  <c r="J1940" i="16"/>
  <c r="H1940" i="16"/>
  <c r="F1940" i="16"/>
  <c r="E1940" i="16"/>
  <c r="D1940" i="16"/>
  <c r="D1938" i="16"/>
  <c r="J1938" i="16"/>
  <c r="E1938" i="16"/>
  <c r="F1938" i="16"/>
  <c r="G1938" i="16"/>
  <c r="H1938" i="16"/>
  <c r="I1938" i="16"/>
  <c r="F1915" i="16"/>
  <c r="I1915" i="16"/>
  <c r="D1915" i="16"/>
  <c r="E1915" i="16"/>
  <c r="H1915" i="16"/>
  <c r="J1915" i="16"/>
  <c r="G1915" i="16"/>
  <c r="J1690" i="16"/>
  <c r="F1690" i="16"/>
  <c r="I1690" i="16"/>
  <c r="E1690" i="16"/>
  <c r="D1690" i="16"/>
  <c r="G1690" i="16"/>
  <c r="H1690" i="16"/>
  <c r="H1671" i="16"/>
  <c r="D1671" i="16"/>
  <c r="E1671" i="16"/>
  <c r="F1671" i="16"/>
  <c r="J1671" i="16"/>
  <c r="I1671" i="16"/>
  <c r="G1651" i="16"/>
  <c r="F1651" i="16"/>
  <c r="J1651" i="16"/>
  <c r="H1651" i="16"/>
  <c r="I1651" i="16"/>
  <c r="E1651" i="16"/>
  <c r="F725" i="16"/>
  <c r="E725" i="16"/>
  <c r="U725" i="16" s="1"/>
  <c r="J725" i="16"/>
  <c r="G725" i="16"/>
  <c r="H725" i="16"/>
  <c r="G718" i="16"/>
  <c r="I718" i="16"/>
  <c r="J718" i="16"/>
  <c r="E718" i="16"/>
  <c r="D718" i="16"/>
  <c r="F718" i="16"/>
  <c r="H718" i="16"/>
  <c r="E716" i="16"/>
  <c r="I716" i="16"/>
  <c r="D716" i="16"/>
  <c r="F716" i="16"/>
  <c r="H716" i="16"/>
  <c r="G716" i="16"/>
  <c r="J716" i="16"/>
  <c r="H713" i="16"/>
  <c r="F713" i="16"/>
  <c r="I713" i="16"/>
  <c r="E713" i="16"/>
  <c r="D713" i="16"/>
  <c r="J713" i="16"/>
  <c r="J621" i="16"/>
  <c r="I621" i="16"/>
  <c r="D621" i="16"/>
  <c r="F621" i="16"/>
  <c r="H621" i="16"/>
  <c r="E621" i="16"/>
  <c r="H605" i="16"/>
  <c r="D605" i="16"/>
  <c r="F605" i="16"/>
  <c r="G605" i="16"/>
  <c r="J605" i="16"/>
  <c r="I605" i="16"/>
  <c r="D602" i="16"/>
  <c r="J602" i="16"/>
  <c r="G602" i="16"/>
  <c r="H602" i="16"/>
  <c r="E602" i="16"/>
  <c r="F602" i="16"/>
  <c r="I602" i="16"/>
  <c r="G538" i="16"/>
  <c r="D538" i="16"/>
  <c r="I538" i="16"/>
  <c r="H538" i="16"/>
  <c r="E538" i="16"/>
  <c r="J538" i="16"/>
  <c r="J1397" i="16"/>
  <c r="G845" i="16"/>
  <c r="H821" i="16"/>
  <c r="I725" i="16"/>
  <c r="E622" i="16"/>
  <c r="U622" i="16" s="1"/>
  <c r="F538" i="16"/>
  <c r="G2200" i="16"/>
  <c r="E605" i="16"/>
  <c r="G168" i="16"/>
  <c r="H168" i="16"/>
  <c r="J168" i="16"/>
  <c r="I168" i="16"/>
  <c r="F168" i="16"/>
  <c r="D168" i="16"/>
  <c r="G542" i="16"/>
  <c r="D542" i="16"/>
  <c r="H542" i="16"/>
  <c r="I542" i="16"/>
  <c r="E542" i="16"/>
  <c r="D623" i="16"/>
  <c r="J623" i="16"/>
  <c r="I623" i="16"/>
  <c r="G623" i="16"/>
  <c r="E623" i="16"/>
  <c r="H623" i="16"/>
  <c r="G353" i="16"/>
  <c r="J353" i="16"/>
  <c r="H353" i="16"/>
  <c r="F353" i="16"/>
  <c r="I353" i="16"/>
  <c r="D1944" i="16"/>
  <c r="E1944" i="16"/>
  <c r="G1944" i="16"/>
  <c r="H1944" i="16"/>
  <c r="J1944" i="16"/>
  <c r="F1944" i="16"/>
  <c r="G1971" i="16"/>
  <c r="E1971" i="16"/>
  <c r="H1971" i="16"/>
  <c r="F1971" i="16"/>
  <c r="I1971" i="16"/>
  <c r="H1329" i="16"/>
  <c r="J1329" i="16"/>
  <c r="D1329" i="16"/>
  <c r="E1329" i="16"/>
  <c r="H1829" i="16"/>
  <c r="E1829" i="16"/>
  <c r="F1829" i="16"/>
  <c r="J1829" i="16"/>
  <c r="G1829" i="16"/>
  <c r="H722" i="16"/>
  <c r="I722" i="16"/>
  <c r="J722" i="16"/>
  <c r="G722" i="16"/>
  <c r="E722" i="16"/>
  <c r="E772" i="16"/>
  <c r="F772" i="16"/>
  <c r="D772" i="16"/>
  <c r="J772" i="16"/>
  <c r="G772" i="16"/>
  <c r="I772" i="16"/>
  <c r="H780" i="16"/>
  <c r="F780" i="16"/>
  <c r="I780" i="16"/>
  <c r="G780" i="16"/>
  <c r="J780" i="16"/>
  <c r="I1192" i="16"/>
  <c r="D1192" i="16"/>
  <c r="G1192" i="16"/>
  <c r="J1192" i="16"/>
  <c r="F1192" i="16"/>
  <c r="E1192" i="16"/>
  <c r="H1220" i="16"/>
  <c r="E1220" i="16"/>
  <c r="U1220" i="16" s="1"/>
  <c r="I1220" i="16"/>
  <c r="D1220" i="16"/>
  <c r="G1220" i="16"/>
  <c r="D1268" i="16"/>
  <c r="F1268" i="16"/>
  <c r="H1268" i="16"/>
  <c r="E1268" i="16"/>
  <c r="I1268" i="16"/>
  <c r="G1268" i="16"/>
  <c r="J1268" i="16"/>
  <c r="G2083" i="16"/>
  <c r="E117" i="16"/>
  <c r="J117" i="16"/>
  <c r="H117" i="16"/>
  <c r="F117" i="16"/>
  <c r="I117" i="16"/>
  <c r="G1480" i="16"/>
  <c r="E1480" i="16"/>
  <c r="I1480" i="16"/>
  <c r="F1480" i="16"/>
  <c r="J1480" i="16"/>
  <c r="D2501" i="16"/>
  <c r="G2501" i="16"/>
  <c r="F2501" i="16"/>
  <c r="H2501" i="16"/>
  <c r="E2501" i="16"/>
  <c r="D232" i="16"/>
  <c r="H232" i="16"/>
  <c r="E232" i="16"/>
  <c r="F232" i="16"/>
  <c r="I232" i="16"/>
  <c r="J994" i="16"/>
  <c r="D994" i="16"/>
  <c r="E994" i="16"/>
  <c r="F994" i="16"/>
  <c r="G994" i="16"/>
  <c r="D1449" i="16"/>
  <c r="E1449" i="16"/>
  <c r="I1449" i="16"/>
  <c r="H1449" i="16"/>
  <c r="F1449" i="16"/>
  <c r="J1449" i="16"/>
  <c r="I2000" i="16"/>
  <c r="G2000" i="16"/>
  <c r="F2000" i="16"/>
  <c r="E2000" i="16"/>
  <c r="H2000" i="16"/>
  <c r="D2000" i="16"/>
  <c r="H2016" i="16"/>
  <c r="D2016" i="16"/>
  <c r="I2016" i="16"/>
  <c r="G2016" i="16"/>
  <c r="E2016" i="16"/>
  <c r="H475" i="16"/>
  <c r="G435" i="16"/>
  <c r="H435" i="16"/>
  <c r="D435" i="16"/>
  <c r="E435" i="16"/>
  <c r="F435" i="16"/>
  <c r="I435" i="16"/>
  <c r="G517" i="16"/>
  <c r="I1829" i="16"/>
  <c r="E353" i="16"/>
  <c r="J1220" i="16"/>
  <c r="J232" i="16"/>
  <c r="H1480" i="16"/>
  <c r="I1097" i="16"/>
  <c r="D1829" i="16"/>
  <c r="D353" i="16"/>
  <c r="I1652" i="16"/>
  <c r="J542" i="16"/>
  <c r="E168" i="16"/>
  <c r="H1192" i="16"/>
  <c r="J2000" i="16"/>
  <c r="I1940" i="16"/>
  <c r="D2226" i="16"/>
  <c r="D1651" i="16"/>
  <c r="H1964" i="16"/>
  <c r="G2442" i="16"/>
  <c r="J1971" i="16"/>
  <c r="J428" i="16"/>
  <c r="I2050" i="16"/>
  <c r="E33" i="16"/>
  <c r="H1528" i="16"/>
  <c r="I1528" i="16"/>
  <c r="G1528" i="16"/>
  <c r="J1528" i="16"/>
  <c r="E1528" i="16"/>
  <c r="U1528" i="16" s="1"/>
  <c r="F2256" i="16"/>
  <c r="D2256" i="16"/>
  <c r="J2256" i="16"/>
  <c r="H2256" i="16"/>
  <c r="G2256" i="16"/>
  <c r="H2332" i="16"/>
  <c r="I2332" i="16"/>
  <c r="J2332" i="16"/>
  <c r="E2332" i="16"/>
  <c r="F2332" i="16"/>
  <c r="D2332" i="16"/>
  <c r="J2435" i="16"/>
  <c r="G2435" i="16"/>
  <c r="D2435" i="16"/>
  <c r="F2435" i="16"/>
  <c r="I2435" i="16"/>
  <c r="F544" i="16"/>
  <c r="G544" i="16"/>
  <c r="D544" i="16"/>
  <c r="E544" i="16"/>
  <c r="H544" i="16"/>
  <c r="I544" i="16"/>
  <c r="G621" i="16"/>
  <c r="E1964" i="16"/>
  <c r="I861" i="16"/>
  <c r="H861" i="16"/>
  <c r="D861" i="16"/>
  <c r="U861" i="16" s="1"/>
  <c r="J861" i="16"/>
  <c r="G861" i="16"/>
  <c r="F861" i="16"/>
  <c r="G936" i="16"/>
  <c r="F936" i="16"/>
  <c r="D936" i="16"/>
  <c r="H936" i="16"/>
  <c r="J936" i="16"/>
  <c r="E959" i="16"/>
  <c r="D959" i="16"/>
  <c r="G959" i="16"/>
  <c r="I959" i="16"/>
  <c r="H959" i="16"/>
  <c r="F959" i="16"/>
  <c r="J1035" i="16"/>
  <c r="E1035" i="16"/>
  <c r="F1035" i="16"/>
  <c r="H1035" i="16"/>
  <c r="D1035" i="16"/>
  <c r="I1051" i="16"/>
  <c r="H1051" i="16"/>
  <c r="E1051" i="16"/>
  <c r="G1051" i="16"/>
  <c r="D1051" i="16"/>
  <c r="J1051" i="16"/>
  <c r="J1089" i="16"/>
  <c r="H1089" i="16"/>
  <c r="D1089" i="16"/>
  <c r="G1089" i="16"/>
  <c r="E1089" i="16"/>
  <c r="G1140" i="16"/>
  <c r="J1140" i="16"/>
  <c r="D1140" i="16"/>
  <c r="E1140" i="16"/>
  <c r="F1140" i="16"/>
  <c r="I1140" i="16"/>
  <c r="H1255" i="16"/>
  <c r="G1255" i="16"/>
  <c r="I1255" i="16"/>
  <c r="E1255" i="16"/>
  <c r="J1255" i="16"/>
  <c r="F1255" i="16"/>
  <c r="G1597" i="16"/>
  <c r="E1597" i="16"/>
  <c r="H1597" i="16"/>
  <c r="I1597" i="16"/>
  <c r="D1597" i="16"/>
  <c r="F1597" i="16"/>
  <c r="E1968" i="16"/>
  <c r="F1968" i="16"/>
  <c r="H1968" i="16"/>
  <c r="D1968" i="16"/>
  <c r="I1968" i="16"/>
  <c r="J589" i="16"/>
  <c r="G589" i="16"/>
  <c r="H589" i="16"/>
  <c r="F589" i="16"/>
  <c r="D589" i="16"/>
  <c r="I589" i="16"/>
  <c r="E589" i="16"/>
  <c r="J1679" i="16"/>
  <c r="H1679" i="16"/>
  <c r="F1679" i="16"/>
  <c r="E1679" i="16"/>
  <c r="D1679" i="16"/>
  <c r="H1760" i="16"/>
  <c r="F1760" i="16"/>
  <c r="I1760" i="16"/>
  <c r="E1760" i="16"/>
  <c r="G1760" i="16"/>
  <c r="D1760" i="16"/>
  <c r="I571" i="16"/>
  <c r="G571" i="16"/>
  <c r="E571" i="16"/>
  <c r="J571" i="16"/>
  <c r="D571" i="16"/>
  <c r="F571" i="16"/>
  <c r="H571" i="16"/>
  <c r="J1978" i="16"/>
  <c r="G457" i="16"/>
  <c r="D457" i="16"/>
  <c r="H728" i="16"/>
  <c r="J728" i="16"/>
  <c r="I740" i="16"/>
  <c r="J740" i="16"/>
  <c r="G920" i="16"/>
  <c r="H920" i="16"/>
  <c r="D1571" i="16"/>
  <c r="U1571" i="16" s="1"/>
  <c r="G1571" i="16"/>
  <c r="F977" i="16"/>
  <c r="G977" i="16"/>
  <c r="D977" i="16"/>
  <c r="I1965" i="16"/>
  <c r="J1965" i="16"/>
  <c r="D1856" i="16"/>
  <c r="J1856" i="16"/>
  <c r="G1856" i="16"/>
  <c r="H1856" i="16"/>
  <c r="F1856" i="16"/>
  <c r="F569" i="16"/>
  <c r="E569" i="16"/>
  <c r="H405" i="16"/>
  <c r="G405" i="16"/>
  <c r="H51" i="16"/>
  <c r="G51" i="16"/>
  <c r="I51" i="16"/>
  <c r="F51" i="16"/>
  <c r="D51" i="16"/>
  <c r="J51" i="16"/>
  <c r="F495" i="16"/>
  <c r="I495" i="16"/>
  <c r="E495" i="16"/>
  <c r="U495" i="16" s="1"/>
  <c r="G391" i="16"/>
  <c r="D391" i="16"/>
  <c r="U391" i="16" s="1"/>
  <c r="D20" i="16"/>
  <c r="E20" i="16"/>
  <c r="I20" i="16"/>
  <c r="G20" i="16"/>
  <c r="F20" i="16"/>
  <c r="H20" i="16"/>
  <c r="U1413" i="16"/>
  <c r="G547" i="16"/>
  <c r="I547" i="16"/>
  <c r="J547" i="16"/>
  <c r="E547" i="16"/>
  <c r="U547" i="16" s="1"/>
  <c r="J563" i="16"/>
  <c r="F563" i="16"/>
  <c r="H563" i="16"/>
  <c r="D563" i="16"/>
  <c r="U563" i="16" s="1"/>
  <c r="E767" i="16"/>
  <c r="J767" i="16"/>
  <c r="G767" i="16"/>
  <c r="I767" i="16"/>
  <c r="J877" i="16"/>
  <c r="F877" i="16"/>
  <c r="H877" i="16"/>
  <c r="I877" i="16"/>
  <c r="E877" i="16"/>
  <c r="U877" i="16" s="1"/>
  <c r="G877" i="16"/>
  <c r="G941" i="16"/>
  <c r="I941" i="16"/>
  <c r="H941" i="16"/>
  <c r="D941" i="16"/>
  <c r="H1431" i="16"/>
  <c r="D1431" i="16"/>
  <c r="F1431" i="16"/>
  <c r="G1431" i="16"/>
  <c r="E1431" i="16"/>
  <c r="E2013" i="16"/>
  <c r="F2013" i="16"/>
  <c r="D2013" i="16"/>
  <c r="I2013" i="16"/>
  <c r="J2013" i="16"/>
  <c r="I41" i="16"/>
  <c r="D41" i="16"/>
  <c r="U41" i="16" s="1"/>
  <c r="G41" i="16"/>
  <c r="J627" i="16"/>
  <c r="F627" i="16"/>
  <c r="F1163" i="16"/>
  <c r="G1163" i="16"/>
  <c r="I1163" i="16"/>
  <c r="D1163" i="16"/>
  <c r="E1163" i="16"/>
  <c r="F2102" i="16"/>
  <c r="G2102" i="16"/>
  <c r="E2102" i="16"/>
  <c r="D2102" i="16"/>
  <c r="G1839" i="16"/>
  <c r="E1839" i="16"/>
  <c r="I1839" i="16"/>
  <c r="D1839" i="16"/>
  <c r="D1074" i="16"/>
  <c r="I1074" i="16"/>
  <c r="H1074" i="16"/>
  <c r="G1074" i="16"/>
  <c r="J218" i="16"/>
  <c r="F218" i="16"/>
  <c r="H218" i="16"/>
  <c r="I218" i="16"/>
  <c r="D218" i="16"/>
  <c r="H2063" i="16"/>
  <c r="J2063" i="16"/>
  <c r="G2063" i="16"/>
  <c r="J2152" i="16"/>
  <c r="G2152" i="16"/>
  <c r="E2152" i="16"/>
  <c r="F2152" i="16"/>
  <c r="D2152" i="16"/>
  <c r="E1541" i="16"/>
  <c r="J1541" i="16"/>
  <c r="F1541" i="16"/>
  <c r="G1541" i="16"/>
  <c r="D1541" i="16"/>
  <c r="U1541" i="16" s="1"/>
  <c r="D1123" i="16"/>
  <c r="F1123" i="16"/>
  <c r="H1123" i="16"/>
  <c r="G1123" i="16"/>
  <c r="E1123" i="16"/>
  <c r="H2094" i="16"/>
  <c r="I2094" i="16"/>
  <c r="G2094" i="16"/>
  <c r="D2094" i="16"/>
  <c r="F2094" i="16"/>
  <c r="J2094" i="16"/>
  <c r="F1615" i="16"/>
  <c r="H1615" i="16"/>
  <c r="D1615" i="16"/>
  <c r="H1525" i="16"/>
  <c r="G1525" i="16"/>
  <c r="I1525" i="16"/>
  <c r="D1525" i="16"/>
  <c r="E1525" i="16"/>
  <c r="F938" i="16"/>
  <c r="G938" i="16"/>
  <c r="E938" i="16"/>
  <c r="I938" i="16"/>
  <c r="E1262" i="16"/>
  <c r="F1262" i="16"/>
  <c r="D1262" i="16"/>
  <c r="I182" i="16"/>
  <c r="D182" i="16"/>
  <c r="J182" i="16"/>
  <c r="G182" i="16"/>
  <c r="E182" i="16"/>
  <c r="H182" i="16"/>
  <c r="F182" i="16"/>
  <c r="E306" i="16"/>
  <c r="F306" i="16"/>
  <c r="G306" i="16"/>
  <c r="D306" i="16"/>
  <c r="H306" i="16"/>
  <c r="E2424" i="16"/>
  <c r="J2424" i="16"/>
  <c r="G2424" i="16"/>
  <c r="I2424" i="16"/>
  <c r="H2424" i="16"/>
  <c r="G452" i="16"/>
  <c r="J452" i="16"/>
  <c r="D452" i="16"/>
  <c r="E452" i="16"/>
  <c r="I452" i="16"/>
  <c r="J31" i="16"/>
  <c r="I31" i="16"/>
  <c r="F31" i="16"/>
  <c r="E31" i="16"/>
  <c r="U31" i="16" s="1"/>
  <c r="G31" i="16"/>
  <c r="D372" i="16"/>
  <c r="H372" i="16"/>
  <c r="E372" i="16"/>
  <c r="J372" i="16"/>
  <c r="F254" i="16"/>
  <c r="J254" i="16"/>
  <c r="I254" i="16"/>
  <c r="G254" i="16"/>
  <c r="D254" i="16"/>
  <c r="H254" i="16"/>
  <c r="J506" i="16"/>
  <c r="F506" i="16"/>
  <c r="D506" i="16"/>
  <c r="U506" i="16" s="1"/>
  <c r="J374" i="16"/>
  <c r="F374" i="16"/>
  <c r="I374" i="16"/>
  <c r="H374" i="16"/>
  <c r="G374" i="16"/>
  <c r="F167" i="16"/>
  <c r="G167" i="16"/>
  <c r="D167" i="16"/>
  <c r="J167" i="16"/>
  <c r="E167" i="16"/>
  <c r="I167" i="16"/>
  <c r="H167" i="16"/>
  <c r="J259" i="16"/>
  <c r="H259" i="16"/>
  <c r="G259" i="16"/>
  <c r="I259" i="16"/>
  <c r="F259" i="16"/>
  <c r="D233" i="16"/>
  <c r="F233" i="16"/>
  <c r="G233" i="16"/>
  <c r="I233" i="16"/>
  <c r="G119" i="16"/>
  <c r="J119" i="16"/>
  <c r="H119" i="16"/>
  <c r="F119" i="16"/>
  <c r="I119" i="16"/>
  <c r="E84" i="16"/>
  <c r="H84" i="16"/>
  <c r="D84" i="16"/>
  <c r="F84" i="16"/>
  <c r="F369" i="16"/>
  <c r="D369" i="16"/>
  <c r="J369" i="16"/>
  <c r="E369" i="16"/>
  <c r="I369" i="16"/>
  <c r="D304" i="16"/>
  <c r="U304" i="16" s="1"/>
  <c r="G304" i="16"/>
  <c r="H304" i="16"/>
  <c r="J304" i="16"/>
  <c r="I304" i="16"/>
  <c r="G270" i="16"/>
  <c r="H270" i="16"/>
  <c r="J270" i="16"/>
  <c r="D270" i="16"/>
  <c r="F270" i="16"/>
  <c r="E270" i="16"/>
  <c r="I270" i="16"/>
  <c r="F192" i="16"/>
  <c r="E192" i="16"/>
  <c r="J171" i="16"/>
  <c r="G171" i="16"/>
  <c r="E171" i="16"/>
  <c r="I171" i="16"/>
  <c r="H171" i="16"/>
  <c r="F171" i="16"/>
  <c r="I165" i="16"/>
  <c r="F165" i="16"/>
  <c r="G165" i="16"/>
  <c r="I141" i="16"/>
  <c r="D141" i="16"/>
  <c r="F141" i="16"/>
  <c r="H61" i="16"/>
  <c r="I61" i="16"/>
  <c r="J61" i="16"/>
  <c r="D61" i="16"/>
  <c r="E61" i="16"/>
  <c r="E2404" i="16"/>
  <c r="I2404" i="16"/>
  <c r="H2404" i="16"/>
  <c r="D2404" i="16"/>
  <c r="I2350" i="16"/>
  <c r="G2350" i="16"/>
  <c r="F2350" i="16"/>
  <c r="H2350" i="16"/>
  <c r="G2325" i="16"/>
  <c r="F2325" i="16"/>
  <c r="J2325" i="16"/>
  <c r="D2325" i="16"/>
  <c r="E2325" i="16"/>
  <c r="D2275" i="16"/>
  <c r="U2275" i="16" s="1"/>
  <c r="H2275" i="16"/>
  <c r="G2275" i="16"/>
  <c r="F2275" i="16"/>
  <c r="I2273" i="16"/>
  <c r="F2273" i="16"/>
  <c r="H2273" i="16"/>
  <c r="D2273" i="16"/>
  <c r="E2273" i="16"/>
  <c r="G2273" i="16"/>
  <c r="D1590" i="16"/>
  <c r="U1590" i="16" s="1"/>
  <c r="G1590" i="16"/>
  <c r="F1590" i="16"/>
  <c r="J1590" i="16"/>
  <c r="D1584" i="16"/>
  <c r="U1584" i="16" s="1"/>
  <c r="J1584" i="16"/>
  <c r="F1584" i="16"/>
  <c r="G1584" i="16"/>
  <c r="D1581" i="16"/>
  <c r="U1581" i="16" s="1"/>
  <c r="G1581" i="16"/>
  <c r="I1581" i="16"/>
  <c r="H1581" i="16"/>
  <c r="F1581" i="16"/>
  <c r="H1548" i="16"/>
  <c r="F1548" i="16"/>
  <c r="G1548" i="16"/>
  <c r="I1548" i="16"/>
  <c r="D1438" i="16"/>
  <c r="U1438" i="16" s="1"/>
  <c r="J1438" i="16"/>
  <c r="I1438" i="16"/>
  <c r="D1399" i="16"/>
  <c r="U1399" i="16" s="1"/>
  <c r="I1399" i="16"/>
  <c r="G1399" i="16"/>
  <c r="F1399" i="16"/>
  <c r="E1371" i="16"/>
  <c r="G1371" i="16"/>
  <c r="D1371" i="16"/>
  <c r="E1271" i="16"/>
  <c r="U1271" i="16" s="1"/>
  <c r="H1271" i="16"/>
  <c r="J1271" i="16"/>
  <c r="I1271" i="16"/>
  <c r="G1271" i="16"/>
  <c r="E1223" i="16"/>
  <c r="F1223" i="16"/>
  <c r="G1223" i="16"/>
  <c r="I1223" i="16"/>
  <c r="I1164" i="16"/>
  <c r="F1164" i="16"/>
  <c r="D1164" i="16"/>
  <c r="U1164" i="16" s="1"/>
  <c r="J1164" i="16"/>
  <c r="J1162" i="16"/>
  <c r="E1162" i="16"/>
  <c r="H1162" i="16"/>
  <c r="D1151" i="16"/>
  <c r="U1151" i="16" s="1"/>
  <c r="I1151" i="16"/>
  <c r="F1151" i="16"/>
  <c r="H1151" i="16"/>
  <c r="F908" i="16"/>
  <c r="D908" i="16"/>
  <c r="I908" i="16"/>
  <c r="H908" i="16"/>
  <c r="E908" i="16"/>
  <c r="G908" i="16"/>
  <c r="H899" i="16"/>
  <c r="G899" i="16"/>
  <c r="E891" i="16"/>
  <c r="H891" i="16"/>
  <c r="I891" i="16"/>
  <c r="D891" i="16"/>
  <c r="G891" i="16"/>
  <c r="J891" i="16"/>
  <c r="F891" i="16"/>
  <c r="H879" i="16"/>
  <c r="I879" i="16"/>
  <c r="J879" i="16"/>
  <c r="D879" i="16"/>
  <c r="I866" i="16"/>
  <c r="H866" i="16"/>
  <c r="J866" i="16"/>
  <c r="F851" i="16"/>
  <c r="J851" i="16"/>
  <c r="G851" i="16"/>
  <c r="I810" i="16"/>
  <c r="G810" i="16"/>
  <c r="H810" i="16"/>
  <c r="J810" i="16"/>
  <c r="F810" i="16"/>
  <c r="D790" i="16"/>
  <c r="F790" i="16"/>
  <c r="J790" i="16"/>
  <c r="I790" i="16"/>
  <c r="G790" i="16"/>
  <c r="E790" i="16"/>
  <c r="H749" i="16"/>
  <c r="G749" i="16"/>
  <c r="I737" i="16"/>
  <c r="E737" i="16"/>
  <c r="J737" i="16"/>
  <c r="G737" i="16"/>
  <c r="H737" i="16"/>
  <c r="D737" i="16"/>
  <c r="U737" i="16" s="1"/>
  <c r="F737" i="16"/>
  <c r="J734" i="16"/>
  <c r="F734" i="16"/>
  <c r="D734" i="16"/>
  <c r="U734" i="16" s="1"/>
  <c r="H734" i="16"/>
  <c r="I734" i="16"/>
  <c r="F689" i="16"/>
  <c r="I689" i="16"/>
  <c r="E689" i="16"/>
  <c r="J689" i="16"/>
  <c r="H689" i="16"/>
  <c r="G684" i="16"/>
  <c r="J684" i="16"/>
  <c r="D684" i="16"/>
  <c r="H684" i="16"/>
  <c r="J653" i="16"/>
  <c r="E653" i="16"/>
  <c r="I653" i="16"/>
  <c r="F653" i="16"/>
  <c r="D650" i="16"/>
  <c r="J650" i="16"/>
  <c r="F650" i="16"/>
  <c r="H650" i="16"/>
  <c r="E650" i="16"/>
  <c r="F562" i="16"/>
  <c r="E562" i="16"/>
  <c r="G562" i="16"/>
  <c r="I562" i="16"/>
  <c r="J239" i="16"/>
  <c r="E239" i="16"/>
  <c r="B56" i="4"/>
  <c r="A40" i="10" s="1"/>
  <c r="B58" i="4"/>
  <c r="A42" i="10" s="1"/>
  <c r="B50" i="4"/>
  <c r="A35" i="10" s="1"/>
  <c r="F397" i="16"/>
  <c r="G397" i="16"/>
  <c r="J1974" i="16"/>
  <c r="H1974" i="16"/>
  <c r="H1342" i="16"/>
  <c r="I1342" i="16"/>
  <c r="J1929" i="16"/>
  <c r="I1929" i="16"/>
  <c r="D522" i="16"/>
  <c r="U522" i="16" s="1"/>
  <c r="H522" i="16"/>
  <c r="F2086" i="16"/>
  <c r="F1366" i="16"/>
  <c r="F2396" i="16"/>
  <c r="D815" i="16"/>
  <c r="D677" i="16"/>
  <c r="U677" i="16" s="1"/>
  <c r="H1358" i="16"/>
  <c r="J2340" i="16"/>
  <c r="J1009" i="16"/>
  <c r="H1485" i="16"/>
  <c r="I1485" i="16"/>
  <c r="F1235" i="16"/>
  <c r="I2335" i="16"/>
  <c r="F2335" i="16"/>
  <c r="F839" i="16"/>
  <c r="I839" i="16"/>
  <c r="E827" i="16"/>
  <c r="G754" i="16"/>
  <c r="I915" i="16"/>
  <c r="E740" i="16"/>
  <c r="I1571" i="16"/>
  <c r="I920" i="16"/>
  <c r="E754" i="16"/>
  <c r="G1644" i="16"/>
  <c r="G728" i="16"/>
  <c r="H15" i="16"/>
  <c r="F608" i="16"/>
  <c r="F940" i="16"/>
  <c r="H536" i="16"/>
  <c r="E202" i="16"/>
  <c r="G2396" i="16"/>
  <c r="I1856" i="16"/>
  <c r="G493" i="16"/>
  <c r="J493" i="16"/>
  <c r="G103" i="16"/>
  <c r="D1223" i="16"/>
  <c r="J550" i="16"/>
  <c r="H109" i="16"/>
  <c r="D109" i="16"/>
  <c r="J1615" i="16"/>
  <c r="H1706" i="16"/>
  <c r="F304" i="16"/>
  <c r="J749" i="16"/>
  <c r="J701" i="16"/>
  <c r="E808" i="16"/>
  <c r="E374" i="16"/>
  <c r="U374" i="16" s="1"/>
  <c r="I563" i="16"/>
  <c r="I192" i="16"/>
  <c r="F391" i="16"/>
  <c r="J899" i="16"/>
  <c r="E851" i="16"/>
  <c r="J495" i="16"/>
  <c r="H369" i="16"/>
  <c r="E879" i="16"/>
  <c r="G372" i="16"/>
  <c r="F2063" i="16"/>
  <c r="H547" i="16"/>
  <c r="E1240" i="16"/>
  <c r="U1240" i="16" s="1"/>
  <c r="H2013" i="16"/>
  <c r="J941" i="16"/>
  <c r="F1240" i="16"/>
  <c r="H41" i="16"/>
  <c r="F808" i="16"/>
  <c r="I684" i="16"/>
  <c r="D1965" i="16"/>
  <c r="E1074" i="16"/>
  <c r="J1839" i="16"/>
  <c r="H452" i="16"/>
  <c r="J1240" i="16"/>
  <c r="I1123" i="16"/>
  <c r="I1162" i="16"/>
  <c r="E233" i="16"/>
  <c r="G1438" i="16"/>
  <c r="E141" i="16"/>
  <c r="D165" i="16"/>
  <c r="E119" i="16"/>
  <c r="U119" i="16" s="1"/>
  <c r="D2424" i="16"/>
  <c r="G61" i="16"/>
  <c r="D562" i="16"/>
  <c r="I2102" i="16"/>
  <c r="D2350" i="16"/>
  <c r="E2336" i="16"/>
  <c r="G2336" i="16"/>
  <c r="D2309" i="16"/>
  <c r="H2309" i="16"/>
  <c r="D754" i="16"/>
  <c r="E1986" i="16"/>
  <c r="U1986" i="16" s="1"/>
  <c r="J1986" i="16"/>
  <c r="D938" i="16"/>
  <c r="U938" i="16" s="1"/>
  <c r="G506" i="16"/>
  <c r="I2177" i="16"/>
  <c r="G2177" i="16"/>
  <c r="E1411" i="16"/>
  <c r="D1411" i="16"/>
  <c r="H1164" i="16"/>
  <c r="J192" i="16"/>
  <c r="H627" i="16"/>
  <c r="G884" i="16"/>
  <c r="J884" i="16"/>
  <c r="D1359" i="16"/>
  <c r="J1359" i="16"/>
  <c r="G2192" i="16"/>
  <c r="H2192" i="16"/>
  <c r="E627" i="16"/>
  <c r="I650" i="16"/>
  <c r="E2350" i="16"/>
  <c r="D171" i="16"/>
  <c r="G369" i="16"/>
  <c r="I42" i="16"/>
  <c r="H42" i="16"/>
  <c r="F42" i="16"/>
  <c r="D42" i="16"/>
  <c r="G164" i="16"/>
  <c r="J164" i="16"/>
  <c r="F164" i="16"/>
  <c r="D164" i="16"/>
  <c r="E164" i="16"/>
  <c r="H164" i="16"/>
  <c r="G704" i="16"/>
  <c r="D704" i="16"/>
  <c r="U704" i="16" s="1"/>
  <c r="J1307" i="16"/>
  <c r="H1307" i="16"/>
  <c r="E1307" i="16"/>
  <c r="H1519" i="16"/>
  <c r="J1519" i="16"/>
  <c r="H1315" i="16"/>
  <c r="G1315" i="16"/>
  <c r="D1315" i="16"/>
  <c r="I448" i="16"/>
  <c r="D448" i="16"/>
  <c r="J448" i="16"/>
  <c r="G44" i="16"/>
  <c r="D44" i="16"/>
  <c r="U44" i="16" s="1"/>
  <c r="H44" i="16"/>
  <c r="D17" i="16"/>
  <c r="I17" i="16"/>
  <c r="H17" i="16"/>
  <c r="J17" i="16"/>
  <c r="F17" i="16"/>
  <c r="E17" i="16"/>
  <c r="J1834" i="16"/>
  <c r="F1834" i="16"/>
  <c r="G1834" i="16"/>
  <c r="H1985" i="16"/>
  <c r="D1985" i="16"/>
  <c r="U1985" i="16" s="1"/>
  <c r="G1985" i="16"/>
  <c r="F1985" i="16"/>
  <c r="H2361" i="16"/>
  <c r="G2361" i="16"/>
  <c r="E2361" i="16"/>
  <c r="U2361" i="16" s="1"/>
  <c r="F1525" i="16"/>
  <c r="H2405" i="16"/>
  <c r="J2405" i="16"/>
  <c r="F2405" i="16"/>
  <c r="E2405" i="16"/>
  <c r="U2405" i="16" s="1"/>
  <c r="F467" i="16"/>
  <c r="E467" i="16"/>
  <c r="H467" i="16"/>
  <c r="D467" i="16"/>
  <c r="D814" i="16"/>
  <c r="E814" i="16"/>
  <c r="H814" i="16"/>
  <c r="F814" i="16"/>
  <c r="G814" i="16"/>
  <c r="J881" i="16"/>
  <c r="G881" i="16"/>
  <c r="F1924" i="16"/>
  <c r="D1924" i="16"/>
  <c r="E1924" i="16"/>
  <c r="G2017" i="16"/>
  <c r="I2017" i="16"/>
  <c r="H2017" i="16"/>
  <c r="D2017" i="16"/>
  <c r="E2017" i="16"/>
  <c r="E406" i="16"/>
  <c r="F406" i="16"/>
  <c r="G406" i="16"/>
  <c r="D406" i="16"/>
  <c r="J320" i="16"/>
  <c r="F320" i="16"/>
  <c r="H320" i="16"/>
  <c r="G320" i="16"/>
  <c r="F675" i="16"/>
  <c r="J675" i="16"/>
  <c r="H675" i="16"/>
  <c r="G734" i="16"/>
  <c r="F339" i="16"/>
  <c r="E339" i="16"/>
  <c r="G339" i="16"/>
  <c r="D339" i="16"/>
  <c r="F239" i="16"/>
  <c r="E846" i="16"/>
  <c r="U846" i="16" s="1"/>
  <c r="I846" i="16"/>
  <c r="F1484" i="16"/>
  <c r="D1484" i="16"/>
  <c r="G1484" i="16"/>
  <c r="G746" i="16"/>
  <c r="J746" i="16"/>
  <c r="E746" i="16"/>
  <c r="F746" i="16"/>
  <c r="J427" i="16"/>
  <c r="F427" i="16"/>
  <c r="E427" i="16"/>
  <c r="J1791" i="16"/>
  <c r="H1791" i="16"/>
  <c r="D1791" i="16"/>
  <c r="U1791" i="16" s="1"/>
  <c r="G1791" i="16"/>
  <c r="E1706" i="16"/>
  <c r="U1706" i="16" s="1"/>
  <c r="I1706" i="16"/>
  <c r="H493" i="16"/>
  <c r="D493" i="16"/>
  <c r="U493" i="16" s="1"/>
  <c r="A25" i="10"/>
  <c r="B44" i="4"/>
  <c r="A30" i="10" s="1"/>
  <c r="J397" i="16"/>
  <c r="J522" i="16"/>
  <c r="I2086" i="16"/>
  <c r="J1366" i="16"/>
  <c r="I2396" i="16"/>
  <c r="H677" i="16"/>
  <c r="J677" i="16"/>
  <c r="G2340" i="16"/>
  <c r="H1009" i="16"/>
  <c r="D1235" i="16"/>
  <c r="U1235" i="16" s="1"/>
  <c r="G2335" i="16"/>
  <c r="G839" i="16"/>
  <c r="E915" i="16"/>
  <c r="D740" i="16"/>
  <c r="F754" i="16"/>
  <c r="E457" i="16"/>
  <c r="F1571" i="16"/>
  <c r="J920" i="16"/>
  <c r="H1644" i="16"/>
  <c r="I1644" i="16"/>
  <c r="I728" i="16"/>
  <c r="D1366" i="16"/>
  <c r="G15" i="16"/>
  <c r="F2153" i="16"/>
  <c r="G202" i="16"/>
  <c r="E1856" i="16"/>
  <c r="F405" i="16"/>
  <c r="I2153" i="16"/>
  <c r="E103" i="16"/>
  <c r="G569" i="16"/>
  <c r="D728" i="16"/>
  <c r="D103" i="16"/>
  <c r="J1223" i="16"/>
  <c r="F550" i="16"/>
  <c r="G550" i="16"/>
  <c r="J1571" i="16"/>
  <c r="E109" i="16"/>
  <c r="I109" i="16"/>
  <c r="E1615" i="16"/>
  <c r="D701" i="16"/>
  <c r="U701" i="16" s="1"/>
  <c r="I701" i="16"/>
  <c r="J808" i="16"/>
  <c r="E899" i="16"/>
  <c r="H653" i="16"/>
  <c r="G563" i="16"/>
  <c r="D192" i="16"/>
  <c r="E1548" i="16"/>
  <c r="D627" i="16"/>
  <c r="I899" i="16"/>
  <c r="E728" i="16"/>
  <c r="J2404" i="16"/>
  <c r="D1548" i="16"/>
  <c r="H506" i="16"/>
  <c r="J1399" i="16"/>
  <c r="G239" i="16"/>
  <c r="J569" i="16"/>
  <c r="I2063" i="16"/>
  <c r="J1431" i="16"/>
  <c r="D767" i="16"/>
  <c r="U767" i="16" s="1"/>
  <c r="H1240" i="16"/>
  <c r="E941" i="16"/>
  <c r="I1240" i="16"/>
  <c r="J41" i="16"/>
  <c r="U76" i="16"/>
  <c r="H31" i="16"/>
  <c r="E218" i="16"/>
  <c r="H1965" i="16"/>
  <c r="G1262" i="16"/>
  <c r="G2013" i="16"/>
  <c r="H2153" i="16"/>
  <c r="F1074" i="16"/>
  <c r="F1839" i="16"/>
  <c r="D851" i="16"/>
  <c r="D749" i="16"/>
  <c r="U749" i="16" s="1"/>
  <c r="D1162" i="16"/>
  <c r="D839" i="16"/>
  <c r="G866" i="16"/>
  <c r="G1162" i="16"/>
  <c r="D689" i="16"/>
  <c r="F1162" i="16"/>
  <c r="H233" i="16"/>
  <c r="H1438" i="16"/>
  <c r="J1151" i="16"/>
  <c r="F1271" i="16"/>
  <c r="G141" i="16"/>
  <c r="E165" i="16"/>
  <c r="J457" i="16"/>
  <c r="F61" i="16"/>
  <c r="H562" i="16"/>
  <c r="H2102" i="16"/>
  <c r="J2350" i="16"/>
  <c r="G1664" i="16"/>
  <c r="I1664" i="16"/>
  <c r="H1872" i="16"/>
  <c r="D1872" i="16"/>
  <c r="U1872" i="16" s="1"/>
  <c r="J908" i="16"/>
  <c r="H938" i="16"/>
  <c r="I1791" i="16"/>
  <c r="E684" i="16"/>
  <c r="J938" i="16"/>
  <c r="J391" i="16"/>
  <c r="G2404" i="16"/>
  <c r="J1706" i="16"/>
  <c r="G1164" i="16"/>
  <c r="H192" i="16"/>
  <c r="J919" i="16"/>
  <c r="F919" i="16"/>
  <c r="E919" i="16"/>
  <c r="I919" i="16"/>
  <c r="D919" i="16"/>
  <c r="D998" i="16"/>
  <c r="J998" i="16"/>
  <c r="H998" i="16"/>
  <c r="H790" i="16"/>
  <c r="H2047" i="16"/>
  <c r="I2047" i="16"/>
  <c r="E2047" i="16"/>
  <c r="D2047" i="16"/>
  <c r="G650" i="16"/>
  <c r="H427" i="16"/>
  <c r="I2410" i="16"/>
  <c r="F2410" i="16"/>
  <c r="F527" i="16"/>
  <c r="H527" i="16"/>
  <c r="E18" i="16"/>
  <c r="G18" i="16"/>
  <c r="I18" i="16"/>
  <c r="D539" i="16"/>
  <c r="E539" i="16"/>
  <c r="F539" i="16"/>
  <c r="I539" i="16"/>
  <c r="H1095" i="16"/>
  <c r="I1095" i="16"/>
  <c r="E1612" i="16"/>
  <c r="D1612" i="16"/>
  <c r="H1541" i="16"/>
  <c r="J674" i="16"/>
  <c r="D674" i="16"/>
  <c r="E674" i="16"/>
  <c r="G674" i="16"/>
  <c r="D287" i="16"/>
  <c r="U287" i="16" s="1"/>
  <c r="I287" i="16"/>
  <c r="G287" i="16"/>
  <c r="J287" i="16"/>
  <c r="D152" i="16"/>
  <c r="U152" i="16" s="1"/>
  <c r="G152" i="16"/>
  <c r="F152" i="16"/>
  <c r="E254" i="16"/>
  <c r="I129" i="16"/>
  <c r="H129" i="16"/>
  <c r="G129" i="16"/>
  <c r="D129" i="16"/>
  <c r="U129" i="16" s="1"/>
  <c r="E327" i="16"/>
  <c r="D327" i="16"/>
  <c r="H2136" i="16"/>
  <c r="J2136" i="16"/>
  <c r="G2136" i="16"/>
  <c r="I2325" i="16"/>
  <c r="J599" i="16"/>
  <c r="I599" i="16"/>
  <c r="D599" i="16"/>
  <c r="U599" i="16" s="1"/>
  <c r="G599" i="16"/>
  <c r="H599" i="16"/>
  <c r="D230" i="16"/>
  <c r="I230" i="16"/>
  <c r="E230" i="16"/>
  <c r="F230" i="16"/>
  <c r="J307" i="16"/>
  <c r="G307" i="16"/>
  <c r="E307" i="16"/>
  <c r="U307" i="16" s="1"/>
  <c r="H2325" i="16"/>
  <c r="J2275" i="16"/>
  <c r="E2317" i="16"/>
  <c r="U2317" i="16" s="1"/>
  <c r="H2317" i="16"/>
  <c r="G2317" i="16"/>
  <c r="J2317" i="16"/>
  <c r="H2313" i="16"/>
  <c r="I2313" i="16"/>
  <c r="G2313" i="16"/>
  <c r="F2313" i="16"/>
  <c r="J2313" i="16"/>
  <c r="E2313" i="16"/>
  <c r="U2313" i="16" s="1"/>
  <c r="G2377" i="16"/>
  <c r="I2377" i="16"/>
  <c r="H2377" i="16"/>
  <c r="G380" i="16"/>
  <c r="J380" i="16"/>
  <c r="E380" i="16"/>
  <c r="F380" i="16"/>
  <c r="E143" i="16"/>
  <c r="J143" i="16"/>
  <c r="D143" i="16"/>
  <c r="F143" i="16"/>
  <c r="I143" i="16"/>
  <c r="D810" i="16"/>
  <c r="U810" i="16" s="1"/>
  <c r="E2094" i="16"/>
  <c r="I1541" i="16"/>
  <c r="J2273" i="16"/>
  <c r="H1878" i="16"/>
  <c r="I1878" i="16"/>
  <c r="D1878" i="16"/>
  <c r="G1878" i="16"/>
  <c r="E1878" i="16"/>
  <c r="F1878" i="16"/>
  <c r="E1906" i="16"/>
  <c r="D1906" i="16"/>
  <c r="J1906" i="16"/>
  <c r="H1906" i="16"/>
  <c r="F1906" i="16"/>
  <c r="J2487" i="16"/>
  <c r="H2487" i="16"/>
  <c r="F2487" i="16"/>
  <c r="D2487" i="16"/>
  <c r="U2487" i="16" s="1"/>
  <c r="I2487" i="16"/>
  <c r="U432" i="16"/>
  <c r="U1853" i="16"/>
  <c r="D2433" i="16"/>
  <c r="U1492" i="16"/>
  <c r="H1668" i="16"/>
  <c r="U100" i="16"/>
  <c r="D1733" i="16"/>
  <c r="U1733" i="16" s="1"/>
  <c r="I1733" i="16"/>
  <c r="J154" i="16"/>
  <c r="E154" i="16"/>
  <c r="U154" i="16" s="1"/>
  <c r="G154" i="16"/>
  <c r="I2457" i="16"/>
  <c r="D2457" i="16"/>
  <c r="U2457" i="16" s="1"/>
  <c r="H2457" i="16"/>
  <c r="U2403" i="16"/>
  <c r="F1349" i="16"/>
  <c r="D1349" i="16"/>
  <c r="U1349" i="16" s="1"/>
  <c r="G1463" i="16"/>
  <c r="J1463" i="16"/>
  <c r="E2162" i="16"/>
  <c r="D2162" i="16"/>
  <c r="I2162" i="16"/>
  <c r="H2162" i="16"/>
  <c r="F2162" i="16"/>
  <c r="J2162" i="16"/>
  <c r="I484" i="16"/>
  <c r="H484" i="16"/>
  <c r="I1181" i="16"/>
  <c r="G1181" i="16"/>
  <c r="J1181" i="16"/>
  <c r="D1181" i="16"/>
  <c r="U1181" i="16" s="1"/>
  <c r="H2356" i="16"/>
  <c r="D2356" i="16"/>
  <c r="U2356" i="16" s="1"/>
  <c r="J2356" i="16"/>
  <c r="G2356" i="16"/>
  <c r="J311" i="16"/>
  <c r="I311" i="16"/>
  <c r="J918" i="16"/>
  <c r="F918" i="16"/>
  <c r="F2407" i="16"/>
  <c r="H2407" i="16"/>
  <c r="E2337" i="16"/>
  <c r="J2337" i="16"/>
  <c r="H2337" i="16"/>
  <c r="D2337" i="16"/>
  <c r="G2337" i="16"/>
  <c r="G201" i="16"/>
  <c r="D201" i="16"/>
  <c r="U201" i="16" s="1"/>
  <c r="F201" i="16"/>
  <c r="D329" i="16"/>
  <c r="F329" i="16"/>
  <c r="E329" i="16"/>
  <c r="H329" i="16"/>
  <c r="E1139" i="16"/>
  <c r="J1139" i="16"/>
  <c r="H1139" i="16"/>
  <c r="G1139" i="16"/>
  <c r="D1498" i="16"/>
  <c r="U1498" i="16" s="1"/>
  <c r="I1498" i="16"/>
  <c r="J1498" i="16"/>
  <c r="G1498" i="16"/>
  <c r="E319" i="16"/>
  <c r="U319" i="16" s="1"/>
  <c r="J319" i="16"/>
  <c r="G1373" i="16"/>
  <c r="F1373" i="16"/>
  <c r="E961" i="16"/>
  <c r="J961" i="16"/>
  <c r="F961" i="16"/>
  <c r="D961" i="16"/>
  <c r="D617" i="16"/>
  <c r="U617" i="16" s="1"/>
  <c r="H617" i="16"/>
  <c r="E779" i="16"/>
  <c r="U779" i="16" s="1"/>
  <c r="I779" i="16"/>
  <c r="G779" i="16"/>
  <c r="D1953" i="16"/>
  <c r="U1953" i="16" s="1"/>
  <c r="F1953" i="16"/>
  <c r="H1953" i="16"/>
  <c r="I1953" i="16"/>
  <c r="G1953" i="16"/>
  <c r="I272" i="16"/>
  <c r="D272" i="16"/>
  <c r="H1105" i="16"/>
  <c r="J1105" i="16"/>
  <c r="F1105" i="16"/>
  <c r="G1105" i="16"/>
  <c r="I1105" i="16"/>
  <c r="E1105" i="16"/>
  <c r="U1105" i="16" s="1"/>
  <c r="H1121" i="16"/>
  <c r="I1121" i="16"/>
  <c r="D1121" i="16"/>
  <c r="U1121" i="16" s="1"/>
  <c r="E1420" i="16"/>
  <c r="U1420" i="16" s="1"/>
  <c r="F1420" i="16"/>
  <c r="G1420" i="16"/>
  <c r="J1420" i="16"/>
  <c r="J1693" i="16"/>
  <c r="I1693" i="16"/>
  <c r="D1693" i="16"/>
  <c r="U1693" i="16" s="1"/>
  <c r="E1735" i="16"/>
  <c r="U1735" i="16" s="1"/>
  <c r="F1735" i="16"/>
  <c r="G1755" i="16"/>
  <c r="D1755" i="16"/>
  <c r="J2454" i="16"/>
  <c r="D2454" i="16"/>
  <c r="U2454" i="16" s="1"/>
  <c r="H137" i="16"/>
  <c r="F137" i="16"/>
  <c r="H2143" i="16"/>
  <c r="D2143" i="16"/>
  <c r="U2143" i="16" s="1"/>
  <c r="G2143" i="16"/>
  <c r="F2114" i="16"/>
  <c r="J2114" i="16"/>
  <c r="H860" i="16"/>
  <c r="E860" i="16"/>
  <c r="U860" i="16" s="1"/>
  <c r="G1638" i="16"/>
  <c r="D1638" i="16"/>
  <c r="J1638" i="16"/>
  <c r="E1638" i="16"/>
  <c r="D2334" i="16"/>
  <c r="G2334" i="16"/>
  <c r="D1080" i="16"/>
  <c r="I1080" i="16"/>
  <c r="E1080" i="16"/>
  <c r="F1080" i="16"/>
  <c r="U2459" i="16"/>
  <c r="U137" i="16"/>
  <c r="U1663" i="16"/>
  <c r="U392" i="16"/>
  <c r="U2012" i="16"/>
  <c r="U340" i="16"/>
  <c r="U2359" i="16"/>
  <c r="U173" i="16"/>
  <c r="U1208" i="16"/>
  <c r="U2468" i="16"/>
  <c r="U762" i="16"/>
  <c r="U2360" i="16"/>
  <c r="U680" i="16"/>
  <c r="U2283" i="16"/>
  <c r="D1899" i="16"/>
  <c r="U1899" i="16" s="1"/>
  <c r="I1899" i="16"/>
  <c r="D2434" i="16"/>
  <c r="U2434" i="16" s="1"/>
  <c r="H2434" i="16"/>
  <c r="J2434" i="16"/>
  <c r="H439" i="16"/>
  <c r="D439" i="16"/>
  <c r="J439" i="16"/>
  <c r="F439" i="16"/>
  <c r="G43" i="16"/>
  <c r="I43" i="16"/>
  <c r="U2327" i="16"/>
  <c r="D533" i="16"/>
  <c r="U533" i="16" s="1"/>
  <c r="H533" i="16"/>
  <c r="E180" i="16"/>
  <c r="U180" i="16" s="1"/>
  <c r="F180" i="16"/>
  <c r="U763" i="16"/>
  <c r="H1883" i="16"/>
  <c r="D1883" i="16"/>
  <c r="U1883" i="16" s="1"/>
  <c r="J1883" i="16"/>
  <c r="H1913" i="16"/>
  <c r="I1913" i="16"/>
  <c r="E1913" i="16"/>
  <c r="U1913" i="16" s="1"/>
  <c r="F2055" i="16"/>
  <c r="G2055" i="16"/>
  <c r="F2327" i="16"/>
  <c r="I2327" i="16"/>
  <c r="J2327" i="16"/>
  <c r="D750" i="16"/>
  <c r="U750" i="16" s="1"/>
  <c r="J750" i="16"/>
  <c r="H111" i="16"/>
  <c r="J111" i="16"/>
  <c r="F111" i="16"/>
  <c r="D111" i="16"/>
  <c r="U111" i="16" s="1"/>
  <c r="I111" i="16"/>
  <c r="D92" i="16"/>
  <c r="F92" i="16"/>
  <c r="I92" i="16"/>
  <c r="E92" i="16"/>
  <c r="I965" i="16"/>
  <c r="F965" i="16"/>
  <c r="D965" i="16"/>
  <c r="U965" i="16" s="1"/>
  <c r="J965" i="16"/>
  <c r="G965" i="16"/>
  <c r="G1868" i="16"/>
  <c r="E1868" i="16"/>
  <c r="U1868" i="16" s="1"/>
  <c r="I2470" i="16"/>
  <c r="D2470" i="16"/>
  <c r="U2470" i="16" s="1"/>
  <c r="J1782" i="16"/>
  <c r="I1782" i="16"/>
  <c r="H1782" i="16"/>
  <c r="E1782" i="16"/>
  <c r="U1782" i="16" s="1"/>
  <c r="G1782" i="16"/>
  <c r="F1782" i="16"/>
  <c r="E67" i="16"/>
  <c r="U67" i="16" s="1"/>
  <c r="J67" i="16"/>
  <c r="G2341" i="16"/>
  <c r="E2341" i="16"/>
  <c r="U2341" i="16" s="1"/>
  <c r="H2341" i="16"/>
  <c r="E2475" i="16"/>
  <c r="I2475" i="16"/>
  <c r="D2475" i="16"/>
  <c r="F2475" i="16"/>
  <c r="J2475" i="16"/>
  <c r="F1617" i="16"/>
  <c r="I1617" i="16"/>
  <c r="D1617" i="16"/>
  <c r="U1617" i="16" s="1"/>
  <c r="F1830" i="16"/>
  <c r="G1830" i="16"/>
  <c r="H1830" i="16"/>
  <c r="E1830" i="16"/>
  <c r="U1830" i="16" s="1"/>
  <c r="D2186" i="16"/>
  <c r="U2186" i="16" s="1"/>
  <c r="I2186" i="16"/>
  <c r="F2288" i="16"/>
  <c r="H2288" i="16"/>
  <c r="E2288" i="16"/>
  <c r="U2288" i="16" s="1"/>
  <c r="H2064" i="16"/>
  <c r="E2064" i="16"/>
  <c r="I2064" i="16"/>
  <c r="G2064" i="16"/>
  <c r="D2064" i="16"/>
  <c r="G2246" i="16"/>
  <c r="F2246" i="16"/>
  <c r="E2246" i="16"/>
  <c r="U2246" i="16" s="1"/>
  <c r="J1066" i="16"/>
  <c r="I1066" i="16"/>
  <c r="D1066" i="16"/>
  <c r="U1066" i="16" s="1"/>
  <c r="F1066" i="16"/>
  <c r="I705" i="16"/>
  <c r="J705" i="16"/>
  <c r="F705" i="16"/>
  <c r="F2368" i="16"/>
  <c r="H2368" i="16"/>
  <c r="F2474" i="16"/>
  <c r="E2474" i="16"/>
  <c r="U2474" i="16" s="1"/>
  <c r="G793" i="16"/>
  <c r="I793" i="16"/>
  <c r="F793" i="16"/>
  <c r="F2269" i="16"/>
  <c r="G2269" i="16"/>
  <c r="D2269" i="16"/>
  <c r="U2269" i="16" s="1"/>
  <c r="I2269" i="16"/>
  <c r="G1870" i="16"/>
  <c r="F1870" i="16"/>
  <c r="D1870" i="16"/>
  <c r="U1870" i="16" s="1"/>
  <c r="H1870" i="16"/>
  <c r="E2041" i="16"/>
  <c r="D2041" i="16"/>
  <c r="I2041" i="16"/>
  <c r="U1396" i="16"/>
  <c r="U1680" i="16"/>
  <c r="H2494" i="16"/>
  <c r="D897" i="16"/>
  <c r="U897" i="16" s="1"/>
  <c r="I2005" i="16"/>
  <c r="D1987" i="16"/>
  <c r="U1987" i="16" s="1"/>
  <c r="D1555" i="16"/>
  <c r="U1555" i="16" s="1"/>
  <c r="H1046" i="16"/>
  <c r="I619" i="16"/>
  <c r="I1789" i="16"/>
  <c r="E1789" i="16"/>
  <c r="U1789" i="16" s="1"/>
  <c r="G1789" i="16"/>
  <c r="J1789" i="16"/>
  <c r="I2117" i="16"/>
  <c r="H2218" i="16"/>
  <c r="D2218" i="16"/>
  <c r="U2218" i="16" s="1"/>
  <c r="I1134" i="16"/>
  <c r="F1134" i="16"/>
  <c r="G1522" i="16"/>
  <c r="E1522" i="16"/>
  <c r="U1522" i="16" s="1"/>
  <c r="I541" i="16"/>
  <c r="G541" i="16"/>
  <c r="F541" i="16"/>
  <c r="J1534" i="16"/>
  <c r="G1534" i="16"/>
  <c r="H1534" i="16"/>
  <c r="I1368" i="16"/>
  <c r="G1368" i="16"/>
  <c r="J2461" i="16"/>
  <c r="G2461" i="16"/>
  <c r="H619" i="16"/>
  <c r="D1754" i="16"/>
  <c r="U1754" i="16" s="1"/>
  <c r="H1754" i="16"/>
  <c r="H1973" i="16"/>
  <c r="I1973" i="16"/>
  <c r="H267" i="16"/>
  <c r="G267" i="16"/>
  <c r="U2070" i="16"/>
  <c r="U1394" i="16"/>
  <c r="U1226" i="16"/>
  <c r="J1490" i="16"/>
  <c r="F1490" i="16"/>
  <c r="D1490" i="16"/>
  <c r="U1490" i="16" s="1"/>
  <c r="F664" i="16"/>
  <c r="D664" i="16"/>
  <c r="E664" i="16"/>
  <c r="J1182" i="16"/>
  <c r="G1182" i="16"/>
  <c r="D1467" i="16"/>
  <c r="U1467" i="16" s="1"/>
  <c r="G1467" i="16"/>
  <c r="J2344" i="16"/>
  <c r="D2344" i="16"/>
  <c r="U2344" i="16" s="1"/>
  <c r="F1907" i="16"/>
  <c r="G1907" i="16"/>
  <c r="F1412" i="16"/>
  <c r="E1412" i="16"/>
  <c r="U1412" i="16" s="1"/>
  <c r="I241" i="16"/>
  <c r="G241" i="16"/>
  <c r="J70" i="16"/>
  <c r="F70" i="16"/>
  <c r="H371" i="16"/>
  <c r="I371" i="16"/>
  <c r="D371" i="16"/>
  <c r="U371" i="16" s="1"/>
  <c r="U930" i="16"/>
  <c r="U379" i="16"/>
  <c r="E144" i="16"/>
  <c r="U144" i="16" s="1"/>
  <c r="H144" i="16"/>
  <c r="I379" i="16"/>
  <c r="G379" i="16"/>
  <c r="I2243" i="16"/>
  <c r="G2243" i="16"/>
  <c r="H1233" i="16"/>
  <c r="J1233" i="16"/>
  <c r="G1219" i="16"/>
  <c r="E1219" i="16"/>
  <c r="U1219" i="16" s="1"/>
  <c r="D911" i="16"/>
  <c r="E911" i="16"/>
  <c r="H310" i="16"/>
  <c r="D310" i="16"/>
  <c r="D463" i="16"/>
  <c r="U463" i="16" s="1"/>
  <c r="H463" i="16"/>
  <c r="J2464" i="16"/>
  <c r="H2464" i="16"/>
  <c r="G1119" i="16"/>
  <c r="D1119" i="16"/>
  <c r="U1119" i="16" s="1"/>
  <c r="F1029" i="16"/>
  <c r="I1029" i="16"/>
  <c r="J836" i="16"/>
  <c r="F836" i="16"/>
  <c r="U1515" i="16"/>
  <c r="U2033" i="16"/>
  <c r="U318" i="16"/>
  <c r="U1931" i="16"/>
  <c r="U2415" i="16"/>
  <c r="U648" i="16"/>
  <c r="U1245" i="16"/>
  <c r="U1967" i="16"/>
  <c r="U707" i="16"/>
  <c r="U553" i="16"/>
  <c r="U2018" i="16"/>
  <c r="U1150" i="16"/>
  <c r="U2444" i="16"/>
  <c r="U1635" i="16"/>
  <c r="U1888" i="16"/>
  <c r="U2420" i="16"/>
  <c r="U1469" i="16"/>
  <c r="U1487" i="16"/>
  <c r="U2068" i="16"/>
  <c r="U267" i="16"/>
  <c r="U1646" i="16"/>
  <c r="U782" i="16"/>
  <c r="U1430" i="16"/>
  <c r="U1589" i="16"/>
  <c r="U1569" i="16"/>
  <c r="U1100" i="16"/>
  <c r="U1001" i="16"/>
  <c r="U1199" i="16"/>
  <c r="U469" i="16"/>
  <c r="U1364" i="16"/>
  <c r="U678" i="16"/>
  <c r="U843" i="16"/>
  <c r="U633" i="16"/>
  <c r="U1943" i="16"/>
  <c r="U929" i="16"/>
  <c r="U974" i="16"/>
  <c r="U2239" i="16"/>
  <c r="U2315" i="16"/>
  <c r="U2111" i="16"/>
  <c r="U885" i="16"/>
  <c r="U1085" i="16"/>
  <c r="U611" i="16"/>
  <c r="U1790" i="16"/>
  <c r="U709" i="16"/>
  <c r="U1769" i="16"/>
  <c r="U334" i="16"/>
  <c r="U2023" i="16"/>
  <c r="U700" i="16"/>
  <c r="U2417" i="16"/>
  <c r="U508" i="16"/>
  <c r="U995" i="16"/>
  <c r="U1928" i="16"/>
  <c r="U1455" i="16"/>
  <c r="U2051" i="16"/>
  <c r="U348" i="16"/>
  <c r="U1020" i="16"/>
  <c r="U1296" i="16"/>
  <c r="U578" i="16"/>
  <c r="U513" i="16"/>
  <c r="U56" i="16"/>
  <c r="U503" i="16"/>
  <c r="U169" i="16"/>
  <c r="U1616" i="16"/>
  <c r="U322" i="16"/>
  <c r="U2382" i="16"/>
  <c r="U1428" i="16"/>
  <c r="U524" i="16"/>
  <c r="U1280" i="16"/>
  <c r="U978" i="16"/>
  <c r="U486" i="16"/>
  <c r="U1982" i="16"/>
  <c r="U1376" i="16"/>
  <c r="U2368" i="16"/>
  <c r="U1808" i="16"/>
  <c r="U338" i="16"/>
  <c r="U1206" i="16"/>
  <c r="U2445" i="16"/>
  <c r="U341" i="16"/>
  <c r="U1902" i="16"/>
  <c r="U2225" i="16"/>
  <c r="U2240" i="16"/>
  <c r="U1229" i="16"/>
  <c r="U1877" i="16"/>
  <c r="U251" i="16"/>
  <c r="U1234" i="16"/>
  <c r="U967" i="16"/>
  <c r="U85" i="16"/>
  <c r="G43" i="4"/>
  <c r="G61" i="4"/>
  <c r="U395" i="16"/>
  <c r="U1290" i="16"/>
  <c r="U2104" i="16"/>
  <c r="U773" i="16"/>
  <c r="B47" i="4"/>
  <c r="A33" i="10" s="1"/>
  <c r="U295" i="16"/>
  <c r="U2298" i="16"/>
  <c r="U1217" i="16"/>
  <c r="U893" i="16"/>
  <c r="U1990" i="16"/>
  <c r="U751" i="16"/>
  <c r="U699" i="16"/>
  <c r="U550" i="16"/>
  <c r="U1503" i="16"/>
  <c r="U825" i="16"/>
  <c r="U1481" i="16"/>
  <c r="U131" i="16"/>
  <c r="U407" i="16"/>
  <c r="U1197" i="16"/>
  <c r="U2209" i="16"/>
  <c r="U2202" i="16"/>
  <c r="U2174" i="16"/>
  <c r="U1603" i="16"/>
  <c r="U271" i="16"/>
  <c r="U1298" i="16"/>
  <c r="U2165" i="16"/>
  <c r="U1002" i="16"/>
  <c r="U2379" i="16"/>
  <c r="U1126" i="16"/>
  <c r="U1836" i="16"/>
  <c r="U1734" i="16"/>
  <c r="U1727" i="16"/>
  <c r="U1588" i="16"/>
  <c r="U2414" i="16"/>
  <c r="U1670" i="16"/>
  <c r="U1549" i="16"/>
  <c r="U2499" i="16"/>
  <c r="U207" i="16"/>
  <c r="U1459" i="16"/>
  <c r="U809" i="16"/>
  <c r="U2042" i="16"/>
  <c r="U1500" i="16"/>
  <c r="U1884" i="16"/>
  <c r="U1716" i="16"/>
  <c r="U2401" i="16"/>
  <c r="U451" i="16"/>
  <c r="U134" i="16"/>
  <c r="U866" i="16"/>
  <c r="U1222" i="16"/>
  <c r="U1840" i="16"/>
  <c r="U1580" i="16"/>
  <c r="U2357" i="16"/>
  <c r="U1082" i="16"/>
  <c r="U1981" i="16"/>
  <c r="U1427" i="16"/>
  <c r="U612" i="16"/>
  <c r="U1759" i="16"/>
  <c r="U1108" i="16"/>
  <c r="U98" i="16"/>
  <c r="U534" i="16"/>
  <c r="U1827" i="16"/>
  <c r="U1545" i="16"/>
  <c r="U1607" i="16"/>
  <c r="U1058" i="16"/>
  <c r="U721" i="16"/>
  <c r="U1594" i="16"/>
  <c r="U755" i="16"/>
  <c r="U1750" i="16"/>
  <c r="U1919" i="16"/>
  <c r="U1756" i="16"/>
  <c r="U626" i="16"/>
  <c r="U26" i="16"/>
  <c r="U376" i="16"/>
  <c r="U607" i="16"/>
  <c r="U2413" i="16"/>
  <c r="U798" i="16"/>
  <c r="U1019" i="16"/>
  <c r="U1447" i="16"/>
  <c r="U802" i="16"/>
  <c r="U1400" i="16"/>
  <c r="U1113" i="16"/>
  <c r="U236" i="16"/>
  <c r="U1774" i="16"/>
  <c r="U2198" i="16"/>
  <c r="U2242" i="16"/>
  <c r="U1752" i="16"/>
  <c r="U1882" i="16"/>
  <c r="U1704" i="16"/>
  <c r="U2320" i="16"/>
  <c r="U1134" i="16"/>
  <c r="U2039" i="16"/>
  <c r="U1804" i="16"/>
  <c r="U158" i="16"/>
  <c r="U2053" i="16"/>
  <c r="U643" i="16"/>
  <c r="U787" i="16"/>
  <c r="U375" i="16"/>
  <c r="U1209" i="16"/>
  <c r="U793" i="16"/>
  <c r="U868" i="16"/>
  <c r="U38" i="16"/>
  <c r="U1012" i="16"/>
  <c r="A16" i="10"/>
  <c r="B33" i="4"/>
  <c r="A21" i="10" s="1"/>
  <c r="U1942" i="16"/>
  <c r="U1193" i="16"/>
  <c r="U970" i="16"/>
  <c r="U1710" i="16"/>
  <c r="U2381" i="16"/>
  <c r="U1039" i="16"/>
  <c r="U795" i="16"/>
  <c r="U848" i="16"/>
  <c r="U2144" i="16"/>
  <c r="U416" i="16"/>
  <c r="U399" i="16"/>
  <c r="U1479" i="16"/>
  <c r="U895" i="16"/>
  <c r="U1221" i="16"/>
  <c r="U383" i="16"/>
  <c r="U1106" i="16"/>
  <c r="U1815" i="16"/>
  <c r="U870" i="16"/>
  <c r="U629" i="16"/>
  <c r="U968" i="16"/>
  <c r="U693" i="16"/>
  <c r="U145" i="16"/>
  <c r="U1749" i="16"/>
  <c r="U498" i="16"/>
  <c r="U194" i="16"/>
  <c r="U1564" i="16"/>
  <c r="U1475" i="16"/>
  <c r="B64" i="4"/>
  <c r="A47" i="10" s="1"/>
  <c r="B46" i="4"/>
  <c r="A32" i="10" s="1"/>
  <c r="B52" i="4"/>
  <c r="A37" i="10" s="1"/>
  <c r="U2167" i="16"/>
  <c r="U1648" i="16"/>
  <c r="U696" i="16"/>
  <c r="U1395" i="16"/>
  <c r="U1458" i="16"/>
  <c r="U2390" i="16"/>
  <c r="U1260" i="16"/>
  <c r="U2081" i="16"/>
  <c r="U822" i="16"/>
  <c r="U1923" i="16"/>
  <c r="U2169" i="16"/>
  <c r="U1452" i="16"/>
  <c r="U133" i="16"/>
  <c r="U939" i="16"/>
  <c r="U2486" i="16"/>
  <c r="U29" i="16"/>
  <c r="U344" i="16"/>
  <c r="U2199" i="16"/>
  <c r="U1816" i="16"/>
  <c r="U516" i="16"/>
  <c r="U918" i="16"/>
  <c r="U496" i="16"/>
  <c r="U147" i="16"/>
  <c r="U2173" i="16"/>
  <c r="U2158" i="16"/>
  <c r="U758" i="16"/>
  <c r="U1611" i="16"/>
  <c r="U1785" i="16"/>
  <c r="U1070" i="16"/>
  <c r="U1989" i="16"/>
  <c r="U2503" i="16"/>
  <c r="U1511" i="16"/>
  <c r="U2261" i="16"/>
  <c r="U1269" i="16"/>
  <c r="U507" i="16"/>
  <c r="U775" i="16"/>
  <c r="U937" i="16"/>
  <c r="U55" i="16"/>
  <c r="U645" i="16"/>
  <c r="U1787" i="16"/>
  <c r="U2427" i="16"/>
  <c r="U2100" i="16"/>
  <c r="U1812" i="16"/>
  <c r="U1642" i="16"/>
  <c r="U884" i="16"/>
  <c r="U485" i="16"/>
  <c r="U1024" i="16"/>
  <c r="U193" i="16"/>
  <c r="U924" i="16"/>
  <c r="U266" i="16"/>
  <c r="U1284" i="16"/>
  <c r="U1005" i="16"/>
  <c r="U2063" i="16"/>
  <c r="U2296" i="16"/>
  <c r="U711" i="16"/>
  <c r="U834" i="16"/>
  <c r="U1537" i="16"/>
  <c r="U393" i="16"/>
  <c r="U1418" i="16"/>
  <c r="U1173" i="16"/>
  <c r="U2235" i="16"/>
  <c r="U971" i="16"/>
  <c r="U996" i="16"/>
  <c r="U1129" i="16"/>
  <c r="U2140" i="16"/>
  <c r="U1865" i="16"/>
  <c r="U430" i="16"/>
  <c r="U413" i="16"/>
  <c r="U1072" i="16"/>
  <c r="U1933" i="16"/>
  <c r="U1402" i="16"/>
  <c r="U365" i="16"/>
  <c r="U765" i="16"/>
  <c r="U1472" i="16"/>
  <c r="U849" i="16"/>
  <c r="U1828" i="16"/>
  <c r="U2206" i="16"/>
  <c r="U1739" i="16"/>
  <c r="U2295" i="16"/>
  <c r="U997" i="16"/>
  <c r="U1996" i="16"/>
  <c r="U753" i="16"/>
  <c r="U1328" i="16"/>
  <c r="U686" i="16"/>
  <c r="U730" i="16"/>
  <c r="U1286" i="16"/>
  <c r="U592" i="16"/>
  <c r="U2328" i="16"/>
  <c r="U909" i="16"/>
  <c r="U244" i="16"/>
  <c r="U1673" i="16"/>
  <c r="U1621" i="16"/>
  <c r="U1059" i="16"/>
  <c r="U1508" i="16"/>
  <c r="U532" i="16"/>
  <c r="U956" i="16"/>
  <c r="U694" i="16"/>
  <c r="U1242" i="16"/>
  <c r="U1410" i="16"/>
  <c r="U1768" i="16"/>
  <c r="U2211" i="16"/>
  <c r="U2215" i="16"/>
  <c r="U1114" i="16"/>
  <c r="U1143" i="16"/>
  <c r="U1279" i="16"/>
  <c r="U771" i="16"/>
  <c r="U962" i="16"/>
  <c r="U1210" i="16"/>
  <c r="U647" i="16"/>
  <c r="U2110" i="16"/>
  <c r="U955" i="16"/>
  <c r="U403" i="16"/>
  <c r="U1494" i="16"/>
  <c r="U1334" i="16"/>
  <c r="U1775" i="16"/>
  <c r="U2290" i="16"/>
  <c r="U1041" i="16"/>
  <c r="U2222" i="16"/>
  <c r="U878" i="16"/>
  <c r="U1898" i="16"/>
  <c r="U1483" i="16"/>
  <c r="U1414" i="16"/>
  <c r="U2285" i="16"/>
  <c r="U120" i="16"/>
  <c r="U2123" i="16"/>
  <c r="U874" i="16"/>
  <c r="U1736" i="16"/>
  <c r="U864" i="16"/>
  <c r="U490" i="16"/>
  <c r="U632" i="16"/>
  <c r="U1499" i="16"/>
  <c r="U1107" i="16"/>
  <c r="U1101" i="16"/>
  <c r="U2105" i="16"/>
  <c r="U2471" i="16"/>
  <c r="U1798" i="16"/>
  <c r="U1291" i="16"/>
  <c r="U2097" i="16"/>
  <c r="U99" i="16"/>
  <c r="U1842" i="16"/>
  <c r="U2447" i="16"/>
  <c r="U1558" i="16"/>
  <c r="U958" i="16"/>
  <c r="U2179" i="16"/>
  <c r="U1375" i="16"/>
  <c r="U1434" i="16"/>
  <c r="U1536" i="16"/>
  <c r="U2032" i="16"/>
  <c r="U297" i="16"/>
  <c r="U1729" i="16"/>
  <c r="U900" i="16"/>
  <c r="U459" i="16"/>
  <c r="U1523" i="16"/>
  <c r="U2492" i="16"/>
  <c r="U1800" i="16"/>
  <c r="U2254" i="16"/>
  <c r="U1896" i="16"/>
  <c r="U1740" i="16"/>
  <c r="U1650" i="16"/>
  <c r="U1900" i="16"/>
  <c r="U2310" i="16"/>
  <c r="U2059" i="16"/>
  <c r="U1854" i="16"/>
  <c r="U1885" i="16"/>
  <c r="U2010" i="16"/>
  <c r="U2229" i="16"/>
  <c r="U880" i="16"/>
  <c r="U817" i="16"/>
  <c r="D61" i="4"/>
  <c r="D55" i="4"/>
  <c r="D37" i="4"/>
  <c r="D49" i="4"/>
  <c r="D43" i="4"/>
  <c r="D31" i="4"/>
  <c r="P37" i="4" s="1"/>
  <c r="Q37" i="4" s="1"/>
  <c r="D68" i="4"/>
  <c r="A18" i="10"/>
  <c r="B35" i="4"/>
  <c r="A23" i="10" s="1"/>
  <c r="U1437" i="16"/>
  <c r="U219" i="16"/>
  <c r="U631" i="16"/>
  <c r="U2154" i="16"/>
  <c r="U238" i="16"/>
  <c r="U638" i="16"/>
  <c r="U2116" i="16"/>
  <c r="U863" i="16"/>
  <c r="U442" i="16"/>
  <c r="U1709" i="16"/>
  <c r="U1797" i="16"/>
  <c r="U2284" i="16"/>
  <c r="B57" i="4"/>
  <c r="A41" i="10" s="1"/>
  <c r="B63" i="4"/>
  <c r="A46" i="10" s="1"/>
  <c r="A26" i="10"/>
  <c r="U726" i="16"/>
  <c r="U620" i="16"/>
  <c r="U132" i="16"/>
  <c r="U313" i="16"/>
  <c r="U1401" i="16"/>
  <c r="U22" i="16"/>
  <c r="U1310" i="16"/>
  <c r="U1662" i="16"/>
  <c r="U183" i="16"/>
  <c r="U1441" i="16"/>
  <c r="U2301" i="16"/>
  <c r="U1185" i="16"/>
  <c r="U404" i="16"/>
  <c r="U1763" i="16"/>
  <c r="U1367" i="16"/>
  <c r="U1862" i="16"/>
  <c r="U812" i="16"/>
  <c r="U1125" i="16"/>
  <c r="U2259" i="16"/>
  <c r="U2130" i="16"/>
  <c r="U2031" i="16"/>
  <c r="U800" i="16"/>
  <c r="U618" i="16"/>
  <c r="U2473" i="16"/>
  <c r="U887" i="16"/>
  <c r="U731" i="16"/>
  <c r="U204" i="16"/>
  <c r="U676" i="16"/>
  <c r="U582" i="16"/>
  <c r="U545" i="16"/>
  <c r="U264" i="16"/>
  <c r="U2318" i="16"/>
  <c r="U869" i="16"/>
  <c r="U1372" i="16"/>
  <c r="B65" i="4"/>
  <c r="A48" i="10" s="1"/>
  <c r="B59" i="4"/>
  <c r="A43" i="10" s="1"/>
  <c r="B53" i="4"/>
  <c r="A38" i="10" s="1"/>
  <c r="U943" i="16"/>
  <c r="U660" i="16"/>
  <c r="A28" i="10"/>
  <c r="B32" i="4"/>
  <c r="A20" i="10" s="1"/>
  <c r="G31" i="4"/>
  <c r="G68" i="4"/>
  <c r="U1484" i="16"/>
  <c r="B34" i="4"/>
  <c r="A22" i="10" s="1"/>
  <c r="U2466" i="16"/>
  <c r="U1415" i="16"/>
  <c r="U2247" i="16"/>
  <c r="U2237" i="16"/>
  <c r="U1246" i="16"/>
  <c r="U591" i="16"/>
  <c r="G55" i="4"/>
  <c r="G37" i="4"/>
  <c r="U37" i="16"/>
  <c r="U1194" i="16"/>
  <c r="U1250" i="16"/>
  <c r="U126" i="16"/>
  <c r="U488" i="16"/>
  <c r="U1917" i="16"/>
  <c r="U2400" i="16"/>
  <c r="U2347" i="16"/>
  <c r="U1259" i="16"/>
  <c r="U278" i="16"/>
  <c r="U1675" i="16"/>
  <c r="U2136" i="16"/>
  <c r="U548" i="16"/>
  <c r="U1554" i="16"/>
  <c r="U316" i="16"/>
  <c r="U2057" i="16"/>
  <c r="U292" i="16"/>
  <c r="U2108" i="16"/>
  <c r="U2029" i="16"/>
  <c r="U585" i="16"/>
  <c r="U1312" i="16"/>
  <c r="U1939" i="16"/>
  <c r="U1157" i="16"/>
  <c r="U1102" i="16"/>
  <c r="U705" i="16"/>
  <c r="U2410" i="16"/>
  <c r="U124" i="16"/>
  <c r="U1071" i="16"/>
  <c r="U1527" i="16"/>
  <c r="U2452" i="16"/>
  <c r="U1645" i="16"/>
  <c r="U927" i="16"/>
  <c r="U247" i="16"/>
  <c r="U1120" i="16"/>
  <c r="U1336" i="16"/>
  <c r="U989" i="16"/>
  <c r="U2138" i="16"/>
  <c r="U2106" i="16"/>
  <c r="U946" i="16"/>
  <c r="U1629" i="16"/>
  <c r="U436" i="16"/>
  <c r="U51" i="16"/>
  <c r="U460" i="16"/>
  <c r="U1043" i="16"/>
  <c r="U1559" i="16"/>
  <c r="U2408" i="16"/>
  <c r="U527" i="16"/>
  <c r="U1972" i="16"/>
  <c r="U326" i="16"/>
  <c r="U862" i="16"/>
  <c r="U2385" i="16"/>
  <c r="U90" i="16"/>
  <c r="U1443" i="16"/>
  <c r="U951" i="16"/>
  <c r="U323" i="16"/>
  <c r="U305" i="16"/>
  <c r="U1927" i="16"/>
  <c r="U606" i="16"/>
  <c r="U2236" i="16"/>
  <c r="U21" i="16"/>
  <c r="U948" i="16"/>
  <c r="U992" i="16"/>
  <c r="U1186" i="16"/>
  <c r="U1017" i="16"/>
  <c r="U283" i="16"/>
  <c r="U1574" i="16"/>
  <c r="U1705" i="16"/>
  <c r="U1166" i="16"/>
  <c r="U130" i="16"/>
  <c r="U2244" i="16"/>
  <c r="U2132" i="16"/>
  <c r="U2343" i="16"/>
  <c r="U842" i="16"/>
  <c r="U1682" i="16"/>
  <c r="U2358" i="16"/>
  <c r="U594" i="16"/>
  <c r="U706" i="16"/>
  <c r="U579" i="16"/>
  <c r="U574" i="16"/>
  <c r="U282" i="16"/>
  <c r="U1369" i="16"/>
  <c r="U1867" i="16"/>
  <c r="U1010" i="16"/>
  <c r="U1029" i="16"/>
  <c r="U1501" i="16"/>
  <c r="U907" i="16"/>
  <c r="U1218" i="16"/>
  <c r="U904" i="16"/>
  <c r="U2455" i="16"/>
  <c r="U1697" i="16"/>
  <c r="U110" i="16"/>
  <c r="U2271" i="16"/>
  <c r="U1894" i="16"/>
  <c r="U541" i="16"/>
  <c r="U712" i="16"/>
  <c r="U1599" i="16"/>
  <c r="U598" i="16"/>
  <c r="U1337" i="16"/>
  <c r="U564" i="16"/>
  <c r="U1174" i="16"/>
  <c r="U783" i="16"/>
  <c r="U159" i="16"/>
  <c r="U932" i="16"/>
  <c r="U1600" i="16"/>
  <c r="U1714" i="16"/>
  <c r="U2084" i="16"/>
  <c r="U259" i="16"/>
  <c r="U135" i="16"/>
  <c r="U2180" i="16"/>
  <c r="U2422" i="16"/>
  <c r="U2040" i="16"/>
  <c r="U857" i="16"/>
  <c r="U964" i="16"/>
  <c r="U972" i="16"/>
  <c r="U1013" i="16"/>
  <c r="U1090" i="16"/>
  <c r="U1292" i="16"/>
  <c r="U1313" i="16"/>
  <c r="U1322" i="16"/>
  <c r="U1578" i="16"/>
  <c r="U2137" i="16"/>
  <c r="U2393" i="16"/>
  <c r="U555" i="16"/>
  <c r="U910" i="16"/>
  <c r="U1389" i="16"/>
  <c r="U1614" i="16"/>
  <c r="U619" i="16"/>
  <c r="U1893" i="16"/>
  <c r="U2430" i="16"/>
  <c r="U1356" i="16"/>
  <c r="U886" i="16"/>
  <c r="U2303" i="16"/>
  <c r="U2022" i="16"/>
  <c r="U1385" i="16"/>
  <c r="U2147" i="16"/>
  <c r="U1388" i="16"/>
  <c r="U1832" i="16"/>
  <c r="U714" i="16"/>
  <c r="U1753" i="16"/>
  <c r="U2311" i="16"/>
  <c r="U2482" i="16"/>
  <c r="U818" i="16"/>
  <c r="U781" i="16"/>
  <c r="U1506" i="16"/>
  <c r="U1889" i="16"/>
  <c r="U1891" i="16"/>
  <c r="U2175" i="16"/>
  <c r="U1016" i="16"/>
  <c r="U1393" i="16"/>
  <c r="U1446" i="16"/>
  <c r="U1404" i="16"/>
  <c r="U1387" i="16"/>
  <c r="U2276" i="16"/>
  <c r="U2177" i="16"/>
  <c r="U325" i="16"/>
  <c r="U1780" i="16"/>
  <c r="U873" i="16"/>
  <c r="U1398" i="16"/>
  <c r="U1213" i="16"/>
  <c r="U2148" i="16"/>
  <c r="U1532" i="16"/>
  <c r="U1613" i="16"/>
  <c r="U1530" i="16"/>
  <c r="U30" i="16"/>
  <c r="U2367" i="16"/>
  <c r="U2501" i="16"/>
  <c r="U980" i="16"/>
  <c r="U666" i="16"/>
  <c r="U1311" i="16"/>
  <c r="U1261" i="16"/>
  <c r="U88" i="16"/>
  <c r="U2291" i="16"/>
  <c r="U1352" i="16"/>
  <c r="U412" i="16"/>
  <c r="U2485" i="16"/>
  <c r="U422" i="16"/>
  <c r="U1435" i="16"/>
  <c r="U1187" i="16"/>
  <c r="U2477" i="16"/>
  <c r="U1448" i="16"/>
  <c r="U2489" i="16"/>
  <c r="U1323" i="16"/>
  <c r="U1076" i="16"/>
  <c r="U1860" i="16"/>
  <c r="U2349" i="16"/>
  <c r="U875" i="16"/>
  <c r="U1171" i="16"/>
  <c r="U807" i="16"/>
  <c r="U1297" i="16"/>
  <c r="U2090" i="16"/>
  <c r="U715" i="16"/>
  <c r="U2299" i="16"/>
  <c r="U947" i="16"/>
  <c r="U1462" i="16"/>
  <c r="U1476" i="16"/>
  <c r="U1055" i="16"/>
  <c r="U1117" i="16"/>
  <c r="U2363" i="16"/>
  <c r="U1521" i="16"/>
  <c r="U2151" i="16"/>
  <c r="U1659" i="16"/>
  <c r="U2197" i="16"/>
  <c r="U68" i="16"/>
  <c r="U1457" i="16"/>
  <c r="U565" i="16"/>
  <c r="U2026" i="16"/>
  <c r="U128" i="16"/>
  <c r="U865" i="16"/>
  <c r="U400" i="16"/>
  <c r="U654" i="16"/>
  <c r="U635" i="16"/>
  <c r="U766" i="16"/>
  <c r="U1251" i="16"/>
  <c r="U2078" i="16"/>
  <c r="U1583" i="16"/>
  <c r="U294" i="16"/>
  <c r="U1744" i="16"/>
  <c r="U368" i="16"/>
  <c r="U2171" i="16"/>
  <c r="U1044" i="16"/>
  <c r="U1770" i="16"/>
  <c r="U1112" i="16"/>
  <c r="U1909" i="16"/>
  <c r="U2001" i="16"/>
  <c r="U1118" i="16"/>
  <c r="U1576" i="16"/>
  <c r="U894" i="16"/>
  <c r="U1973" i="16"/>
  <c r="U256" i="16"/>
  <c r="U1168" i="16"/>
  <c r="U1068" i="16"/>
  <c r="U2446" i="16"/>
  <c r="U1831" i="16"/>
  <c r="U1712" i="16"/>
  <c r="U2049" i="16"/>
  <c r="U1726" i="16"/>
  <c r="U2048" i="16"/>
  <c r="U1846" i="16"/>
  <c r="U1771" i="16"/>
  <c r="U410" i="16"/>
  <c r="U209" i="16"/>
  <c r="U2386" i="16"/>
  <c r="U549" i="16"/>
  <c r="U1497" i="16"/>
  <c r="U2071" i="16"/>
  <c r="U1505" i="16"/>
  <c r="U1421" i="16"/>
  <c r="U47" i="16"/>
  <c r="U443" i="16"/>
  <c r="U1343" i="16"/>
  <c r="U1350" i="16"/>
  <c r="U2346" i="16"/>
  <c r="U1252" i="16"/>
  <c r="U1052" i="16"/>
  <c r="U2214" i="16"/>
  <c r="U1845" i="16"/>
  <c r="U1875" i="16"/>
  <c r="U1934" i="16"/>
  <c r="U181" i="16"/>
  <c r="U1278" i="16"/>
  <c r="U1486" i="16"/>
  <c r="U1848" i="16"/>
  <c r="U454" i="16"/>
  <c r="U188" i="16"/>
  <c r="U657" i="16"/>
  <c r="U1911" i="16"/>
  <c r="U720" i="16"/>
  <c r="U2436" i="16"/>
  <c r="U1377" i="16"/>
  <c r="U1731" i="16"/>
  <c r="U2227" i="16"/>
  <c r="U1161" i="16"/>
  <c r="U2461" i="16"/>
  <c r="U2391" i="16"/>
  <c r="U1456" i="16"/>
  <c r="U671" i="16"/>
  <c r="U1027" i="16"/>
  <c r="U1627" i="16"/>
  <c r="U1695" i="16"/>
  <c r="U77" i="16"/>
  <c r="U1212" i="16"/>
  <c r="U177" i="16"/>
  <c r="U1111" i="16"/>
  <c r="U362" i="16"/>
  <c r="U1092" i="16"/>
  <c r="U805" i="16"/>
  <c r="U2293" i="16"/>
  <c r="U2428" i="16"/>
  <c r="U396" i="16"/>
  <c r="U170" i="16"/>
  <c r="U121" i="16"/>
  <c r="U1568" i="16"/>
  <c r="U2118" i="16"/>
  <c r="U652" i="16"/>
  <c r="U1850" i="16"/>
  <c r="U1941" i="16"/>
  <c r="U1748" i="16"/>
  <c r="U1847" i="16"/>
  <c r="U2224" i="16"/>
  <c r="U1964" i="16"/>
  <c r="U53" i="16"/>
  <c r="U1048" i="16"/>
  <c r="U679" i="16"/>
  <c r="U2264" i="16"/>
  <c r="U1890" i="16"/>
  <c r="U1742" i="16"/>
  <c r="U70" i="16"/>
  <c r="U1004" i="16"/>
  <c r="U296" i="16"/>
  <c r="U225" i="16"/>
  <c r="U2156" i="16"/>
  <c r="U1466" i="16"/>
  <c r="U87" i="16"/>
  <c r="U2155" i="16"/>
  <c r="U227" i="16"/>
  <c r="U567" i="16"/>
  <c r="U1338" i="16"/>
  <c r="U644" i="16"/>
  <c r="U747" i="16"/>
  <c r="U79" i="16"/>
  <c r="U50" i="16"/>
  <c r="U28" i="16"/>
  <c r="U1064" i="16"/>
  <c r="U2476" i="16"/>
  <c r="U1282" i="16"/>
  <c r="U739" i="16"/>
  <c r="U1977" i="16"/>
  <c r="U2326" i="16"/>
  <c r="U2002" i="16"/>
  <c r="U1062" i="16"/>
  <c r="U405" i="16"/>
  <c r="U1038" i="16"/>
  <c r="U727" i="16"/>
  <c r="U2157" i="16"/>
  <c r="U1851" i="16"/>
  <c r="U1294" i="16"/>
  <c r="U1283" i="16"/>
  <c r="U1718" i="16"/>
  <c r="U572" i="16"/>
  <c r="U1622" i="16"/>
  <c r="U418" i="16"/>
  <c r="U58" i="16"/>
  <c r="U49" i="16"/>
  <c r="U1916" i="16"/>
  <c r="U2396" i="16"/>
  <c r="U1195" i="16"/>
  <c r="U991" i="16"/>
  <c r="U248" i="16"/>
  <c r="U561" i="16"/>
  <c r="U2112" i="16"/>
  <c r="U2423" i="16"/>
  <c r="U1518" i="16"/>
  <c r="U83" i="16"/>
  <c r="U312" i="16"/>
  <c r="U1966" i="16"/>
  <c r="U1634" i="16"/>
  <c r="U299" i="16"/>
  <c r="U1156" i="16"/>
  <c r="U1379" i="16"/>
  <c r="U1183" i="16"/>
  <c r="U216" i="16"/>
  <c r="U1903" i="16"/>
  <c r="U153" i="16"/>
  <c r="U1806" i="16"/>
  <c r="U922" i="16"/>
  <c r="U2272" i="16"/>
  <c r="U1849" i="16"/>
  <c r="U115" i="16"/>
  <c r="U274" i="16"/>
  <c r="U1030" i="16"/>
  <c r="U1834" i="16"/>
  <c r="U2030" i="16"/>
  <c r="U2058" i="16"/>
  <c r="U1653" i="16"/>
  <c r="U949" i="16"/>
  <c r="U1781" i="16"/>
  <c r="U1618" i="16"/>
  <c r="U302" i="16"/>
  <c r="U2073" i="16"/>
  <c r="U1786" i="16"/>
  <c r="U1672" i="16"/>
  <c r="U1406" i="16"/>
  <c r="U1908" i="16"/>
  <c r="U1665" i="16"/>
  <c r="U1895" i="16"/>
  <c r="U584" i="16"/>
  <c r="U245" i="16"/>
  <c r="U1778" i="16"/>
  <c r="U889" i="16"/>
  <c r="U1314" i="16"/>
  <c r="U360" i="16"/>
  <c r="U1373" i="16"/>
  <c r="U1141" i="16"/>
  <c r="U670" i="16"/>
  <c r="U921" i="16"/>
  <c r="U69" i="16"/>
  <c r="U1997" i="16"/>
  <c r="U2409" i="16"/>
  <c r="U2107" i="16"/>
  <c r="U1823" i="16"/>
  <c r="U2451" i="16"/>
  <c r="U1794" i="16"/>
  <c r="U1258" i="16"/>
  <c r="U2307" i="16"/>
  <c r="U551" i="16"/>
  <c r="U1224" i="16"/>
  <c r="U2061" i="16"/>
  <c r="U478" i="16"/>
  <c r="U1075" i="16"/>
  <c r="U82" i="16"/>
  <c r="U2496" i="16"/>
  <c r="U583" i="16"/>
  <c r="U1876" i="16"/>
  <c r="U1926" i="16"/>
  <c r="U1450" i="16"/>
  <c r="U286" i="16"/>
  <c r="U1267" i="16"/>
  <c r="U101" i="16"/>
  <c r="U736" i="16"/>
  <c r="U275" i="16"/>
  <c r="U250" i="16"/>
  <c r="U2329" i="16"/>
  <c r="U1526" i="16"/>
  <c r="U1936" i="16"/>
  <c r="U370" i="16"/>
  <c r="U2432" i="16"/>
  <c r="U303" i="16"/>
  <c r="U669" i="16"/>
  <c r="U1818" i="16"/>
  <c r="U2398" i="16"/>
  <c r="U1539" i="16"/>
  <c r="U1737" i="16"/>
  <c r="U1887" i="16"/>
  <c r="U1273" i="16"/>
  <c r="U2243" i="16"/>
  <c r="F1647" i="16"/>
  <c r="H1647" i="16"/>
  <c r="G1647" i="16"/>
  <c r="I1655" i="16"/>
  <c r="F1655" i="16"/>
  <c r="D1655" i="16"/>
  <c r="U1655" i="16" s="1"/>
  <c r="H1655" i="16"/>
  <c r="G2433" i="16"/>
  <c r="J2433" i="16"/>
  <c r="F2433" i="16"/>
  <c r="E2433" i="16"/>
  <c r="J2127" i="16"/>
  <c r="F2127" i="16"/>
  <c r="F557" i="16"/>
  <c r="G557" i="16"/>
  <c r="E575" i="16"/>
  <c r="I575" i="16"/>
  <c r="F575" i="16"/>
  <c r="H575" i="16"/>
  <c r="E610" i="16"/>
  <c r="G610" i="16"/>
  <c r="J610" i="16"/>
  <c r="F610" i="16"/>
  <c r="G1022" i="16"/>
  <c r="F1022" i="16"/>
  <c r="H1022" i="16"/>
  <c r="I1491" i="16"/>
  <c r="J1491" i="16"/>
  <c r="G2159" i="16"/>
  <c r="D2159" i="16"/>
  <c r="I2159" i="16"/>
  <c r="J2159" i="16"/>
  <c r="E2159" i="16"/>
  <c r="D2371" i="16"/>
  <c r="F2371" i="16"/>
  <c r="H2371" i="16"/>
  <c r="G1391" i="16"/>
  <c r="J1391" i="16"/>
  <c r="J398" i="16"/>
  <c r="G398" i="16"/>
  <c r="I2309" i="16"/>
  <c r="G2309" i="16"/>
  <c r="J202" i="16"/>
  <c r="F202" i="16"/>
  <c r="D202" i="16"/>
  <c r="D81" i="16"/>
  <c r="E81" i="16"/>
  <c r="F73" i="16"/>
  <c r="E73" i="16"/>
  <c r="I73" i="16"/>
  <c r="H73" i="16"/>
  <c r="G105" i="16"/>
  <c r="F105" i="16"/>
  <c r="G1165" i="16"/>
  <c r="F1165" i="16"/>
  <c r="E1165" i="16"/>
  <c r="G2193" i="16"/>
  <c r="E2193" i="16"/>
  <c r="J2193" i="16"/>
  <c r="H2193" i="16"/>
  <c r="E1172" i="16"/>
  <c r="U1172" i="16" s="1"/>
  <c r="H1172" i="16"/>
  <c r="F1172" i="16"/>
  <c r="J234" i="16"/>
  <c r="E234" i="16"/>
  <c r="F234" i="16"/>
  <c r="G624" i="16"/>
  <c r="J624" i="16"/>
  <c r="F624" i="16"/>
  <c r="D624" i="16"/>
  <c r="G1308" i="16"/>
  <c r="H1308" i="16"/>
  <c r="J1308" i="16"/>
  <c r="F1308" i="16"/>
  <c r="I1340" i="16"/>
  <c r="H1340" i="16"/>
  <c r="G1340" i="16"/>
  <c r="E1445" i="16"/>
  <c r="U1445" i="16" s="1"/>
  <c r="G1445" i="16"/>
  <c r="I1445" i="16"/>
  <c r="H1445" i="16"/>
  <c r="G1453" i="16"/>
  <c r="I1453" i="16"/>
  <c r="H1453" i="16"/>
  <c r="F1453" i="16"/>
  <c r="J1485" i="16"/>
  <c r="D1485" i="16"/>
  <c r="U1485" i="16" s="1"/>
  <c r="F1485" i="16"/>
  <c r="H1788" i="16"/>
  <c r="D1788" i="16"/>
  <c r="J1788" i="16"/>
  <c r="G1959" i="16"/>
  <c r="J1959" i="16"/>
  <c r="D2203" i="16"/>
  <c r="J2203" i="16"/>
  <c r="G2252" i="16"/>
  <c r="J2252" i="16"/>
  <c r="H2252" i="16"/>
  <c r="G2383" i="16"/>
  <c r="D2383" i="16"/>
  <c r="H2383" i="16"/>
  <c r="H48" i="16"/>
  <c r="G48" i="16"/>
  <c r="J48" i="16"/>
  <c r="D48" i="16"/>
  <c r="U48" i="16" s="1"/>
  <c r="J1188" i="16"/>
  <c r="I1188" i="16"/>
  <c r="D1188" i="16"/>
  <c r="E1188" i="16"/>
  <c r="H2392" i="16"/>
  <c r="F2392" i="16"/>
  <c r="H1228" i="16"/>
  <c r="I1228" i="16"/>
  <c r="G350" i="16"/>
  <c r="E350" i="16"/>
  <c r="F350" i="16"/>
  <c r="D350" i="16"/>
  <c r="H540" i="16"/>
  <c r="J540" i="16"/>
  <c r="G540" i="16"/>
  <c r="D540" i="16"/>
  <c r="U540" i="16" s="1"/>
  <c r="H559" i="16"/>
  <c r="F559" i="16"/>
  <c r="J559" i="16"/>
  <c r="D559" i="16"/>
  <c r="U559" i="16" s="1"/>
  <c r="G776" i="16"/>
  <c r="D776" i="16"/>
  <c r="I776" i="16"/>
  <c r="E776" i="16"/>
  <c r="F776" i="16"/>
  <c r="G803" i="16"/>
  <c r="H803" i="16"/>
  <c r="E803" i="16"/>
  <c r="U803" i="16" s="1"/>
  <c r="G811" i="16"/>
  <c r="I811" i="16"/>
  <c r="H811" i="16"/>
  <c r="H831" i="16"/>
  <c r="J831" i="16"/>
  <c r="G831" i="16"/>
  <c r="F831" i="16"/>
  <c r="D831" i="16"/>
  <c r="U831" i="16" s="1"/>
  <c r="E1196" i="16"/>
  <c r="G1196" i="16"/>
  <c r="I1196" i="16"/>
  <c r="H1196" i="16"/>
  <c r="E1236" i="16"/>
  <c r="U1236" i="16" s="1"/>
  <c r="H1236" i="16"/>
  <c r="G1309" i="16"/>
  <c r="E1309" i="16"/>
  <c r="U1309" i="16" s="1"/>
  <c r="E2079" i="16"/>
  <c r="I2079" i="16"/>
  <c r="G2079" i="16"/>
  <c r="J2079" i="16"/>
  <c r="D117" i="16"/>
  <c r="U117" i="16" s="1"/>
  <c r="G117" i="16"/>
  <c r="G277" i="16"/>
  <c r="H277" i="16"/>
  <c r="D429" i="16"/>
  <c r="F429" i="16"/>
  <c r="G429" i="16"/>
  <c r="J429" i="16"/>
  <c r="E429" i="16"/>
  <c r="I511" i="16"/>
  <c r="J511" i="16"/>
  <c r="F511" i="16"/>
  <c r="H511" i="16"/>
  <c r="D511" i="16"/>
  <c r="G1766" i="16"/>
  <c r="J1766" i="16"/>
  <c r="F1766" i="16"/>
  <c r="E1766" i="16"/>
  <c r="U1766" i="16" s="1"/>
  <c r="J2501" i="16"/>
  <c r="I2501" i="16"/>
  <c r="F359" i="16"/>
  <c r="J359" i="16"/>
  <c r="D359" i="16"/>
  <c r="G359" i="16"/>
  <c r="F536" i="16"/>
  <c r="E536" i="16"/>
  <c r="G536" i="16"/>
  <c r="D625" i="16"/>
  <c r="U625" i="16" s="1"/>
  <c r="I625" i="16"/>
  <c r="F625" i="16"/>
  <c r="J745" i="16"/>
  <c r="G745" i="16"/>
  <c r="H745" i="16"/>
  <c r="E745" i="16"/>
  <c r="I745" i="16"/>
  <c r="G915" i="16"/>
  <c r="H915" i="16"/>
  <c r="J915" i="16"/>
  <c r="G935" i="16"/>
  <c r="D935" i="16"/>
  <c r="U935" i="16" s="1"/>
  <c r="I935" i="16"/>
  <c r="H994" i="16"/>
  <c r="I994" i="16"/>
  <c r="E1135" i="16"/>
  <c r="U1135" i="16" s="1"/>
  <c r="J1135" i="16"/>
  <c r="H1135" i="16"/>
  <c r="I1135" i="16"/>
  <c r="G1304" i="16"/>
  <c r="I1304" i="16"/>
  <c r="J1304" i="16"/>
  <c r="E1304" i="16"/>
  <c r="E1504" i="16"/>
  <c r="U1504" i="16" s="1"/>
  <c r="G1504" i="16"/>
  <c r="I1504" i="16"/>
  <c r="H1504" i="16"/>
  <c r="G1551" i="16"/>
  <c r="D1551" i="16"/>
  <c r="H1551" i="16"/>
  <c r="D1728" i="16"/>
  <c r="U1728" i="16" s="1"/>
  <c r="F1728" i="16"/>
  <c r="J1728" i="16"/>
  <c r="E2128" i="16"/>
  <c r="H2128" i="16"/>
  <c r="J2128" i="16"/>
  <c r="I2128" i="16"/>
  <c r="J2352" i="16"/>
  <c r="I2352" i="16"/>
  <c r="G2352" i="16"/>
  <c r="D2352" i="16"/>
  <c r="I445" i="16"/>
  <c r="H445" i="16"/>
  <c r="G445" i="16"/>
  <c r="D445" i="16"/>
  <c r="E445" i="16"/>
  <c r="H24" i="16"/>
  <c r="I24" i="16"/>
  <c r="G24" i="16"/>
  <c r="F24" i="16"/>
  <c r="H1136" i="16"/>
  <c r="F1136" i="16"/>
  <c r="G1136" i="16"/>
  <c r="E896" i="16"/>
  <c r="D896" i="16"/>
  <c r="I896" i="16"/>
  <c r="G758" i="16"/>
  <c r="F758" i="16"/>
  <c r="I758" i="16"/>
  <c r="J758" i="16"/>
  <c r="F778" i="16"/>
  <c r="D778" i="16"/>
  <c r="I778" i="16"/>
  <c r="E801" i="16"/>
  <c r="U801" i="16" s="1"/>
  <c r="H801" i="16"/>
  <c r="F801" i="16"/>
  <c r="J801" i="16"/>
  <c r="G892" i="16"/>
  <c r="D892" i="16"/>
  <c r="E892" i="16"/>
  <c r="J892" i="16"/>
  <c r="F892" i="16"/>
  <c r="H928" i="16"/>
  <c r="F928" i="16"/>
  <c r="J928" i="16"/>
  <c r="E928" i="16"/>
  <c r="U928" i="16" s="1"/>
  <c r="I983" i="16"/>
  <c r="E983" i="16"/>
  <c r="F983" i="16"/>
  <c r="J983" i="16"/>
  <c r="G983" i="16"/>
  <c r="G1007" i="16"/>
  <c r="I1007" i="16"/>
  <c r="H1007" i="16"/>
  <c r="J1007" i="16"/>
  <c r="D1007" i="16"/>
  <c r="F1007" i="16"/>
  <c r="G1023" i="16"/>
  <c r="F1023" i="16"/>
  <c r="I1023" i="16"/>
  <c r="J1023" i="16"/>
  <c r="G1065" i="16"/>
  <c r="E1065" i="16"/>
  <c r="F1065" i="16"/>
  <c r="I1065" i="16"/>
  <c r="G1116" i="16"/>
  <c r="F1116" i="16"/>
  <c r="H1116" i="16"/>
  <c r="D1116" i="16"/>
  <c r="J1128" i="16"/>
  <c r="H1128" i="16"/>
  <c r="E1128" i="16"/>
  <c r="U1128" i="16" s="1"/>
  <c r="G1144" i="16"/>
  <c r="D1144" i="16"/>
  <c r="E1144" i="16"/>
  <c r="D1285" i="16"/>
  <c r="E1285" i="16"/>
  <c r="F1285" i="16"/>
  <c r="J1442" i="16"/>
  <c r="H1442" i="16"/>
  <c r="G1442" i="16"/>
  <c r="H1482" i="16"/>
  <c r="F1482" i="16"/>
  <c r="E1482" i="16"/>
  <c r="D1482" i="16"/>
  <c r="I1516" i="16"/>
  <c r="E1516" i="16"/>
  <c r="U1516" i="16" s="1"/>
  <c r="F1516" i="16"/>
  <c r="D1524" i="16"/>
  <c r="H1524" i="16"/>
  <c r="I1524" i="16"/>
  <c r="J1524" i="16"/>
  <c r="E1524" i="16"/>
  <c r="G1524" i="16"/>
  <c r="F1552" i="16"/>
  <c r="E1552" i="16"/>
  <c r="I1552" i="16"/>
  <c r="E1632" i="16"/>
  <c r="D1632" i="16"/>
  <c r="J1632" i="16"/>
  <c r="I1632" i="16"/>
  <c r="F1632" i="16"/>
  <c r="H1632" i="16"/>
  <c r="D1644" i="16"/>
  <c r="U1644" i="16" s="1"/>
  <c r="J1644" i="16"/>
  <c r="J2016" i="16"/>
  <c r="F2016" i="16"/>
  <c r="J2043" i="16"/>
  <c r="G2043" i="16"/>
  <c r="D2043" i="16"/>
  <c r="U2043" i="16" s="1"/>
  <c r="H2062" i="16"/>
  <c r="J2062" i="16"/>
  <c r="E2062" i="16"/>
  <c r="J2168" i="16"/>
  <c r="F2168" i="16"/>
  <c r="G2168" i="16"/>
  <c r="J2176" i="16"/>
  <c r="D2176" i="16"/>
  <c r="F2176" i="16"/>
  <c r="E2176" i="16"/>
  <c r="G427" i="16"/>
  <c r="I427" i="16"/>
  <c r="D427" i="16"/>
  <c r="E977" i="16"/>
  <c r="I977" i="16"/>
  <c r="H977" i="16"/>
  <c r="F1965" i="16"/>
  <c r="G1965" i="16"/>
  <c r="D1783" i="16"/>
  <c r="U1783" i="16" s="1"/>
  <c r="J1783" i="16"/>
  <c r="G1783" i="16"/>
  <c r="I1783" i="16"/>
  <c r="H1783" i="16"/>
  <c r="E2141" i="16"/>
  <c r="U2141" i="16" s="1"/>
  <c r="F2141" i="16"/>
  <c r="H2141" i="16"/>
  <c r="G2141" i="16"/>
  <c r="J2141" i="16"/>
  <c r="G2402" i="16"/>
  <c r="D2402" i="16"/>
  <c r="I2402" i="16"/>
  <c r="F2402" i="16"/>
  <c r="E2402" i="16"/>
  <c r="J42" i="16"/>
  <c r="E42" i="16"/>
  <c r="U42" i="16" s="1"/>
  <c r="F2251" i="16"/>
  <c r="H2251" i="16"/>
  <c r="E688" i="16"/>
  <c r="D688" i="16"/>
  <c r="H688" i="16"/>
  <c r="G688" i="16"/>
  <c r="G1087" i="16"/>
  <c r="F1087" i="16"/>
  <c r="J1087" i="16"/>
  <c r="H1087" i="16"/>
  <c r="I1087" i="16"/>
  <c r="F419" i="16"/>
  <c r="E419" i="16"/>
  <c r="U419" i="16" s="1"/>
  <c r="I419" i="16"/>
  <c r="J18" i="16"/>
  <c r="D18" i="16"/>
  <c r="F18" i="16"/>
  <c r="G539" i="16"/>
  <c r="J539" i="16"/>
  <c r="I784" i="16"/>
  <c r="E784" i="16"/>
  <c r="U784" i="16" s="1"/>
  <c r="F784" i="16"/>
  <c r="G784" i="16"/>
  <c r="J784" i="16"/>
  <c r="J823" i="16"/>
  <c r="I823" i="16"/>
  <c r="E823" i="16"/>
  <c r="H823" i="16"/>
  <c r="G823" i="16"/>
  <c r="D823" i="16"/>
  <c r="H847" i="16"/>
  <c r="G847" i="16"/>
  <c r="D847" i="16"/>
  <c r="U847" i="16" s="1"/>
  <c r="J847" i="16"/>
  <c r="I867" i="16"/>
  <c r="G867" i="16"/>
  <c r="J867" i="16"/>
  <c r="D867" i="16"/>
  <c r="E867" i="16"/>
  <c r="D1067" i="16"/>
  <c r="E1067" i="16"/>
  <c r="I1067" i="16"/>
  <c r="H1099" i="16"/>
  <c r="G1099" i="16"/>
  <c r="E1099" i="16"/>
  <c r="D1099" i="16"/>
  <c r="I1099" i="16"/>
  <c r="E1717" i="16"/>
  <c r="G1717" i="16"/>
  <c r="H1717" i="16"/>
  <c r="D1717" i="16"/>
  <c r="J1717" i="16"/>
  <c r="I1741" i="16"/>
  <c r="J1741" i="16"/>
  <c r="F1764" i="16"/>
  <c r="D1764" i="16"/>
  <c r="U1764" i="16" s="1"/>
  <c r="J1764" i="16"/>
  <c r="I346" i="16"/>
  <c r="E346" i="16"/>
  <c r="U346" i="16" s="1"/>
  <c r="F346" i="16"/>
  <c r="G346" i="16"/>
  <c r="J456" i="16"/>
  <c r="E456" i="16"/>
  <c r="F456" i="16"/>
  <c r="G456" i="16"/>
  <c r="G139" i="16"/>
  <c r="D139" i="16"/>
  <c r="U139" i="16" s="1"/>
  <c r="I139" i="16"/>
  <c r="H139" i="16"/>
  <c r="J175" i="16"/>
  <c r="I175" i="16"/>
  <c r="E175" i="16"/>
  <c r="D175" i="16"/>
  <c r="G175" i="16"/>
  <c r="H175" i="16"/>
  <c r="I439" i="16"/>
  <c r="G439" i="16"/>
  <c r="E439" i="16"/>
  <c r="J630" i="16"/>
  <c r="D630" i="16"/>
  <c r="I630" i="16"/>
  <c r="E630" i="16"/>
  <c r="F630" i="16"/>
  <c r="E708" i="16"/>
  <c r="D708" i="16"/>
  <c r="J708" i="16"/>
  <c r="F1315" i="16"/>
  <c r="I1315" i="16"/>
  <c r="G1339" i="16"/>
  <c r="J1339" i="16"/>
  <c r="I1339" i="16"/>
  <c r="D1970" i="16"/>
  <c r="I1970" i="16"/>
  <c r="H1970" i="16"/>
  <c r="E1970" i="16"/>
  <c r="C35" i="10"/>
  <c r="D35" i="10"/>
  <c r="D25" i="10"/>
  <c r="C25" i="10"/>
  <c r="G515" i="16"/>
  <c r="D515" i="16"/>
  <c r="U515" i="16" s="1"/>
  <c r="I515" i="16"/>
  <c r="H515" i="16"/>
  <c r="F515" i="16"/>
  <c r="J515" i="16"/>
  <c r="D31" i="10"/>
  <c r="C31" i="10"/>
  <c r="G448" i="16"/>
  <c r="E448" i="16"/>
  <c r="U448" i="16" s="1"/>
  <c r="F448" i="16"/>
  <c r="H448" i="16"/>
  <c r="F200" i="16"/>
  <c r="D200" i="16"/>
  <c r="E200" i="16"/>
  <c r="I200" i="16"/>
  <c r="J426" i="16"/>
  <c r="H426" i="16"/>
  <c r="E426" i="16"/>
  <c r="U426" i="16" s="1"/>
  <c r="F426" i="16"/>
  <c r="G474" i="16"/>
  <c r="D474" i="16"/>
  <c r="I474" i="16"/>
  <c r="F474" i="16"/>
  <c r="E474" i="16"/>
  <c r="H474" i="16"/>
  <c r="E185" i="16"/>
  <c r="U185" i="16" s="1"/>
  <c r="G185" i="16"/>
  <c r="H185" i="16"/>
  <c r="H90" i="16"/>
  <c r="G90" i="16"/>
  <c r="J90" i="16"/>
  <c r="D6" i="10"/>
  <c r="J228" i="16"/>
  <c r="F228" i="16"/>
  <c r="H228" i="16"/>
  <c r="I228" i="16"/>
  <c r="D228" i="16"/>
  <c r="U228" i="16" s="1"/>
  <c r="H479" i="16"/>
  <c r="E479" i="16"/>
  <c r="G479" i="16"/>
  <c r="D479" i="16"/>
  <c r="I479" i="16"/>
  <c r="J479" i="16"/>
  <c r="H224" i="16"/>
  <c r="J224" i="16"/>
  <c r="I224" i="16"/>
  <c r="E224" i="16"/>
  <c r="D224" i="16"/>
  <c r="G224" i="16"/>
  <c r="F224" i="16"/>
  <c r="F530" i="16"/>
  <c r="I530" i="16"/>
  <c r="E530" i="16"/>
  <c r="U530" i="16" s="1"/>
  <c r="H530" i="16"/>
  <c r="J530" i="16"/>
  <c r="I446" i="16"/>
  <c r="D446" i="16"/>
  <c r="E446" i="16"/>
  <c r="G446" i="16"/>
  <c r="J446" i="16"/>
  <c r="I57" i="16"/>
  <c r="H57" i="16"/>
  <c r="E57" i="16"/>
  <c r="U57" i="16" s="1"/>
  <c r="G57" i="16"/>
  <c r="F57" i="16"/>
  <c r="E512" i="16"/>
  <c r="U512" i="16" s="1"/>
  <c r="H512" i="16"/>
  <c r="J512" i="16"/>
  <c r="I512" i="16"/>
  <c r="F520" i="16"/>
  <c r="I520" i="16"/>
  <c r="D520" i="16"/>
  <c r="H520" i="16"/>
  <c r="E520" i="16"/>
  <c r="G520" i="16"/>
  <c r="H420" i="16"/>
  <c r="G420" i="16"/>
  <c r="E420" i="16"/>
  <c r="U420" i="16" s="1"/>
  <c r="F420" i="16"/>
  <c r="I420" i="16"/>
  <c r="D189" i="16"/>
  <c r="E189" i="16"/>
  <c r="J189" i="16"/>
  <c r="F189" i="16"/>
  <c r="G189" i="16"/>
  <c r="J142" i="16"/>
  <c r="F142" i="16"/>
  <c r="G142" i="16"/>
  <c r="I142" i="16"/>
  <c r="H142" i="16"/>
  <c r="E142" i="16"/>
  <c r="D142" i="16"/>
  <c r="J59" i="16"/>
  <c r="E59" i="16"/>
  <c r="I59" i="16"/>
  <c r="D59" i="16"/>
  <c r="H59" i="16"/>
  <c r="G59" i="16"/>
  <c r="F276" i="16"/>
  <c r="E276" i="16"/>
  <c r="D276" i="16"/>
  <c r="G276" i="16"/>
  <c r="H276" i="16"/>
  <c r="J276" i="16"/>
  <c r="I276" i="16"/>
  <c r="J151" i="16"/>
  <c r="E151" i="16"/>
  <c r="F151" i="16"/>
  <c r="H151" i="16"/>
  <c r="D151" i="16"/>
  <c r="I1451" i="16"/>
  <c r="J1451" i="16"/>
  <c r="F1451" i="16"/>
  <c r="D1451" i="16"/>
  <c r="H1451" i="16"/>
  <c r="E1451" i="16"/>
  <c r="J981" i="16"/>
  <c r="D981" i="16"/>
  <c r="G981" i="16"/>
  <c r="I981" i="16"/>
  <c r="E981" i="16"/>
  <c r="U389" i="16"/>
  <c r="U237" i="16"/>
  <c r="U1983" i="16"/>
  <c r="U1332" i="16"/>
  <c r="U1153" i="16"/>
  <c r="U1241" i="16"/>
  <c r="U401" i="16"/>
  <c r="U1147" i="16"/>
  <c r="U502" i="16"/>
  <c r="U314" i="16"/>
  <c r="G95" i="16"/>
  <c r="D95" i="16"/>
  <c r="G1979" i="16"/>
  <c r="D1979" i="16"/>
  <c r="U1979" i="16" s="1"/>
  <c r="U1743" i="16"/>
  <c r="H815" i="16"/>
  <c r="I815" i="16"/>
  <c r="F156" i="16"/>
  <c r="D156" i="16"/>
  <c r="U156" i="16" s="1"/>
  <c r="E1159" i="16"/>
  <c r="D1159" i="16"/>
  <c r="U1079" i="16"/>
  <c r="J963" i="16"/>
  <c r="F963" i="16"/>
  <c r="E963" i="16"/>
  <c r="U473" i="16"/>
  <c r="F1737" i="16"/>
  <c r="D1801" i="16"/>
  <c r="U1801" i="16" s="1"/>
  <c r="I1801" i="16"/>
  <c r="H1801" i="16"/>
  <c r="E291" i="16"/>
  <c r="D291" i="16"/>
  <c r="J291" i="16"/>
  <c r="J358" i="16"/>
  <c r="G358" i="16"/>
  <c r="F358" i="16"/>
  <c r="D358" i="16"/>
  <c r="U1361" i="16"/>
  <c r="U1999" i="16"/>
  <c r="U1683" i="16"/>
  <c r="H1689" i="16"/>
  <c r="F1689" i="16"/>
  <c r="I853" i="16"/>
  <c r="G853" i="16"/>
  <c r="U906" i="16"/>
  <c r="D673" i="16"/>
  <c r="U673" i="16" s="1"/>
  <c r="I673" i="16"/>
  <c r="G1747" i="16"/>
  <c r="D1747" i="16"/>
  <c r="U1747" i="16" s="1"/>
  <c r="J1747" i="16"/>
  <c r="E998" i="16"/>
  <c r="I998" i="16"/>
  <c r="D1015" i="16"/>
  <c r="F1015" i="16"/>
  <c r="I1031" i="16"/>
  <c r="G1031" i="16"/>
  <c r="E2082" i="16"/>
  <c r="F2082" i="16"/>
  <c r="G2082" i="16"/>
  <c r="G2418" i="16"/>
  <c r="I2418" i="16"/>
  <c r="D2418" i="16"/>
  <c r="E2418" i="16"/>
  <c r="U2201" i="16"/>
  <c r="U1575" i="16"/>
  <c r="U528" i="16"/>
  <c r="D203" i="16"/>
  <c r="E203" i="16"/>
  <c r="F203" i="16"/>
  <c r="J203" i="16"/>
  <c r="H203" i="16"/>
  <c r="I203" i="16"/>
  <c r="I66" i="16"/>
  <c r="E66" i="16"/>
  <c r="U66" i="16" s="1"/>
  <c r="D210" i="16"/>
  <c r="E210" i="16"/>
  <c r="D321" i="16"/>
  <c r="U321" i="16" s="1"/>
  <c r="H321" i="16"/>
  <c r="J321" i="16"/>
  <c r="D179" i="16"/>
  <c r="U179" i="16" s="1"/>
  <c r="I179" i="16"/>
  <c r="J179" i="16"/>
  <c r="U1566" i="16"/>
  <c r="U642" i="16"/>
  <c r="U330" i="16"/>
  <c r="U546" i="16"/>
  <c r="D384" i="16"/>
  <c r="U384" i="16" s="1"/>
  <c r="J384" i="16"/>
  <c r="U1042" i="16"/>
  <c r="U1822" i="16"/>
  <c r="H2056" i="16"/>
  <c r="F2056" i="16"/>
  <c r="D1738" i="16"/>
  <c r="E1738" i="16"/>
  <c r="Y521" i="16"/>
  <c r="S521" i="16"/>
  <c r="J521" i="16" s="1"/>
  <c r="F148" i="16"/>
  <c r="G148" i="16"/>
  <c r="I148" i="16"/>
  <c r="S252" i="16"/>
  <c r="E252" i="16" s="1"/>
  <c r="Y252" i="16"/>
  <c r="Y119" i="16"/>
  <c r="S160" i="16"/>
  <c r="F160" i="16" s="1"/>
  <c r="Y54" i="16"/>
  <c r="S54" i="16"/>
  <c r="J1030" i="16"/>
  <c r="H1030" i="16"/>
  <c r="G1028" i="16"/>
  <c r="I1021" i="16"/>
  <c r="F1021" i="16"/>
  <c r="G1021" i="16"/>
  <c r="J1021" i="16"/>
  <c r="I986" i="16"/>
  <c r="H986" i="16"/>
  <c r="F2171" i="16"/>
  <c r="E2493" i="16"/>
  <c r="U2493" i="16" s="1"/>
  <c r="F659" i="16"/>
  <c r="I2357" i="16"/>
  <c r="D1534" i="16"/>
  <c r="U1534" i="16" s="1"/>
  <c r="D1353" i="16"/>
  <c r="U1353" i="16" s="1"/>
  <c r="H2461" i="16"/>
  <c r="J1734" i="16"/>
  <c r="H282" i="16"/>
  <c r="I1991" i="16"/>
  <c r="G1991" i="16"/>
  <c r="E850" i="16"/>
  <c r="U850" i="16" s="1"/>
  <c r="I850" i="16"/>
  <c r="E1190" i="16"/>
  <c r="D1190" i="16"/>
  <c r="D1423" i="16"/>
  <c r="U1423" i="16" s="1"/>
  <c r="I1423" i="16"/>
  <c r="I425" i="16"/>
  <c r="H425" i="16"/>
  <c r="F425" i="16"/>
  <c r="G425" i="16"/>
  <c r="H240" i="16"/>
  <c r="D240" i="16"/>
  <c r="U240" i="16" s="1"/>
  <c r="F240" i="16"/>
  <c r="U93" i="16"/>
  <c r="Y261" i="16"/>
  <c r="Y120" i="16"/>
  <c r="S497" i="16"/>
  <c r="D497" i="16" s="1"/>
  <c r="U198" i="16"/>
  <c r="S1346" i="16"/>
  <c r="I1346" i="16" s="1"/>
  <c r="I1146" i="16"/>
  <c r="F1146" i="16"/>
  <c r="E1138" i="16"/>
  <c r="D1138" i="16"/>
  <c r="H771" i="16"/>
  <c r="G1496" i="16"/>
  <c r="J1500" i="16"/>
  <c r="D1137" i="16"/>
  <c r="U1137" i="16" s="1"/>
  <c r="E2056" i="16"/>
  <c r="J1110" i="16"/>
  <c r="F1844" i="16"/>
  <c r="D1843" i="16"/>
  <c r="U1843" i="16" s="1"/>
  <c r="E146" i="16"/>
  <c r="U146" i="16" s="1"/>
  <c r="F672" i="16"/>
  <c r="E1844" i="16"/>
  <c r="U1844" i="16" s="1"/>
  <c r="D113" i="16"/>
  <c r="U113" i="16" s="1"/>
  <c r="J672" i="16"/>
  <c r="H146" i="16"/>
  <c r="G282" i="16"/>
  <c r="F1357" i="16"/>
  <c r="D1167" i="16"/>
  <c r="U1167" i="16" s="1"/>
  <c r="E72" i="16"/>
  <c r="U72" i="16" s="1"/>
  <c r="G1826" i="16"/>
  <c r="E957" i="16"/>
  <c r="U957" i="16" s="1"/>
  <c r="I957" i="16"/>
  <c r="E112" i="16"/>
  <c r="H112" i="16"/>
  <c r="F1058" i="16"/>
  <c r="G1002" i="16"/>
  <c r="E2044" i="16"/>
  <c r="U2044" i="16" s="1"/>
  <c r="G1353" i="16"/>
  <c r="D1145" i="16"/>
  <c r="U1145" i="16" s="1"/>
  <c r="H1182" i="16"/>
  <c r="E1495" i="16"/>
  <c r="U1495" i="16" s="1"/>
  <c r="G2044" i="16"/>
  <c r="G850" i="16"/>
  <c r="J425" i="16"/>
  <c r="J1826" i="16"/>
  <c r="G354" i="16"/>
  <c r="F1738" i="16"/>
  <c r="E986" i="16"/>
  <c r="G2056" i="16"/>
  <c r="G1190" i="16"/>
  <c r="I1314" i="16"/>
  <c r="U993" i="16"/>
  <c r="I403" i="16"/>
  <c r="S86" i="16"/>
  <c r="G86" i="16" s="1"/>
  <c r="E1691" i="16"/>
  <c r="U1691" i="16" s="1"/>
  <c r="E1904" i="16"/>
  <c r="U1904" i="16" s="1"/>
  <c r="J1904" i="16"/>
  <c r="E2372" i="16"/>
  <c r="U2372" i="16" s="1"/>
  <c r="I2372" i="16"/>
  <c r="J1823" i="16"/>
  <c r="H747" i="16"/>
  <c r="E858" i="16"/>
  <c r="U858" i="16" s="1"/>
  <c r="G2495" i="16"/>
  <c r="J2495" i="16"/>
  <c r="I2495" i="16"/>
  <c r="Y310" i="16"/>
  <c r="G1157" i="16"/>
  <c r="H1157" i="16"/>
  <c r="E1115" i="16"/>
  <c r="U1115" i="16" s="1"/>
  <c r="I1115" i="16"/>
  <c r="F2330" i="16"/>
  <c r="D2330" i="16"/>
  <c r="U2330" i="16" s="1"/>
  <c r="I1001" i="16"/>
  <c r="F1001" i="16"/>
  <c r="J1001" i="16"/>
  <c r="D492" i="16"/>
  <c r="U492" i="16" s="1"/>
  <c r="F492" i="16"/>
  <c r="Y118" i="16"/>
  <c r="Y520" i="16"/>
  <c r="Y127" i="16"/>
  <c r="D464" i="16"/>
  <c r="U464" i="16" s="1"/>
  <c r="S74" i="16"/>
  <c r="D74" i="16" s="1"/>
  <c r="Y74" i="16"/>
  <c r="S466" i="16"/>
  <c r="S197" i="16"/>
  <c r="Y354" i="16"/>
  <c r="Y251" i="16"/>
  <c r="Y219" i="16"/>
  <c r="S465" i="16"/>
  <c r="D465" i="16" s="1"/>
  <c r="S289" i="16"/>
  <c r="G289" i="16" s="1"/>
  <c r="Y289" i="16"/>
  <c r="Y2210" i="16"/>
  <c r="S2210" i="16"/>
  <c r="H2210" i="16" s="1"/>
  <c r="G2131" i="16"/>
  <c r="S2077" i="16"/>
  <c r="F2077" i="16" s="1"/>
  <c r="S1610" i="16"/>
  <c r="E1610" i="16" s="1"/>
  <c r="D1565" i="16"/>
  <c r="U1565" i="16" s="1"/>
  <c r="F1565" i="16"/>
  <c r="D913" i="16"/>
  <c r="U913" i="16" s="1"/>
  <c r="I953" i="16"/>
  <c r="I2056" i="16"/>
  <c r="D148" i="16"/>
  <c r="I1611" i="16"/>
  <c r="D354" i="16"/>
  <c r="U354" i="16" s="1"/>
  <c r="E2297" i="16"/>
  <c r="I354" i="16"/>
  <c r="J146" i="16"/>
  <c r="D2365" i="16"/>
  <c r="U2365" i="16" s="1"/>
  <c r="H1058" i="16"/>
  <c r="G2107" i="16"/>
  <c r="E394" i="16"/>
  <c r="U394" i="16" s="1"/>
  <c r="H1167" i="16"/>
  <c r="G957" i="16"/>
  <c r="D112" i="16"/>
  <c r="Y160" i="16"/>
  <c r="J1058" i="16"/>
  <c r="Y430" i="16"/>
  <c r="J1145" i="16"/>
  <c r="G404" i="16"/>
  <c r="E425" i="16"/>
  <c r="U425" i="16" s="1"/>
  <c r="J850" i="16"/>
  <c r="D1025" i="16"/>
  <c r="U1025" i="16" s="1"/>
  <c r="I1699" i="16"/>
  <c r="J986" i="16"/>
  <c r="D2056" i="16"/>
  <c r="D986" i="16"/>
  <c r="J1210" i="16"/>
  <c r="I355" i="16"/>
  <c r="F282" i="16"/>
  <c r="G535" i="16"/>
  <c r="H913" i="16"/>
  <c r="G2428" i="16"/>
  <c r="G79" i="16"/>
  <c r="S531" i="16"/>
  <c r="I531" i="16" s="1"/>
  <c r="J55" i="16"/>
  <c r="F55" i="16"/>
  <c r="J394" i="16"/>
  <c r="H1113" i="16"/>
  <c r="I1113" i="16"/>
  <c r="I2399" i="16"/>
  <c r="D2399" i="16"/>
  <c r="U2399" i="16" s="1"/>
  <c r="G2254" i="16"/>
  <c r="I2254" i="16"/>
  <c r="S333" i="16"/>
  <c r="H697" i="16"/>
  <c r="G697" i="16"/>
  <c r="G2181" i="16"/>
  <c r="E2181" i="16"/>
  <c r="U2181" i="16" s="1"/>
  <c r="I1137" i="16"/>
  <c r="Y497" i="16"/>
  <c r="U988" i="16"/>
  <c r="Y1028" i="16"/>
  <c r="J1284" i="16"/>
  <c r="G1284" i="16"/>
  <c r="H250" i="16"/>
  <c r="I250" i="16"/>
  <c r="G203" i="16"/>
  <c r="S481" i="16"/>
  <c r="I481" i="16"/>
  <c r="Y481" i="16"/>
  <c r="E148" i="16"/>
  <c r="Y314" i="16"/>
  <c r="S349" i="16"/>
  <c r="Y479" i="16"/>
  <c r="Y275" i="16"/>
  <c r="Y228" i="16"/>
  <c r="E355" i="16"/>
  <c r="U355" i="16" s="1"/>
  <c r="S332" i="16"/>
  <c r="G332" i="16" s="1"/>
  <c r="G170" i="16"/>
  <c r="Y170" i="16"/>
  <c r="S217" i="16"/>
  <c r="I217" i="16" s="1"/>
  <c r="Y1451" i="16"/>
  <c r="Y1066" i="16"/>
  <c r="I60" i="10"/>
  <c r="A2" i="2"/>
  <c r="J30" i="10"/>
  <c r="A49" i="2"/>
  <c r="B32" i="3"/>
  <c r="J2" i="16"/>
  <c r="B31" i="3"/>
  <c r="J2351" i="16"/>
  <c r="D2351" i="16"/>
  <c r="U2351" i="16" s="1"/>
  <c r="S2338" i="16"/>
  <c r="E2338" i="16"/>
  <c r="Y2338" i="16"/>
  <c r="S2308" i="16"/>
  <c r="J2308" i="16" s="1"/>
  <c r="Y2308" i="16"/>
  <c r="S2178" i="16"/>
  <c r="Y2178" i="16"/>
  <c r="S2091" i="16"/>
  <c r="G2091" i="16" s="1"/>
  <c r="H2038" i="16"/>
  <c r="J2038" i="16"/>
  <c r="D2038" i="16"/>
  <c r="U2038" i="16" s="1"/>
  <c r="G1988" i="16"/>
  <c r="Y1945" i="16"/>
  <c r="S1945" i="16"/>
  <c r="I1945" i="16" s="1"/>
  <c r="S1692" i="16"/>
  <c r="Y1692" i="16"/>
  <c r="Y2476" i="16"/>
  <c r="Y2123" i="16"/>
  <c r="Y1602" i="16"/>
  <c r="Y1461" i="16"/>
  <c r="Y1083" i="16"/>
  <c r="S2500" i="16"/>
  <c r="J2500" i="16"/>
  <c r="G2500" i="16"/>
  <c r="H28" i="10"/>
  <c r="C28" i="10" s="1"/>
  <c r="Y1136" i="16"/>
  <c r="Y1093" i="16"/>
  <c r="Y981" i="16"/>
  <c r="S2060" i="16"/>
  <c r="I2060" i="16" s="1"/>
  <c r="G2060" i="16"/>
  <c r="S1955" i="16"/>
  <c r="S898" i="16"/>
  <c r="Y1184" i="16"/>
  <c r="U1561" i="16"/>
  <c r="S876" i="16"/>
  <c r="H876" i="16" s="1"/>
  <c r="Y1737" i="16"/>
  <c r="S1244" i="16"/>
  <c r="P4" i="16"/>
  <c r="Y1087" i="16"/>
  <c r="Y900" i="16"/>
  <c r="Y896" i="16"/>
  <c r="Y662" i="16"/>
  <c r="U2502" i="16"/>
  <c r="U2443" i="16"/>
  <c r="S1276" i="16"/>
  <c r="S1003" i="16"/>
  <c r="G1003" i="16"/>
  <c r="Y564" i="16"/>
  <c r="G924" i="16"/>
  <c r="U785" i="16"/>
  <c r="D531" i="16"/>
  <c r="G531" i="16"/>
  <c r="D1610" i="16"/>
  <c r="D2210" i="16"/>
  <c r="G2210" i="16"/>
  <c r="E465" i="16"/>
  <c r="G465" i="16"/>
  <c r="E1955" i="16"/>
  <c r="G2308" i="16"/>
  <c r="H2308" i="16"/>
  <c r="G898" i="16"/>
  <c r="F898" i="16"/>
  <c r="E521" i="16"/>
  <c r="F521" i="16"/>
  <c r="I521" i="16"/>
  <c r="E876" i="16"/>
  <c r="G876" i="16"/>
  <c r="G2178" i="16"/>
  <c r="J217" i="16"/>
  <c r="E332" i="16"/>
  <c r="J332" i="16"/>
  <c r="G1610" i="16"/>
  <c r="J74" i="16"/>
  <c r="F74" i="16"/>
  <c r="E74" i="16"/>
  <c r="I74" i="16"/>
  <c r="H74" i="16"/>
  <c r="D86" i="16"/>
  <c r="I1003" i="16"/>
  <c r="F1003" i="16"/>
  <c r="E1003" i="16"/>
  <c r="J1003" i="16"/>
  <c r="J2091" i="16"/>
  <c r="I2077" i="16"/>
  <c r="G466" i="16"/>
  <c r="H466" i="16"/>
  <c r="E160" i="16"/>
  <c r="I160" i="16"/>
  <c r="F252" i="16"/>
  <c r="H333" i="16"/>
  <c r="D1003" i="16"/>
  <c r="H1003" i="16"/>
  <c r="H1276" i="16"/>
  <c r="E1276" i="16"/>
  <c r="H1244" i="16"/>
  <c r="D876" i="16"/>
  <c r="F876" i="16"/>
  <c r="J876" i="16"/>
  <c r="I876" i="16"/>
  <c r="E898" i="16"/>
  <c r="J898" i="16"/>
  <c r="H898" i="16"/>
  <c r="I898" i="16"/>
  <c r="D898" i="16"/>
  <c r="D1955" i="16"/>
  <c r="F1955" i="16"/>
  <c r="D2060" i="16"/>
  <c r="J2060" i="16"/>
  <c r="H2060" i="16"/>
  <c r="E2060" i="16"/>
  <c r="E2500" i="16"/>
  <c r="I2500" i="16"/>
  <c r="H2500" i="16"/>
  <c r="F2500" i="16"/>
  <c r="D2500" i="16"/>
  <c r="J1692" i="16"/>
  <c r="D1692" i="16"/>
  <c r="E1692" i="16"/>
  <c r="G1692" i="16"/>
  <c r="H1945" i="16"/>
  <c r="J1945" i="16"/>
  <c r="E1945" i="16"/>
  <c r="F1945" i="16"/>
  <c r="H2091" i="16"/>
  <c r="I2091" i="16"/>
  <c r="F2091" i="16"/>
  <c r="J2178" i="16"/>
  <c r="D2308" i="16"/>
  <c r="I2308" i="16"/>
  <c r="E2308" i="16"/>
  <c r="F2308" i="16"/>
  <c r="I2338" i="16"/>
  <c r="D2338" i="16"/>
  <c r="F2338" i="16"/>
  <c r="H2338" i="16"/>
  <c r="G2338" i="16"/>
  <c r="J2338" i="16"/>
  <c r="D217" i="16"/>
  <c r="F217" i="16"/>
  <c r="H217" i="16"/>
  <c r="G217" i="16"/>
  <c r="F332" i="16"/>
  <c r="I332" i="16"/>
  <c r="D332" i="16"/>
  <c r="F349" i="16"/>
  <c r="H349" i="16"/>
  <c r="H481" i="16"/>
  <c r="D481" i="16"/>
  <c r="J481" i="16"/>
  <c r="G481" i="16"/>
  <c r="F481" i="16"/>
  <c r="E481" i="16"/>
  <c r="D333" i="16"/>
  <c r="F531" i="16"/>
  <c r="J531" i="16"/>
  <c r="H531" i="16"/>
  <c r="E531" i="16"/>
  <c r="H1610" i="16"/>
  <c r="J1610" i="16"/>
  <c r="I1610" i="16"/>
  <c r="I2210" i="16"/>
  <c r="F2210" i="16"/>
  <c r="J2210" i="16"/>
  <c r="I289" i="16"/>
  <c r="E289" i="16"/>
  <c r="H289" i="16"/>
  <c r="J289" i="16"/>
  <c r="D289" i="16"/>
  <c r="J465" i="16"/>
  <c r="I465" i="16"/>
  <c r="H465" i="16"/>
  <c r="D197" i="16"/>
  <c r="E197" i="16"/>
  <c r="H197" i="16"/>
  <c r="I197" i="16"/>
  <c r="G197" i="16"/>
  <c r="I466" i="16"/>
  <c r="J466" i="16"/>
  <c r="F466" i="16"/>
  <c r="E466" i="16"/>
  <c r="D466" i="16"/>
  <c r="F86" i="16"/>
  <c r="I86" i="16"/>
  <c r="J86" i="16"/>
  <c r="F1346" i="16"/>
  <c r="J1346" i="16"/>
  <c r="H1346" i="16"/>
  <c r="E1346" i="16"/>
  <c r="E497" i="16"/>
  <c r="I497" i="16"/>
  <c r="J497" i="16"/>
  <c r="F497" i="16"/>
  <c r="H497" i="16"/>
  <c r="F54" i="16"/>
  <c r="J54" i="16"/>
  <c r="H160" i="16"/>
  <c r="D160" i="16"/>
  <c r="J160" i="16"/>
  <c r="H252" i="16"/>
  <c r="I252" i="16"/>
  <c r="D252" i="16"/>
  <c r="H521" i="16"/>
  <c r="D521" i="16"/>
  <c r="G521" i="16"/>
  <c r="U33" i="16" l="1"/>
  <c r="U1177" i="16"/>
  <c r="U754" i="16"/>
  <c r="U452" i="16"/>
  <c r="U2249" i="16"/>
  <c r="U1073" i="16"/>
  <c r="U43" i="16"/>
  <c r="U1777" i="16"/>
  <c r="U1553" i="16"/>
  <c r="U1707" i="16"/>
  <c r="U740" i="16"/>
  <c r="U2380" i="16"/>
  <c r="U2248" i="16"/>
  <c r="U687" i="16"/>
  <c r="U1991" i="16"/>
  <c r="U695" i="16"/>
  <c r="U1191" i="16"/>
  <c r="U2394" i="16"/>
  <c r="U905" i="16"/>
  <c r="U627" i="16"/>
  <c r="U2088" i="16"/>
  <c r="U1757" i="16"/>
  <c r="U1502" i="16"/>
  <c r="U1453" i="16"/>
  <c r="U903" i="16"/>
  <c r="U16" i="16"/>
  <c r="U1608" i="16"/>
  <c r="U752" i="16"/>
  <c r="U1254" i="16"/>
  <c r="U1354" i="16"/>
  <c r="U1256" i="16"/>
  <c r="U1649" i="16"/>
  <c r="U759" i="16"/>
  <c r="U586" i="16"/>
  <c r="U1057" i="16"/>
  <c r="U2364" i="16"/>
  <c r="U2103" i="16"/>
  <c r="U1178" i="16"/>
  <c r="U52" i="16"/>
  <c r="U1433" i="16"/>
  <c r="U2478" i="16"/>
  <c r="U1601" i="16"/>
  <c r="U954" i="16"/>
  <c r="U770" i="16"/>
  <c r="U2205" i="16"/>
  <c r="U2099" i="16"/>
  <c r="U2113" i="16"/>
  <c r="U2207" i="16"/>
  <c r="U1602" i="16"/>
  <c r="U1669" i="16"/>
  <c r="U1513" i="16"/>
  <c r="U1542" i="16"/>
  <c r="U2212" i="16"/>
  <c r="U1381" i="16"/>
  <c r="U733" i="16"/>
  <c r="U475" i="16"/>
  <c r="U1489" i="16"/>
  <c r="U1795" i="16"/>
  <c r="U2435" i="16"/>
  <c r="U1547" i="16"/>
  <c r="U2439" i="16"/>
  <c r="U1148" i="16"/>
  <c r="U774" i="16"/>
  <c r="U1544" i="16"/>
  <c r="U2145" i="16"/>
  <c r="U1056" i="16"/>
  <c r="U2297" i="16"/>
  <c r="U358" i="16"/>
  <c r="U1196" i="16"/>
  <c r="U2203" i="16"/>
  <c r="U1788" i="16"/>
  <c r="U2309" i="16"/>
  <c r="U1965" i="16"/>
  <c r="U808" i="16"/>
  <c r="U1974" i="16"/>
  <c r="U2419" i="16"/>
  <c r="U1370" i="16"/>
  <c r="U2037" i="16"/>
  <c r="U761" i="16"/>
  <c r="U1776" i="16"/>
  <c r="U2067" i="16"/>
  <c r="U441" i="16"/>
  <c r="U34" i="16"/>
  <c r="U2306" i="16"/>
  <c r="U1021" i="16"/>
  <c r="U202" i="16"/>
  <c r="U569" i="16"/>
  <c r="U1008" i="16"/>
  <c r="U2062" i="16"/>
  <c r="U2383" i="16"/>
  <c r="U610" i="16"/>
  <c r="U310" i="16"/>
  <c r="U1755" i="16"/>
  <c r="U272" i="16"/>
  <c r="U380" i="16"/>
  <c r="U653" i="16"/>
  <c r="U1678" i="16"/>
  <c r="U2134" i="16"/>
  <c r="U1509" i="16"/>
  <c r="U2114" i="16"/>
  <c r="U161" i="16"/>
  <c r="U1821" i="16"/>
  <c r="U735" i="16"/>
  <c r="U1295" i="16"/>
  <c r="U881" i="16"/>
  <c r="U208" i="16"/>
  <c r="U1572" i="16"/>
  <c r="U1591" i="16"/>
  <c r="U397" i="16"/>
  <c r="U414" i="16"/>
  <c r="U1018" i="16"/>
  <c r="U2335" i="16"/>
  <c r="U1061" i="16"/>
  <c r="U2164" i="16"/>
  <c r="U1023" i="16"/>
  <c r="U1984" i="16"/>
  <c r="U2384" i="16"/>
  <c r="U976" i="16"/>
  <c r="U1519" i="16"/>
  <c r="U662" i="16"/>
  <c r="U1477" i="16"/>
  <c r="U260" i="16"/>
  <c r="U600" i="16"/>
  <c r="U2250" i="16"/>
  <c r="U2289" i="16"/>
  <c r="U2304" i="16"/>
  <c r="U162" i="16"/>
  <c r="U2354" i="16"/>
  <c r="U1874" i="16"/>
  <c r="U2448" i="16"/>
  <c r="U655" i="16"/>
  <c r="U191" i="16"/>
  <c r="U1852" i="16"/>
  <c r="U1034" i="16"/>
  <c r="U2170" i="16"/>
  <c r="U743" i="16"/>
  <c r="U1641" i="16"/>
  <c r="U616" i="16"/>
  <c r="U1200" i="16"/>
  <c r="U104" i="16"/>
  <c r="U1637" i="16"/>
  <c r="U2369" i="16"/>
  <c r="U1810" i="16"/>
  <c r="U1431" i="16"/>
  <c r="U841" i="16"/>
  <c r="U1422" i="16"/>
  <c r="U1154" i="16"/>
  <c r="U979" i="16"/>
  <c r="U1160" i="16"/>
  <c r="U2096" i="16"/>
  <c r="U293" i="16"/>
  <c r="U748" i="16"/>
  <c r="U1813" i="16"/>
  <c r="U1063" i="16"/>
  <c r="U468" i="16"/>
  <c r="U1335" i="16"/>
  <c r="U1436" i="16"/>
  <c r="U1344" i="16"/>
  <c r="U1391" i="16"/>
  <c r="U1109" i="16"/>
  <c r="U118" i="16"/>
  <c r="U232" i="16"/>
  <c r="U1552" i="16"/>
  <c r="U2128" i="16"/>
  <c r="U915" i="16"/>
  <c r="U2101" i="16"/>
  <c r="U1998" i="16"/>
  <c r="U1702" i="16"/>
  <c r="U1510" i="16"/>
  <c r="U1087" i="16"/>
  <c r="U2456" i="16"/>
  <c r="U2460" i="16"/>
  <c r="U45" i="16"/>
  <c r="U1198" i="16"/>
  <c r="U461" i="16"/>
  <c r="U253" i="16"/>
  <c r="U94" i="16"/>
  <c r="H46" i="10"/>
  <c r="U983" i="16"/>
  <c r="U511" i="16"/>
  <c r="U427" i="16"/>
  <c r="U2079" i="16"/>
  <c r="U2371" i="16"/>
  <c r="U2075" i="16"/>
  <c r="U1647" i="16"/>
  <c r="U499" i="16"/>
  <c r="U32" i="16"/>
  <c r="U1050" i="16"/>
  <c r="U952" i="16"/>
  <c r="U2274" i="16"/>
  <c r="U838" i="16"/>
  <c r="U1837" i="16"/>
  <c r="U1969" i="16"/>
  <c r="U2389" i="16"/>
  <c r="U2480" i="16"/>
  <c r="U234" i="16"/>
  <c r="U73" i="16"/>
  <c r="U899" i="16"/>
  <c r="U1658" i="16"/>
  <c r="U2003" i="16"/>
  <c r="U1380" i="16"/>
  <c r="U2185" i="16"/>
  <c r="U2086" i="16"/>
  <c r="U1820" i="16"/>
  <c r="U987" i="16"/>
  <c r="U609" i="16"/>
  <c r="U336" i="16"/>
  <c r="U483" i="16"/>
  <c r="U1464" i="16"/>
  <c r="U925" i="16"/>
  <c r="U1348" i="16"/>
  <c r="U2027" i="16"/>
  <c r="U1799" i="16"/>
  <c r="U1202" i="16"/>
  <c r="U328" i="16"/>
  <c r="U2045" i="16"/>
  <c r="H41" i="10"/>
  <c r="D41" i="10" s="1"/>
  <c r="U2337" i="16"/>
  <c r="U1009" i="16"/>
  <c r="U23" i="16"/>
  <c r="U2163" i="16"/>
  <c r="U1255" i="16"/>
  <c r="U1811" i="16"/>
  <c r="U623" i="16"/>
  <c r="U2286" i="16"/>
  <c r="U742" i="16"/>
  <c r="U2324" i="16"/>
  <c r="U990" i="16"/>
  <c r="U176" i="16"/>
  <c r="U919" i="16"/>
  <c r="F27" i="10"/>
  <c r="C45" i="10"/>
  <c r="U1640" i="16"/>
  <c r="C23" i="10"/>
  <c r="D40" i="10"/>
  <c r="C40" i="10"/>
  <c r="C46" i="10"/>
  <c r="D46" i="10"/>
  <c r="U24" i="16"/>
  <c r="U417" i="16"/>
  <c r="U2216" i="16"/>
  <c r="U819" i="16"/>
  <c r="U1303" i="16"/>
  <c r="C38" i="10"/>
  <c r="C15" i="10"/>
  <c r="C16" i="10"/>
  <c r="G17" i="10"/>
  <c r="H17" i="10" s="1"/>
  <c r="D17" i="10" s="1"/>
  <c r="D28" i="10"/>
  <c r="U450" i="16"/>
  <c r="C18" i="10"/>
  <c r="C13" i="10"/>
  <c r="U350" i="16"/>
  <c r="U628" i="16"/>
  <c r="C12" i="10"/>
  <c r="C11" i="10"/>
  <c r="U538" i="16"/>
  <c r="U306" i="16"/>
  <c r="U941" i="16"/>
  <c r="U1597" i="16"/>
  <c r="U605" i="16"/>
  <c r="U2083" i="16"/>
  <c r="C10" i="10"/>
  <c r="U1892" i="16"/>
  <c r="U178" i="16"/>
  <c r="U2395" i="16"/>
  <c r="U2388" i="16"/>
  <c r="U60" i="16"/>
  <c r="U2392" i="16"/>
  <c r="U1959" i="16"/>
  <c r="U105" i="16"/>
  <c r="U636" i="16"/>
  <c r="U1491" i="16"/>
  <c r="U1022" i="16"/>
  <c r="U1963" i="16"/>
  <c r="U1308" i="16"/>
  <c r="U501" i="16"/>
  <c r="U2161" i="16"/>
  <c r="U2008" i="16"/>
  <c r="U2387" i="16"/>
  <c r="U2160" i="16"/>
  <c r="U1454" i="16"/>
  <c r="U1341" i="16"/>
  <c r="U916" i="16"/>
  <c r="U691" i="16"/>
  <c r="U1473" i="16"/>
  <c r="U1289" i="16"/>
  <c r="U1281" i="16"/>
  <c r="U411" i="16"/>
  <c r="U969" i="16"/>
  <c r="U1319" i="16"/>
  <c r="U2251" i="16"/>
  <c r="U453" i="16"/>
  <c r="U1359" i="16"/>
  <c r="U1586" i="16"/>
  <c r="U1078" i="16"/>
  <c r="U1327" i="16"/>
  <c r="U744" i="16"/>
  <c r="U2314" i="16"/>
  <c r="U1954" i="16"/>
  <c r="U1204" i="16"/>
  <c r="U1636" i="16"/>
  <c r="U639" i="16"/>
  <c r="U830" i="16"/>
  <c r="U155" i="16"/>
  <c r="U2316" i="16"/>
  <c r="U213" i="16"/>
  <c r="U2082" i="16"/>
  <c r="U95" i="16"/>
  <c r="U1116" i="16"/>
  <c r="U1304" i="16"/>
  <c r="U359" i="16"/>
  <c r="U2273" i="16"/>
  <c r="U936" i="16"/>
  <c r="U2093" i="16"/>
  <c r="U1007" i="16"/>
  <c r="U778" i="16"/>
  <c r="U745" i="16"/>
  <c r="U536" i="16"/>
  <c r="U1307" i="16"/>
  <c r="U171" i="16"/>
  <c r="U239" i="16"/>
  <c r="U1371" i="16"/>
  <c r="U1262" i="16"/>
  <c r="U722" i="16"/>
  <c r="U1978" i="16"/>
  <c r="U366" i="16"/>
  <c r="U1715" i="16"/>
  <c r="U1228" i="16"/>
  <c r="U661" i="16"/>
  <c r="U2370" i="16"/>
  <c r="U408" i="16"/>
  <c r="U998" i="16"/>
  <c r="U439" i="16"/>
  <c r="U2352" i="16"/>
  <c r="U1551" i="16"/>
  <c r="U624" i="16"/>
  <c r="U2193" i="16"/>
  <c r="U2334" i="16"/>
  <c r="U2336" i="16"/>
  <c r="U2153" i="16"/>
  <c r="U1374" i="16"/>
  <c r="U1585" i="16"/>
  <c r="U1270" i="16"/>
  <c r="C9" i="10"/>
  <c r="D8" i="10"/>
  <c r="C8" i="10"/>
  <c r="U1192" i="16"/>
  <c r="U1329" i="16"/>
  <c r="U728" i="16"/>
  <c r="U1651" i="16"/>
  <c r="U2182" i="16"/>
  <c r="C36" i="10"/>
  <c r="U526" i="16"/>
  <c r="U2350" i="16"/>
  <c r="U141" i="16"/>
  <c r="U277" i="16"/>
  <c r="U1948" i="16"/>
  <c r="U437" i="16"/>
  <c r="U210" i="16"/>
  <c r="C7" i="10"/>
  <c r="D7" i="10"/>
  <c r="U892" i="16"/>
  <c r="U589" i="16"/>
  <c r="U1051" i="16"/>
  <c r="U1829" i="16"/>
  <c r="U2000" i="16"/>
  <c r="U772" i="16"/>
  <c r="U1671" i="16"/>
  <c r="U1690" i="16"/>
  <c r="U1247" i="16"/>
  <c r="U845" i="16"/>
  <c r="U724" i="16"/>
  <c r="U1980" i="16"/>
  <c r="U2256" i="16"/>
  <c r="U233" i="16"/>
  <c r="U18" i="16"/>
  <c r="U1165" i="16"/>
  <c r="U839" i="16"/>
  <c r="U786" i="16"/>
  <c r="U738" i="16"/>
  <c r="U1767" i="16"/>
  <c r="U977" i="16"/>
  <c r="U2433" i="16"/>
  <c r="U1315" i="16"/>
  <c r="U815" i="16"/>
  <c r="U1014" i="16"/>
  <c r="U1036" i="16"/>
  <c r="U186" i="16"/>
  <c r="U603" i="16"/>
  <c r="U859" i="16"/>
  <c r="U1886" i="16"/>
  <c r="U1403" i="16"/>
  <c r="U1060" i="16"/>
  <c r="U1738" i="16"/>
  <c r="U1099" i="16"/>
  <c r="U327" i="16"/>
  <c r="U2047" i="16"/>
  <c r="U2257" i="16"/>
  <c r="U2494" i="16"/>
  <c r="U898" i="16"/>
  <c r="U2500" i="16"/>
  <c r="U276" i="16"/>
  <c r="U479" i="16"/>
  <c r="U1970" i="16"/>
  <c r="U630" i="16"/>
  <c r="U1482" i="16"/>
  <c r="U92" i="16"/>
  <c r="U2200" i="16"/>
  <c r="U2231" i="16"/>
  <c r="U525" i="16"/>
  <c r="U1409" i="16"/>
  <c r="U1293" i="16"/>
  <c r="U449" i="16"/>
  <c r="U826" i="16"/>
  <c r="C5" i="10"/>
  <c r="U1268" i="16"/>
  <c r="U2469" i="16"/>
  <c r="U2060" i="16"/>
  <c r="U112" i="16"/>
  <c r="U224" i="16"/>
  <c r="U474" i="16"/>
  <c r="U1924" i="16"/>
  <c r="U2072" i="16"/>
  <c r="U1091" i="16"/>
  <c r="U797" i="16"/>
  <c r="U1605" i="16"/>
  <c r="U1053" i="16"/>
  <c r="U2131" i="16"/>
  <c r="U1725" i="16"/>
  <c r="U96" i="16"/>
  <c r="U504" i="16"/>
  <c r="U481" i="16"/>
  <c r="U542" i="16"/>
  <c r="U1940" i="16"/>
  <c r="U2188" i="16"/>
  <c r="U2191" i="16"/>
  <c r="U2234" i="16"/>
  <c r="U2266" i="16"/>
  <c r="U2406" i="16"/>
  <c r="U107" i="16"/>
  <c r="U265" i="16"/>
  <c r="U263" i="16"/>
  <c r="U2321" i="16"/>
  <c r="U270" i="16"/>
  <c r="U369" i="16"/>
  <c r="U372" i="16"/>
  <c r="U2102" i="16"/>
  <c r="U1652" i="16"/>
  <c r="U1722" i="16"/>
  <c r="U1169" i="16"/>
  <c r="U816" i="16"/>
  <c r="U1190" i="16"/>
  <c r="U446" i="16"/>
  <c r="U708" i="16"/>
  <c r="U1612" i="16"/>
  <c r="U684" i="16"/>
  <c r="U2150" i="16"/>
  <c r="U760" i="16"/>
  <c r="U308" i="16"/>
  <c r="U1587" i="16"/>
  <c r="U2418" i="16"/>
  <c r="U1080" i="16"/>
  <c r="U103" i="16"/>
  <c r="U2017" i="16"/>
  <c r="U109" i="16"/>
  <c r="U61" i="16"/>
  <c r="U571" i="16"/>
  <c r="U1089" i="16"/>
  <c r="U1929" i="16"/>
  <c r="U2168" i="16"/>
  <c r="U1698" i="16"/>
  <c r="U2184" i="16"/>
  <c r="U2120" i="16"/>
  <c r="U150" i="16"/>
  <c r="U2052" i="16"/>
  <c r="U2449" i="16"/>
  <c r="U2267" i="16"/>
  <c r="U1451" i="16"/>
  <c r="U986" i="16"/>
  <c r="U445" i="16"/>
  <c r="U776" i="16"/>
  <c r="U2162" i="16"/>
  <c r="U674" i="16"/>
  <c r="U1140" i="16"/>
  <c r="U2016" i="16"/>
  <c r="U621" i="16"/>
  <c r="U2050" i="16"/>
  <c r="U27" i="16"/>
  <c r="U792" i="16"/>
  <c r="U1465" i="16"/>
  <c r="U398" i="16"/>
  <c r="U768" i="16"/>
  <c r="U2252" i="16"/>
  <c r="U2019" i="16"/>
  <c r="U1957" i="16"/>
  <c r="U1300" i="16"/>
  <c r="U470" i="16"/>
  <c r="U1383" i="16"/>
  <c r="U35" i="16"/>
  <c r="U646" i="16"/>
  <c r="U102" i="16"/>
  <c r="U836" i="16"/>
  <c r="U2292" i="16"/>
  <c r="U2345" i="16"/>
  <c r="U902" i="16"/>
  <c r="U1720" i="16"/>
  <c r="U1803" i="16"/>
  <c r="U608" i="16"/>
  <c r="U719" i="16"/>
  <c r="U651" i="16"/>
  <c r="U1299" i="16"/>
  <c r="C4" i="10"/>
  <c r="U148" i="16"/>
  <c r="U1340" i="16"/>
  <c r="U1342" i="16"/>
  <c r="U280" i="16"/>
  <c r="U824" i="16"/>
  <c r="U2479" i="16"/>
  <c r="U2015" i="16"/>
  <c r="U189" i="16"/>
  <c r="U539" i="16"/>
  <c r="U1548" i="16"/>
  <c r="U1615" i="16"/>
  <c r="U544" i="16"/>
  <c r="U2014" i="16"/>
  <c r="U1093" i="16"/>
  <c r="U2431" i="16"/>
  <c r="U2066" i="16"/>
  <c r="U1077" i="16"/>
  <c r="U2265" i="16"/>
  <c r="U1995" i="16"/>
  <c r="U2172" i="16"/>
  <c r="U381" i="16"/>
  <c r="U1325" i="16"/>
  <c r="U462" i="16"/>
  <c r="U692" i="16"/>
  <c r="U2338" i="16"/>
  <c r="U1717" i="16"/>
  <c r="U1188" i="16"/>
  <c r="U329" i="16"/>
  <c r="U192" i="16"/>
  <c r="U879" i="16"/>
  <c r="U718" i="16"/>
  <c r="U2442" i="16"/>
  <c r="U2340" i="16"/>
  <c r="U944" i="16"/>
  <c r="U373" i="16"/>
  <c r="U2055" i="16"/>
  <c r="U402" i="16"/>
  <c r="U149" i="16"/>
  <c r="U1083" i="16"/>
  <c r="U1471" i="16"/>
  <c r="U2046" i="16"/>
  <c r="U2208" i="16"/>
  <c r="U1390" i="16"/>
  <c r="U1201" i="16"/>
  <c r="U424" i="16"/>
  <c r="U2376" i="16"/>
  <c r="U1301" i="16"/>
  <c r="U531" i="16"/>
  <c r="D1244" i="16"/>
  <c r="G1244" i="16"/>
  <c r="E1244" i="16"/>
  <c r="I2178" i="16"/>
  <c r="F2178" i="16"/>
  <c r="E333" i="16"/>
  <c r="U333" i="16" s="1"/>
  <c r="G333" i="16"/>
  <c r="U197" i="16"/>
  <c r="I333" i="16"/>
  <c r="E2178" i="16"/>
  <c r="G54" i="16"/>
  <c r="H54" i="16"/>
  <c r="I54" i="16"/>
  <c r="D54" i="16"/>
  <c r="J2077" i="16"/>
  <c r="G2077" i="16"/>
  <c r="H2077" i="16"/>
  <c r="D2077" i="16"/>
  <c r="U466" i="16"/>
  <c r="U289" i="16"/>
  <c r="F1244" i="16"/>
  <c r="E349" i="16"/>
  <c r="J349" i="16"/>
  <c r="G349" i="16"/>
  <c r="I349" i="16"/>
  <c r="E54" i="16"/>
  <c r="J333" i="16"/>
  <c r="D349" i="16"/>
  <c r="D2178" i="16"/>
  <c r="U1692" i="16"/>
  <c r="U1955" i="16"/>
  <c r="I1244" i="16"/>
  <c r="U1003" i="16"/>
  <c r="J1955" i="16"/>
  <c r="H1955" i="16"/>
  <c r="G1955" i="16"/>
  <c r="I1955" i="16"/>
  <c r="F1692" i="16"/>
  <c r="H1692" i="16"/>
  <c r="I1692" i="16"/>
  <c r="U465" i="16"/>
  <c r="J197" i="16"/>
  <c r="F197" i="16"/>
  <c r="U497" i="16"/>
  <c r="F333" i="16"/>
  <c r="U160" i="16"/>
  <c r="H2178" i="16"/>
  <c r="U876" i="16"/>
  <c r="E2077" i="16"/>
  <c r="J1276" i="16"/>
  <c r="I1276" i="16"/>
  <c r="G1276" i="16"/>
  <c r="D1276" i="16"/>
  <c r="U1276" i="16" s="1"/>
  <c r="F1276" i="16"/>
  <c r="J1244" i="16"/>
  <c r="U332" i="16"/>
  <c r="U2308" i="16"/>
  <c r="U74" i="16"/>
  <c r="U1138" i="16"/>
  <c r="G1346" i="16"/>
  <c r="G497" i="16"/>
  <c r="G160" i="16"/>
  <c r="G252" i="16"/>
  <c r="U291" i="16"/>
  <c r="U151" i="16"/>
  <c r="U230" i="16"/>
  <c r="U2332" i="16"/>
  <c r="U1480" i="16"/>
  <c r="U428" i="16"/>
  <c r="U557" i="16"/>
  <c r="U2127" i="16"/>
  <c r="U1426" i="16"/>
  <c r="U1772" i="16"/>
  <c r="U1124" i="16"/>
  <c r="U2109" i="16"/>
  <c r="U1932" i="16"/>
  <c r="U1339" i="16"/>
  <c r="U1713" i="16"/>
  <c r="U1582" i="16"/>
  <c r="U2006" i="16"/>
  <c r="U1988" i="16"/>
  <c r="U1550" i="16"/>
  <c r="U558" i="16"/>
  <c r="I1817" i="16"/>
  <c r="U2223" i="16"/>
  <c r="D746" i="16"/>
  <c r="U746" i="16" s="1"/>
  <c r="G833" i="16"/>
  <c r="U1263" i="16"/>
  <c r="G1608" i="16"/>
  <c r="U97" i="16"/>
  <c r="U963" i="16"/>
  <c r="U1159" i="16"/>
  <c r="U1632" i="16"/>
  <c r="U1162" i="16"/>
  <c r="U165" i="16"/>
  <c r="U891" i="16"/>
  <c r="U1525" i="16"/>
  <c r="U1968" i="16"/>
  <c r="U1449" i="16"/>
  <c r="U994" i="16"/>
  <c r="U1097" i="16"/>
  <c r="U385" i="16"/>
  <c r="U796" i="16"/>
  <c r="U300" i="16"/>
  <c r="U2092" i="16"/>
  <c r="U835" i="16"/>
  <c r="U780" i="16"/>
  <c r="U1211" i="16"/>
  <c r="U1540" i="16"/>
  <c r="U1660" i="16"/>
  <c r="U1011" i="16"/>
  <c r="U1248" i="16"/>
  <c r="U566" i="16"/>
  <c r="U1132" i="16"/>
  <c r="U2007" i="16"/>
  <c r="U614" i="16"/>
  <c r="U1879" i="16"/>
  <c r="U953" i="16"/>
  <c r="U243" i="16"/>
  <c r="U799" i="16"/>
  <c r="U1920" i="16"/>
  <c r="U1094" i="16"/>
  <c r="U590" i="16"/>
  <c r="U2287" i="16"/>
  <c r="I1335" i="16"/>
  <c r="U1366" i="16"/>
  <c r="U940" i="16"/>
  <c r="U1232" i="16"/>
  <c r="U2458" i="16"/>
  <c r="J252" i="16"/>
  <c r="D1346" i="16"/>
  <c r="U1346" i="16" s="1"/>
  <c r="H86" i="16"/>
  <c r="F465" i="16"/>
  <c r="F289" i="16"/>
  <c r="E2210" i="16"/>
  <c r="U2210" i="16" s="1"/>
  <c r="F1610" i="16"/>
  <c r="H332" i="16"/>
  <c r="E217" i="16"/>
  <c r="U217" i="16" s="1"/>
  <c r="D2091" i="16"/>
  <c r="D1945" i="16"/>
  <c r="U1945" i="16" s="1"/>
  <c r="G1945" i="16"/>
  <c r="F2060" i="16"/>
  <c r="E2091" i="16"/>
  <c r="E86" i="16"/>
  <c r="U86" i="16" s="1"/>
  <c r="G74" i="16"/>
  <c r="U59" i="16"/>
  <c r="U142" i="16"/>
  <c r="U520" i="16"/>
  <c r="U175" i="16"/>
  <c r="U823" i="16"/>
  <c r="U2402" i="16"/>
  <c r="U1144" i="16"/>
  <c r="U896" i="16"/>
  <c r="U2159" i="16"/>
  <c r="U961" i="16"/>
  <c r="U406" i="16"/>
  <c r="U1223" i="16"/>
  <c r="U2325" i="16"/>
  <c r="U2404" i="16"/>
  <c r="U353" i="16"/>
  <c r="U168" i="16"/>
  <c r="U713" i="16"/>
  <c r="U388" i="16"/>
  <c r="U471" i="16"/>
  <c r="U290" i="16"/>
  <c r="U656" i="16"/>
  <c r="U163" i="16"/>
  <c r="U458" i="16"/>
  <c r="U347" i="16"/>
  <c r="U2025" i="16"/>
  <c r="U1761" i="16"/>
  <c r="U91" i="16"/>
  <c r="U2020" i="16"/>
  <c r="U1628" i="16"/>
  <c r="U324" i="16"/>
  <c r="U741" i="16"/>
  <c r="U1956" i="16"/>
  <c r="U888" i="16"/>
  <c r="U1442" i="16"/>
  <c r="U1976" i="16"/>
  <c r="U1474" i="16"/>
  <c r="U166" i="16"/>
  <c r="U685" i="16"/>
  <c r="U1951" i="16"/>
  <c r="U2069" i="16"/>
  <c r="U320" i="16"/>
  <c r="U106" i="16"/>
  <c r="U1657" i="16"/>
  <c r="U1654" i="16"/>
  <c r="U1838" i="16"/>
  <c r="U279" i="16"/>
  <c r="U1215" i="16"/>
  <c r="U2484" i="16"/>
  <c r="U1302" i="16"/>
  <c r="U212" i="16"/>
  <c r="U331" i="16"/>
  <c r="U108" i="16"/>
  <c r="U1751" i="16"/>
  <c r="U820" i="16"/>
  <c r="U1598" i="16"/>
  <c r="U1656" i="16"/>
  <c r="U1699" i="16"/>
  <c r="J2438" i="16"/>
  <c r="C26" i="10"/>
  <c r="U25" i="16"/>
  <c r="F2436" i="16"/>
  <c r="U477" i="16"/>
  <c r="S255" i="16"/>
  <c r="Y255" i="16"/>
  <c r="Y508" i="16"/>
  <c r="F205" i="16"/>
  <c r="E205" i="16"/>
  <c r="U205" i="16" s="1"/>
  <c r="H30" i="10"/>
  <c r="D30" i="10" s="1"/>
  <c r="C33" i="10"/>
  <c r="U985" i="16"/>
  <c r="U1146" i="16"/>
  <c r="F48" i="10"/>
  <c r="H48" i="10" s="1"/>
  <c r="D48" i="10" s="1"/>
  <c r="F43" i="10"/>
  <c r="H43" i="10" s="1"/>
  <c r="D43" i="10" s="1"/>
  <c r="Y206" i="16"/>
  <c r="U231" i="16"/>
  <c r="H560" i="16"/>
  <c r="U2331" i="16"/>
  <c r="D2195" i="16"/>
  <c r="U2195" i="16" s="1"/>
  <c r="U2305" i="16"/>
  <c r="U1805" i="16"/>
  <c r="F1277" i="16"/>
  <c r="F985" i="16"/>
  <c r="F1874" i="16"/>
  <c r="F1062" i="16"/>
  <c r="U945" i="16"/>
  <c r="U1826" i="16"/>
  <c r="U2491" i="16"/>
  <c r="U1306" i="16"/>
  <c r="Y45" i="16"/>
  <c r="G39" i="16"/>
  <c r="G403" i="16"/>
  <c r="G253" i="16"/>
  <c r="E2348" i="16"/>
  <c r="U2348" i="16" s="1"/>
  <c r="H2348" i="16"/>
  <c r="G2312" i="16"/>
  <c r="G2416" i="16"/>
  <c r="S2312" i="16"/>
  <c r="G1972" i="16"/>
  <c r="U1606" i="16"/>
  <c r="G1712" i="16"/>
  <c r="G1646" i="16"/>
  <c r="G1462" i="16"/>
  <c r="G1364" i="16"/>
  <c r="G1058" i="16"/>
  <c r="G788" i="16"/>
  <c r="U252" i="16"/>
  <c r="U1610" i="16"/>
  <c r="U203" i="16"/>
  <c r="U981" i="16"/>
  <c r="U867" i="16"/>
  <c r="U688" i="16"/>
  <c r="U2176" i="16"/>
  <c r="U1524" i="16"/>
  <c r="U429" i="16"/>
  <c r="U1906" i="16"/>
  <c r="U814" i="16"/>
  <c r="U908" i="16"/>
  <c r="U254" i="16"/>
  <c r="U2226" i="16"/>
  <c r="U343" i="16"/>
  <c r="U1249" i="16"/>
  <c r="U596" i="16"/>
  <c r="U521" i="16"/>
  <c r="U2056" i="16"/>
  <c r="U1285" i="16"/>
  <c r="U81" i="16"/>
  <c r="U911" i="16"/>
  <c r="U2041" i="16"/>
  <c r="U562" i="16"/>
  <c r="U790" i="16"/>
  <c r="U2187" i="16"/>
  <c r="U172" i="16"/>
  <c r="U1203" i="16"/>
  <c r="U529" i="16"/>
  <c r="U1407" i="16"/>
  <c r="U1184" i="16"/>
  <c r="U2375" i="16"/>
  <c r="U690" i="16"/>
  <c r="U174" i="16"/>
  <c r="U1104" i="16"/>
  <c r="U438" i="16"/>
  <c r="U200" i="16"/>
  <c r="U1067" i="16"/>
  <c r="U1411" i="16"/>
  <c r="U1384" i="16"/>
  <c r="U2054" i="16"/>
  <c r="U89" i="16"/>
  <c r="U568" i="16"/>
  <c r="U1351" i="16"/>
  <c r="U1321" i="16"/>
  <c r="U1065" i="16"/>
  <c r="U1015" i="16"/>
  <c r="U2374" i="16"/>
  <c r="U1026" i="16"/>
  <c r="U1741" i="16"/>
  <c r="U456" i="16"/>
  <c r="U1463" i="16"/>
  <c r="U1386" i="16"/>
  <c r="U2238" i="16"/>
  <c r="U127" i="16"/>
  <c r="U2488" i="16"/>
  <c r="U1952" i="16"/>
  <c r="U1230" i="16"/>
  <c r="U1069" i="16"/>
  <c r="U1243" i="16"/>
  <c r="U756" i="16"/>
  <c r="U2465" i="16"/>
  <c r="U664" i="16"/>
  <c r="U2475" i="16"/>
  <c r="U1638" i="16"/>
  <c r="U467" i="16"/>
  <c r="U164" i="16"/>
  <c r="U827" i="16"/>
  <c r="U689" i="16"/>
  <c r="U167" i="16"/>
  <c r="U2094" i="16"/>
  <c r="U1123" i="16"/>
  <c r="U1163" i="16"/>
  <c r="U2013" i="16"/>
  <c r="U1760" i="16"/>
  <c r="U1679" i="16"/>
  <c r="U1035" i="16"/>
  <c r="U435" i="16"/>
  <c r="U1915" i="16"/>
  <c r="U262" i="16"/>
  <c r="U487" i="16"/>
  <c r="U517" i="16"/>
  <c r="U1869" i="16"/>
  <c r="U482" i="16"/>
  <c r="U421" i="16"/>
  <c r="U1274" i="16"/>
  <c r="U214" i="16"/>
  <c r="U764" i="16"/>
  <c r="U2021" i="16"/>
  <c r="U1358" i="16"/>
  <c r="U1347" i="16"/>
  <c r="U575" i="16"/>
  <c r="U2036" i="16"/>
  <c r="U1563" i="16"/>
  <c r="U1152" i="16"/>
  <c r="U2483" i="16"/>
  <c r="U1392" i="16"/>
  <c r="U840" i="16"/>
  <c r="U1950" i="16"/>
  <c r="U855" i="16"/>
  <c r="U663" i="16"/>
  <c r="U1881" i="16"/>
  <c r="U2064" i="16"/>
  <c r="U1878" i="16"/>
  <c r="U143" i="16"/>
  <c r="U650" i="16"/>
  <c r="U84" i="16"/>
  <c r="U1839" i="16"/>
  <c r="U1856" i="16"/>
  <c r="U959" i="16"/>
  <c r="U602" i="16"/>
  <c r="U716" i="16"/>
  <c r="U1938" i="16"/>
  <c r="U821" i="16"/>
  <c r="U769" i="16"/>
  <c r="U604" i="16"/>
  <c r="U2441" i="16"/>
  <c r="U698" i="16"/>
  <c r="U1971" i="16"/>
  <c r="U2189" i="16"/>
  <c r="U1355" i="16"/>
  <c r="U1095" i="16"/>
  <c r="U2279" i="16"/>
  <c r="U1975" i="16"/>
  <c r="U597" i="16"/>
  <c r="U2119" i="16"/>
  <c r="U2421" i="16"/>
  <c r="U433" i="16"/>
  <c r="U1127" i="16"/>
  <c r="U1233" i="16"/>
  <c r="U1674" i="16"/>
  <c r="U2262" i="16"/>
  <c r="U1130" i="16"/>
  <c r="U675" i="16"/>
  <c r="U1633" i="16"/>
  <c r="U510" i="16"/>
  <c r="U806" i="16"/>
  <c r="U576" i="16"/>
  <c r="U777" i="16"/>
  <c r="U382" i="16"/>
  <c r="U215" i="16"/>
  <c r="U1360" i="16"/>
  <c r="U1719" i="16"/>
  <c r="U1037" i="16"/>
  <c r="U196" i="16"/>
  <c r="U1557" i="16"/>
  <c r="U455" i="16"/>
  <c r="U1962" i="16"/>
  <c r="U1272" i="16"/>
  <c r="U1993" i="16"/>
  <c r="U1493" i="16"/>
  <c r="U352" i="16"/>
  <c r="U1687" i="16"/>
  <c r="U1700" i="16"/>
  <c r="U1732" i="16"/>
  <c r="U2281" i="16"/>
  <c r="U1318" i="16"/>
  <c r="U1696" i="16"/>
  <c r="U882" i="16"/>
  <c r="U1595" i="16"/>
  <c r="U2450" i="16"/>
  <c r="U2490" i="16"/>
  <c r="U288" i="16"/>
  <c r="U667" i="16"/>
  <c r="U1762" i="16"/>
  <c r="U1238" i="16"/>
  <c r="U1227" i="16"/>
  <c r="U2429" i="16"/>
  <c r="U1947" i="16"/>
  <c r="U2220" i="16"/>
  <c r="U1907" i="16"/>
  <c r="U1921" i="16"/>
  <c r="U2192" i="16"/>
  <c r="U1139" i="16"/>
  <c r="U140" i="16"/>
  <c r="U2217" i="16"/>
  <c r="U914" i="16"/>
  <c r="U1033" i="16"/>
  <c r="U1216" i="16"/>
  <c r="U2115" i="16"/>
  <c r="U269" i="16"/>
  <c r="U423" i="16"/>
  <c r="U342" i="16"/>
  <c r="U190" i="16"/>
  <c r="U1382" i="16"/>
  <c r="U2498" i="16"/>
  <c r="U791" i="16"/>
  <c r="U1930" i="16"/>
  <c r="U2373" i="16"/>
  <c r="U1122" i="16"/>
  <c r="U2080" i="16"/>
  <c r="U637" i="16"/>
  <c r="U702" i="16"/>
  <c r="U80" i="16"/>
  <c r="U2117" i="16"/>
  <c r="U1142" i="16"/>
  <c r="U1796" i="16"/>
  <c r="U1758" i="16"/>
  <c r="U804" i="16"/>
  <c r="U1871" i="16"/>
  <c r="U2453" i="16"/>
  <c r="U2232" i="16"/>
  <c r="U136" i="16"/>
  <c r="U472" i="16"/>
  <c r="U1189" i="16"/>
  <c r="U1910" i="16"/>
  <c r="U2366" i="16"/>
  <c r="U351" i="16"/>
  <c r="U2438" i="16"/>
  <c r="U1897" i="16"/>
  <c r="U1668" i="16"/>
  <c r="U1694" i="16"/>
  <c r="U386" i="16"/>
  <c r="U311" i="16"/>
  <c r="U2190" i="16"/>
  <c r="U2011" i="16"/>
  <c r="U1368" i="16"/>
  <c r="B81" i="4"/>
  <c r="A57" i="10" s="1"/>
  <c r="B71" i="4"/>
  <c r="A51" i="10" s="1"/>
  <c r="B87" i="4"/>
  <c r="A60" i="10" s="1"/>
  <c r="B55" i="4"/>
  <c r="A39" i="10" s="1"/>
  <c r="B73" i="4"/>
  <c r="A53" i="10" s="1"/>
  <c r="B43" i="4"/>
  <c r="A29" i="10" s="1"/>
  <c r="B75" i="4"/>
  <c r="A54" i="10" s="1"/>
  <c r="B85" i="4"/>
  <c r="A59" i="10" s="1"/>
  <c r="B83" i="4"/>
  <c r="A58" i="10" s="1"/>
  <c r="B79" i="4"/>
  <c r="A56" i="10" s="1"/>
  <c r="B49" i="4"/>
  <c r="A34" i="10" s="1"/>
  <c r="B77" i="4"/>
  <c r="A55" i="10" s="1"/>
  <c r="B69" i="4"/>
  <c r="A50" i="10" s="1"/>
  <c r="B37" i="4"/>
  <c r="A24" i="10" s="1"/>
  <c r="B61" i="4"/>
  <c r="A44" i="10" s="1"/>
  <c r="U851" i="16"/>
  <c r="U2424" i="16"/>
  <c r="U2152" i="16"/>
  <c r="U218" i="16"/>
  <c r="U1074" i="16"/>
  <c r="U20" i="16"/>
  <c r="U1397" i="16"/>
  <c r="U1833" i="16"/>
  <c r="U339" i="16"/>
  <c r="U17" i="16"/>
  <c r="U182" i="16"/>
  <c r="U457" i="16"/>
  <c r="U1944" i="16"/>
  <c r="U187" i="16"/>
  <c r="U1468" i="16"/>
  <c r="U853" i="16"/>
  <c r="U1180" i="16"/>
  <c r="U552" i="16"/>
  <c r="U852" i="16"/>
  <c r="U2322" i="16"/>
  <c r="U1320" i="16"/>
  <c r="U811" i="16"/>
  <c r="U2024" i="16"/>
  <c r="U1773" i="16"/>
  <c r="U788" i="16"/>
  <c r="U1103" i="16"/>
  <c r="U890" i="16"/>
  <c r="U665" i="16"/>
  <c r="U1643" i="16"/>
  <c r="U1937" i="16"/>
  <c r="U1439" i="16"/>
  <c r="U1098" i="16"/>
  <c r="U682" i="16"/>
  <c r="U1081" i="16"/>
  <c r="U1444" i="16"/>
  <c r="U2437" i="16"/>
  <c r="U1277" i="16"/>
  <c r="U554" i="16"/>
  <c r="U844" i="16"/>
  <c r="U658" i="16"/>
  <c r="C41" i="10" l="1"/>
  <c r="U1244" i="16"/>
  <c r="F37" i="10"/>
  <c r="H37" i="10" s="1"/>
  <c r="H27" i="10"/>
  <c r="F50" i="10"/>
  <c r="F32" i="10"/>
  <c r="H32" i="10" s="1"/>
  <c r="F42" i="10"/>
  <c r="H42" i="10" s="1"/>
  <c r="F47" i="10"/>
  <c r="H47" i="10" s="1"/>
  <c r="C17" i="10"/>
  <c r="U2077" i="16"/>
  <c r="U2178" i="16"/>
  <c r="C48" i="10"/>
  <c r="U54" i="16"/>
  <c r="F255" i="16"/>
  <c r="D255" i="16"/>
  <c r="G255" i="16"/>
  <c r="I255" i="16"/>
  <c r="E255" i="16"/>
  <c r="J255" i="16"/>
  <c r="H255" i="16"/>
  <c r="C43" i="10"/>
  <c r="U2091" i="16"/>
  <c r="U349" i="16"/>
  <c r="J2312" i="16"/>
  <c r="D2312" i="16"/>
  <c r="E2312" i="16"/>
  <c r="I2312" i="16"/>
  <c r="H2312" i="16"/>
  <c r="F2312" i="16"/>
  <c r="C30" i="10"/>
  <c r="D32" i="10" l="1"/>
  <c r="C32" i="10"/>
  <c r="F59" i="10"/>
  <c r="H59" i="10" s="1"/>
  <c r="F55" i="10"/>
  <c r="H55" i="10" s="1"/>
  <c r="F64" i="10"/>
  <c r="F63" i="10"/>
  <c r="F57" i="10"/>
  <c r="H57" i="10" s="1"/>
  <c r="F56" i="10"/>
  <c r="H56" i="10" s="1"/>
  <c r="F53" i="10"/>
  <c r="H53" i="10" s="1"/>
  <c r="F51" i="10"/>
  <c r="F62" i="10"/>
  <c r="B2" i="10" s="1"/>
  <c r="H50" i="10"/>
  <c r="F54" i="10"/>
  <c r="H54" i="10" s="1"/>
  <c r="F60" i="10"/>
  <c r="H60" i="10" s="1"/>
  <c r="F65" i="10"/>
  <c r="F58" i="10"/>
  <c r="H58" i="10" s="1"/>
  <c r="D47" i="10"/>
  <c r="C47" i="10"/>
  <c r="C27" i="10"/>
  <c r="D27" i="10"/>
  <c r="D42" i="10"/>
  <c r="C42" i="10"/>
  <c r="D37" i="10"/>
  <c r="C37" i="10"/>
  <c r="U255" i="16"/>
  <c r="U2312" i="16"/>
  <c r="C12" i="16" l="1"/>
  <c r="C8" i="16"/>
  <c r="C5" i="16"/>
  <c r="B5" i="16"/>
  <c r="C13" i="16"/>
  <c r="C7" i="16"/>
  <c r="B8" i="16"/>
  <c r="Y8" i="16" s="1"/>
  <c r="C14" i="16"/>
  <c r="C11" i="16"/>
  <c r="C10" i="16"/>
  <c r="C9" i="16"/>
  <c r="C6" i="16"/>
  <c r="B6" i="16"/>
  <c r="Y6" i="16" s="1"/>
  <c r="B14" i="16"/>
  <c r="B13" i="16"/>
  <c r="Y13" i="16" s="1"/>
  <c r="B12" i="16"/>
  <c r="Y12" i="16" s="1"/>
  <c r="B11" i="16"/>
  <c r="Y11" i="16" s="1"/>
  <c r="B10" i="16"/>
  <c r="Y10" i="16" s="1"/>
  <c r="B9" i="16"/>
  <c r="Y9" i="16" s="1"/>
  <c r="B7" i="16"/>
  <c r="Y7" i="16" s="1"/>
  <c r="D58" i="10"/>
  <c r="C58" i="10"/>
  <c r="D50" i="10"/>
  <c r="C50" i="10"/>
  <c r="D56" i="10"/>
  <c r="C56" i="10"/>
  <c r="D55" i="10"/>
  <c r="C55" i="10"/>
  <c r="D57" i="10"/>
  <c r="C57" i="10"/>
  <c r="D59" i="10"/>
  <c r="C59" i="10"/>
  <c r="D60" i="10"/>
  <c r="C60" i="10"/>
  <c r="H51" i="10"/>
  <c r="F52" i="10"/>
  <c r="H52" i="10" s="1"/>
  <c r="C54" i="10"/>
  <c r="D54" i="10"/>
  <c r="D53" i="10"/>
  <c r="C53" i="10"/>
  <c r="U9" i="16" l="1"/>
  <c r="S9" i="16"/>
  <c r="U5" i="16"/>
  <c r="S5" i="16"/>
  <c r="G62" i="10"/>
  <c r="F66" i="10"/>
  <c r="C66" i="10" s="1"/>
  <c r="Y14" i="16"/>
  <c r="U10" i="16"/>
  <c r="S10" i="16"/>
  <c r="U7" i="16"/>
  <c r="S7" i="16"/>
  <c r="G64" i="10"/>
  <c r="U8" i="16"/>
  <c r="S8" i="16"/>
  <c r="G65" i="10"/>
  <c r="U11" i="16"/>
  <c r="S11" i="16"/>
  <c r="U13" i="16"/>
  <c r="S13" i="16"/>
  <c r="U12" i="16"/>
  <c r="S12" i="16"/>
  <c r="U6" i="16"/>
  <c r="S6" i="16"/>
  <c r="G63" i="10"/>
  <c r="U14" i="16"/>
  <c r="S14" i="16"/>
  <c r="Y5" i="16"/>
  <c r="H62" i="10"/>
  <c r="D62" i="10" s="1"/>
  <c r="H64" i="10"/>
  <c r="D64" i="10" s="1"/>
  <c r="H63" i="10"/>
  <c r="D63" i="10" s="1"/>
  <c r="C64" i="10"/>
  <c r="H65" i="10"/>
  <c r="D65" i="10" s="1"/>
  <c r="C63" i="10"/>
  <c r="D51" i="10"/>
  <c r="C51" i="10"/>
  <c r="D52" i="10"/>
  <c r="C52" i="10"/>
  <c r="G66" i="10" l="1"/>
  <c r="H66" i="10" s="1"/>
  <c r="H67" i="10" s="1"/>
  <c r="D2" i="10" s="1"/>
  <c r="I3" i="4" s="1"/>
  <c r="F3" i="4" l="1"/>
  <c r="B88" i="4"/>
</calcChain>
</file>

<file path=xl/comments1.xml><?xml version="1.0" encoding="utf-8"?>
<comments xmlns="http://schemas.openxmlformats.org/spreadsheetml/2006/main">
  <authors>
    <author>a64a</author>
    <author>Connors, Jared M</author>
    <author>Hillary Amster</author>
    <author>John Plyler</author>
  </authors>
  <commentList>
    <comment ref="P3" authorId="0">
      <text>
        <r>
          <rPr>
            <sz val="9"/>
            <color indexed="81"/>
            <rFont val="ＭＳ Ｐゴシック"/>
            <family val="3"/>
            <charset val="128"/>
          </rPr>
          <t>location number in language list</t>
        </r>
      </text>
    </comment>
    <comment ref="B9" authorId="1">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text>
        <r>
          <rPr>
            <sz val="9"/>
            <color indexed="81"/>
            <rFont val="ＭＳ Ｐゴシック"/>
            <family val="3"/>
            <charset val="128"/>
          </rPr>
          <t>list for Validation in D9</t>
        </r>
      </text>
    </comment>
    <comment ref="B16" authorId="1">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text>
        <r>
          <rPr>
            <sz val="9"/>
            <color indexed="81"/>
            <rFont val="ＭＳ Ｐゴシック"/>
            <family val="3"/>
            <charset val="128"/>
          </rPr>
          <t>condition for answer</t>
        </r>
      </text>
    </comment>
    <comment ref="D31" authorId="1">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text>
        <r>
          <rPr>
            <sz val="9"/>
            <color indexed="81"/>
            <rFont val="ＭＳ Ｐゴシック"/>
            <family val="3"/>
            <charset val="128"/>
          </rPr>
          <t>condition for answer</t>
        </r>
      </text>
    </comment>
    <comment ref="P38" authorId="0">
      <text>
        <r>
          <rPr>
            <sz val="9"/>
            <color indexed="81"/>
            <rFont val="ＭＳ Ｐゴシック"/>
            <family val="3"/>
            <charset val="128"/>
          </rPr>
          <t>condition for answer Q3 and later</t>
        </r>
      </text>
    </comment>
    <comment ref="D43" authorId="1">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text>
        <r>
          <rPr>
            <b/>
            <sz val="9"/>
            <color indexed="81"/>
            <rFont val="Tahoma"/>
            <family val="2"/>
          </rPr>
          <t>John Plyler:</t>
        </r>
        <r>
          <rPr>
            <sz val="9"/>
            <color indexed="81"/>
            <rFont val="Tahoma"/>
            <family val="2"/>
          </rPr>
          <t xml:space="preserve">
change from F50 to F25 to F28</t>
        </r>
      </text>
    </comment>
    <comment ref="F63" authorId="0">
      <text>
        <r>
          <rPr>
            <b/>
            <sz val="9"/>
            <color indexed="81"/>
            <rFont val="Tahoma"/>
            <family val="2"/>
          </rPr>
          <t>John Plyler:</t>
        </r>
        <r>
          <rPr>
            <sz val="9"/>
            <color indexed="81"/>
            <rFont val="Tahoma"/>
            <family val="2"/>
          </rPr>
          <t xml:space="preserve">
change from F50 to F25 to F28</t>
        </r>
      </text>
    </comment>
    <comment ref="F64" authorId="0">
      <text>
        <r>
          <rPr>
            <b/>
            <sz val="9"/>
            <color indexed="81"/>
            <rFont val="Tahoma"/>
            <family val="2"/>
          </rPr>
          <t>John Plyler:</t>
        </r>
        <r>
          <rPr>
            <sz val="9"/>
            <color indexed="81"/>
            <rFont val="Tahoma"/>
            <family val="2"/>
          </rPr>
          <t xml:space="preserve">
change from F50 to F25 to F28</t>
        </r>
      </text>
    </commen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5"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<sst xmlns="http://schemas.openxmlformats.org/spreadsheetml/2006/main" count="8910" uniqueCount="4999">
  <si>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</si>
  <si>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</si>
  <si>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</si>
  <si>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</si>
  <si>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</si>
  <si>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</si>
  <si>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</si>
  <si>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</si>
  <si>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</si>
  <si>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</si>
  <si>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</si>
  <si>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</si>
  <si>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</si>
  <si>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</si>
  <si>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</si>
  <si>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</si>
  <si>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</si>
  <si>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</si>
  <si>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</si>
  <si>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</si>
  <si>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</si>
  <si>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</si>
  <si>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</si>
  <si>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</si>
  <si>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</si>
  <si>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</si>
  <si>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</si>
  <si>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</si>
  <si>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</si>
  <si>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</si>
  <si>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</si>
  <si>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</si>
  <si>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</si>
  <si>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</si>
  <si>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</si>
  <si>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</si>
  <si>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</si>
  <si>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</si>
  <si>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</si>
  <si>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</si>
  <si>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</si>
  <si>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</si>
  <si>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</si>
  <si>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</si>
  <si>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</si>
  <si>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</si>
  <si>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</si>
  <si>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</si>
  <si>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</si>
  <si>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</si>
  <si>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</si>
  <si>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</si>
  <si>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</si>
  <si>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</si>
  <si>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</si>
  <si>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</si>
  <si>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</si>
  <si>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</si>
  <si>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</si>
  <si>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</si>
  <si>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</si>
  <si>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</si>
  <si>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</si>
  <si>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</si>
  <si>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</si>
  <si>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</si>
  <si>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</si>
  <si>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</si>
  <si>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</si>
  <si>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</si>
  <si>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</si>
  <si>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</si>
  <si>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</si>
  <si>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</si>
  <si>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</si>
  <si>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</si>
  <si>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</si>
  <si>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</si>
  <si>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</si>
  <si>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</si>
  <si>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</si>
  <si>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</si>
  <si>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</si>
  <si>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</si>
  <si>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</si>
  <si>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</si>
  <si>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</si>
  <si>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</si>
  <si>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</si>
  <si>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</si>
  <si>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</si>
  <si>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</si>
  <si>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</si>
  <si>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</si>
  <si>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</si>
  <si>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</si>
  <si>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</si>
  <si>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</si>
  <si>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</si>
  <si>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</si>
  <si>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</si>
  <si>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</si>
  <si>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</si>
  <si>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</si>
  <si>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</si>
  <si>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</si>
  <si>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</si>
  <si>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</si>
  <si>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</si>
  <si>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</si>
  <si>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</si>
  <si>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</si>
  <si>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</si>
  <si>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</si>
  <si>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</si>
  <si>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</si>
  <si>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</si>
  <si>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</si>
  <si>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</si>
  <si>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</si>
  <si>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</si>
  <si>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</si>
  <si>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</si>
  <si>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</si>
  <si>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</si>
  <si>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</si>
  <si>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</si>
  <si>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</si>
  <si>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</si>
  <si>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</si>
  <si>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</si>
  <si>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</si>
  <si>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</si>
  <si>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</si>
  <si>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</si>
  <si>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</si>
  <si>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</si>
  <si>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</si>
  <si>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</si>
  <si>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</si>
  <si>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</si>
  <si>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</si>
  <si>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</si>
  <si>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</si>
  <si>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</si>
  <si>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</si>
  <si>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</si>
  <si>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</si>
  <si>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</si>
  <si>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</si>
  <si>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</si>
  <si>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</si>
  <si>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</si>
  <si>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</si>
  <si>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</si>
  <si>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</si>
  <si>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</si>
  <si>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</si>
  <si>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</si>
  <si>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</si>
  <si>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</si>
  <si>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</si>
  <si>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</si>
  <si>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</si>
  <si>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</si>
  <si>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</si>
  <si>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</si>
  <si>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</si>
  <si>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</si>
  <si>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</si>
  <si>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</si>
  <si>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</si>
  <si>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</si>
  <si>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</si>
  <si>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</si>
  <si>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</si>
  <si>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</si>
  <si>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</si>
  <si>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</si>
  <si>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</si>
  <si>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</si>
  <si>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</si>
  <si>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</si>
  <si>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</si>
  <si>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</si>
  <si>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</si>
  <si>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</si>
  <si>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</si>
  <si>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</si>
  <si>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</si>
  <si>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</si>
  <si>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</si>
  <si>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</si>
  <si>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</si>
  <si>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</si>
  <si>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</si>
  <si>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</si>
  <si>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</si>
  <si>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</si>
  <si>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</si>
  <si>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</si>
  <si>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</si>
  <si>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</si>
  <si>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</si>
  <si>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</si>
  <si>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</si>
  <si>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</si>
  <si>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</si>
  <si>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</si>
  <si>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</si>
  <si>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</si>
  <si>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</si>
  <si>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</si>
  <si>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</si>
  <si>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</si>
  <si>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</si>
  <si>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</si>
  <si>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</si>
  <si>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</si>
  <si>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</si>
  <si>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</si>
  <si>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</si>
  <si>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</si>
  <si>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</si>
  <si>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</si>
  <si>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</si>
  <si>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</si>
  <si>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</si>
  <si>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</si>
  <si>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</si>
  <si>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</si>
  <si>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</si>
  <si>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</si>
  <si>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</si>
  <si>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</si>
  <si>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</si>
  <si>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</si>
  <si>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</si>
  <si>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</si>
  <si>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</si>
  <si>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</si>
  <si>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</si>
  <si>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</si>
  <si>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</si>
  <si>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</si>
  <si>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</si>
  <si>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</si>
  <si>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</si>
  <si>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</si>
  <si>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</si>
  <si>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</si>
  <si>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</si>
  <si>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</si>
  <si>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</si>
  <si>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</si>
  <si>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</si>
  <si>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</si>
  <si>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</si>
  <si>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</si>
  <si>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</si>
  <si>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</si>
  <si>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</si>
  <si>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</si>
  <si>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</si>
  <si>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</si>
  <si>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</si>
  <si>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</si>
  <si>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</si>
  <si>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</si>
  <si>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</si>
  <si>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</si>
  <si>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</si>
  <si>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</si>
  <si>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</si>
  <si>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</si>
  <si>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</si>
  <si>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</si>
  <si>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</si>
  <si>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</si>
  <si>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</si>
  <si>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</si>
  <si>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</si>
  <si>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</si>
  <si>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</si>
  <si>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</si>
  <si>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</si>
  <si>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</si>
  <si>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</si>
  <si>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</si>
  <si>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</si>
  <si>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</si>
  <si>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</si>
  <si>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</si>
  <si>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</si>
  <si>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</si>
  <si>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</si>
  <si>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</si>
  <si>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</si>
  <si>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</si>
  <si>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</si>
  <si>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</si>
  <si>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</si>
  <si>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</si>
  <si>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</si>
  <si>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</si>
  <si>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</si>
  <si>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</si>
  <si>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</si>
  <si>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</si>
  <si>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</si>
  <si>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</si>
  <si>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</si>
  <si>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</si>
  <si>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</si>
  <si>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</si>
  <si>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</si>
  <si>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</si>
  <si>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</si>
  <si>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</si>
  <si>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</si>
  <si>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</si>
  <si>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</si>
  <si>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</si>
  <si>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</si>
  <si>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</si>
  <si>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</si>
  <si>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</si>
  <si>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</si>
  <si>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</si>
  <si>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</si>
  <si>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</si>
  <si>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</si>
  <si>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</si>
  <si>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</si>
  <si>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</si>
  <si>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</si>
  <si>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</si>
  <si>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</si>
  <si>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</si>
  <si>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</si>
  <si>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</si>
  <si>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</si>
  <si>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</si>
  <si>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</si>
  <si>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</si>
  <si>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</si>
  <si>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</si>
  <si>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</si>
  <si>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</si>
  <si>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</si>
  <si>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</si>
  <si>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</si>
  <si>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</si>
  <si>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</si>
  <si>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</si>
  <si>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</si>
  <si>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</si>
  <si>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</si>
  <si>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</si>
  <si>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</si>
  <si>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</si>
  <si>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</si>
  <si>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</si>
  <si>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</si>
  <si>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</si>
  <si>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</si>
  <si>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</si>
  <si>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</si>
  <si>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</si>
  <si>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</si>
  <si>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</si>
  <si>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</si>
  <si>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</si>
  <si>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</si>
  <si>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</si>
  <si>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</si>
  <si>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</si>
  <si>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</si>
  <si>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</si>
  <si>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</si>
  <si>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</si>
  <si>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</si>
  <si>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</si>
  <si>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</si>
  <si>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</si>
  <si>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</si>
  <si>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</si>
  <si>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</si>
  <si>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</si>
  <si>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</si>
  <si>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</si>
  <si>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</si>
  <si>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</si>
  <si>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</si>
  <si>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</si>
  <si>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</si>
  <si>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</si>
  <si>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</si>
  <si>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</si>
  <si>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</si>
  <si>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</si>
  <si>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</si>
  <si>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</si>
  <si>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</si>
  <si>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</si>
  <si>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</si>
  <si>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</si>
  <si>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</si>
  <si>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</si>
  <si>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</si>
  <si>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</si>
  <si>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</si>
  <si>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</si>
  <si>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</si>
  <si>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</si>
  <si>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</si>
  <si>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</si>
  <si>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</si>
  <si>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</si>
  <si>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</si>
  <si>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</si>
  <si>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</si>
  <si>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</si>
  <si>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</si>
  <si>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</si>
  <si>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</si>
  <si>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</si>
  <si>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</si>
  <si>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</si>
  <si>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</si>
  <si>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</si>
  <si>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</si>
  <si>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</si>
  <si>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</si>
  <si>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</si>
  <si>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</si>
  <si>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</si>
  <si>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</si>
  <si>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</si>
  <si>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</si>
  <si>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</si>
  <si>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</si>
  <si>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</si>
  <si>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</si>
  <si>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</si>
  <si>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</si>
  <si>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</si>
  <si>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</si>
  <si>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</si>
  <si>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</si>
  <si>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</si>
  <si>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</si>
  <si>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</si>
  <si>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</si>
  <si>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</si>
  <si>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</si>
  <si>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</si>
  <si>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</si>
  <si>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</si>
  <si>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</si>
  <si>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</si>
  <si>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</si>
  <si>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</si>
  <si>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</si>
  <si>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</si>
  <si>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</si>
  <si>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</si>
  <si>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</si>
  <si>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</si>
  <si>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</si>
  <si>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</si>
  <si>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</si>
  <si>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</si>
  <si>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</si>
  <si>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</si>
  <si>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</si>
  <si>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</si>
  <si>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</si>
  <si>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</si>
  <si>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</si>
  <si>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</si>
  <si>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</si>
  <si>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</si>
  <si>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</si>
  <si>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</si>
  <si>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</si>
  <si>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</si>
  <si>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</si>
  <si>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</si>
  <si>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</si>
  <si>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</si>
  <si>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</si>
  <si>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</si>
  <si>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</si>
  <si>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</si>
  <si>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</si>
  <si>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</si>
  <si>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</si>
  <si>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</si>
  <si>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</si>
  <si>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</si>
  <si>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</si>
  <si>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</si>
  <si>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</si>
  <si>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</si>
  <si>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</si>
  <si>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</si>
  <si>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</si>
  <si>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</si>
  <si>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</si>
  <si>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</si>
  <si>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</si>
  <si>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</si>
  <si>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</si>
  <si>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</si>
  <si>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</si>
  <si>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</si>
  <si>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</si>
  <si>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</si>
  <si>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</si>
  <si>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</si>
  <si>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</si>
  <si>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</si>
  <si>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</si>
  <si>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</si>
  <si>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</si>
  <si>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</si>
  <si>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</si>
  <si>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</si>
  <si>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</si>
  <si>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</si>
  <si>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</si>
  <si>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</si>
  <si>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</si>
  <si>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</si>
  <si>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</si>
  <si>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</si>
  <si>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</si>
  <si>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</si>
  <si>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</si>
  <si>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</si>
  <si>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</si>
  <si>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</si>
  <si>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</si>
  <si>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</si>
  <si>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</si>
  <si>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</si>
  <si>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</si>
  <si>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</si>
  <si>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</si>
  <si>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</si>
  <si>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</si>
  <si>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</si>
  <si>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</si>
  <si>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</si>
  <si>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</si>
  <si>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</si>
  <si>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</si>
  <si>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</si>
  <si>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</si>
  <si>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</si>
  <si>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</si>
  <si>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</si>
  <si>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</si>
  <si>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</si>
  <si>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</si>
  <si>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</si>
  <si>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</si>
  <si>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</si>
  <si>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</si>
  <si>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</si>
  <si>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</si>
  <si>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</si>
  <si>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</si>
  <si>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</si>
  <si>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</si>
  <si>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</si>
  <si>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</si>
  <si>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</si>
  <si>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</si>
  <si>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</si>
  <si>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</si>
  <si>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</si>
  <si>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</si>
  <si>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</si>
  <si>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</si>
  <si>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</si>
  <si>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</si>
  <si>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</si>
  <si>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</si>
  <si>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</si>
  <si>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</si>
  <si>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</si>
  <si>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</si>
  <si>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</si>
  <si>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</si>
  <si>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</si>
  <si>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</si>
  <si>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</si>
  <si>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</si>
  <si>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</si>
  <si>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</si>
  <si>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</si>
  <si>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</si>
  <si>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</si>
  <si>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</si>
  <si>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</si>
  <si>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</si>
  <si>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</si>
  <si>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</si>
  <si>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</si>
  <si>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</si>
  <si>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</si>
  <si>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</si>
  <si>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</si>
  <si>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</si>
  <si>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</si>
  <si>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</si>
  <si>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</si>
  <si>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</si>
  <si>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</si>
  <si>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</si>
  <si>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</si>
  <si>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</si>
  <si>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</si>
  <si>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</si>
  <si>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</si>
  <si>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</si>
  <si>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</si>
  <si>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</si>
  <si>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</si>
  <si>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</si>
  <si>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</si>
  <si>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</si>
  <si>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</si>
  <si>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</si>
  <si>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</si>
  <si>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</si>
  <si>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</si>
  <si>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</si>
  <si>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</si>
  <si>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</si>
  <si>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</si>
  <si>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</si>
  <si>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</si>
  <si>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</si>
  <si>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</si>
  <si>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</si>
  <si>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</si>
  <si>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</si>
  <si>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</si>
  <si>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</si>
  <si>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</si>
  <si>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</si>
  <si>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</si>
  <si>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</si>
  <si>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</si>
  <si>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</si>
  <si>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</si>
  <si>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</si>
  <si>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</si>
  <si>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</si>
  <si>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</si>
  <si>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</si>
  <si>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</si>
  <si>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</si>
  <si>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</si>
  <si>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</si>
  <si>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</si>
  <si>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</si>
  <si>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</si>
  <si>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</si>
  <si>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</si>
  <si>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</si>
  <si>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</si>
  <si>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</si>
  <si>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</si>
  <si>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</si>
  <si>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</si>
  <si>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</si>
  <si>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</si>
  <si>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</si>
  <si>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</si>
  <si>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</si>
  <si>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</si>
  <si>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</si>
  <si>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</si>
  <si>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</si>
  <si>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</si>
  <si>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</si>
  <si>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</si>
  <si>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</si>
  <si>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</si>
  <si>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</si>
  <si>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</si>
  <si>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</si>
  <si>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</si>
  <si>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</si>
  <si>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</si>
  <si>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</si>
  <si>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</si>
  <si>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</si>
  <si>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</si>
  <si>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</si>
  <si>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</si>
  <si>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</si>
  <si>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</si>
  <si>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</si>
  <si>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</si>
  <si>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</si>
  <si>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</si>
  <si>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</si>
  <si>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</si>
  <si>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</si>
  <si>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</si>
  <si>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</si>
  <si>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</si>
  <si>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</si>
  <si>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</si>
  <si>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</si>
  <si>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</si>
  <si>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</si>
  <si>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</si>
  <si>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</si>
  <si>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</si>
  <si>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</si>
  <si>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</si>
  <si>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</si>
  <si>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</si>
  <si>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</si>
  <si>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</si>
  <si>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</si>
  <si>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</si>
  <si>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</si>
  <si>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</si>
  <si>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</si>
  <si>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</si>
  <si>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</si>
  <si>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</si>
  <si>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</si>
  <si>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</si>
  <si>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</si>
  <si>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</si>
  <si>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</si>
  <si>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</si>
  <si>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</si>
  <si>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</si>
  <si>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</si>
  <si>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</si>
  <si>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</si>
  <si>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</si>
  <si>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</si>
  <si>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</si>
  <si>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</si>
  <si>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</si>
  <si>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</si>
  <si>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</si>
  <si>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</si>
  <si>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</si>
  <si>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</si>
  <si>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</si>
  <si>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否，但超过50%</t>
    <phoneticPr fontId="5" type="noConversion"/>
  </si>
  <si>
    <t>否，但超过25%</t>
    <phoneticPr fontId="5" type="noConversion"/>
  </si>
  <si>
    <t>否，但少于25%</t>
    <phoneticPr fontId="5" type="noConversion"/>
  </si>
  <si>
    <t>完全没有</t>
    <phoneticPr fontId="5" type="noConversion"/>
  </si>
  <si>
    <t>新用冶炼厂识别信息</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</si>
  <si>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</si>
  <si>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</si>
  <si>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</si>
  <si>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</si>
  <si>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</si>
  <si>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</si>
  <si>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</si>
  <si>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</si>
  <si>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</si>
  <si>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</si>
  <si>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</si>
  <si>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</si>
  <si>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</si>
  <si>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</si>
  <si>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</si>
  <si>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</si>
  <si>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</si>
  <si>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</si>
  <si>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</si>
  <si>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</si>
  <si>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</si>
  <si>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</si>
  <si>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</si>
  <si>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</si>
  <si>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</si>
  <si>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</si>
  <si>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</si>
  <si>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</si>
  <si>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</si>
  <si>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</si>
  <si>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</si>
  <si>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</si>
  <si>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</si>
  <si>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</si>
  <si>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</si>
  <si>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</si>
  <si>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</si>
  <si>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</si>
  <si>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</si>
  <si>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</si>
  <si>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</si>
  <si>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</si>
  <si>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</si>
  <si>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</si>
  <si>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</si>
  <si>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</si>
  <si>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</si>
  <si>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</si>
  <si>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</si>
  <si>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</si>
  <si>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</si>
  <si>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</si>
  <si>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</si>
  <si>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</si>
  <si>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</si>
  <si>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</si>
  <si>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</si>
  <si>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</si>
  <si>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</si>
  <si>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</si>
  <si>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</si>
  <si>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</si>
  <si>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</si>
  <si>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</si>
  <si>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</si>
  <si>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</si>
  <si>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</si>
  <si>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</si>
  <si>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</si>
  <si>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</si>
  <si>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</si>
  <si>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</si>
  <si>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</si>
  <si>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</si>
  <si>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</si>
  <si>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</si>
  <si>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</si>
  <si>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</si>
  <si>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</si>
  <si>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</si>
  <si>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</si>
  <si>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</si>
  <si>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</si>
  <si>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</si>
  <si>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</si>
  <si>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</si>
  <si>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</si>
  <si>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</si>
  <si>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</si>
  <si>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</si>
  <si>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</si>
  <si>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</si>
  <si>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</si>
  <si>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</si>
  <si>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</si>
  <si>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</si>
  <si>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</si>
  <si>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</si>
  <si>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</si>
  <si>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</si>
  <si>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</si>
  <si>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</si>
  <si>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</si>
  <si>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</si>
  <si>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</si>
  <si>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</si>
  <si>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</si>
  <si>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</si>
  <si>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</si>
  <si>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</si>
  <si>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</si>
  <si>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</si>
  <si>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</si>
  <si>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</si>
  <si>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</si>
  <si>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</si>
  <si>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</si>
  <si>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</si>
  <si>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</si>
  <si>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</si>
  <si>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</si>
  <si>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</si>
  <si>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</si>
  <si>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</si>
  <si>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</si>
  <si>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</si>
  <si>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</si>
  <si>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</si>
  <si>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</si>
  <si>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</si>
  <si>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</si>
  <si>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</si>
  <si>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</si>
  <si>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</si>
  <si>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</si>
  <si>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</si>
  <si>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</si>
  <si>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</si>
  <si>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</si>
  <si>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</si>
  <si>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</si>
  <si>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</si>
  <si>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</si>
  <si>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</si>
  <si>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</si>
  <si>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</si>
  <si>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</si>
  <si>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</si>
  <si>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</si>
  <si>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</si>
  <si>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</si>
  <si>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</si>
  <si>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</si>
  <si>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</si>
  <si>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</si>
  <si>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</si>
  <si>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</si>
  <si>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</si>
  <si>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</si>
  <si>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</si>
  <si>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</si>
  <si>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</si>
  <si>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</si>
  <si>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</si>
  <si>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</si>
  <si>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</si>
  <si>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</si>
  <si>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</si>
  <si>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</si>
  <si>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</si>
  <si>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</si>
  <si>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</si>
  <si>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</si>
  <si>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</si>
  <si>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</si>
  <si>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</si>
  <si>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</si>
  <si>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</si>
  <si>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</si>
  <si>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</si>
  <si>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</si>
  <si>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</si>
  <si>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</si>
  <si>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</si>
  <si>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</si>
  <si>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</si>
  <si>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</si>
  <si>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</si>
  <si>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</si>
  <si>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</si>
  <si>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</si>
  <si>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</si>
  <si>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</si>
  <si>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</si>
  <si>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</si>
  <si>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</si>
  <si>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</si>
  <si>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</si>
  <si>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</si>
  <si>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</si>
  <si>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</si>
  <si>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</si>
  <si>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</si>
  <si>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</si>
  <si>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</si>
  <si>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</si>
  <si>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</si>
  <si>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</si>
  <si>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</si>
  <si>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</si>
  <si>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</si>
  <si>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</si>
  <si>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</si>
  <si>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</si>
  <si>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</si>
  <si>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</si>
  <si>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</si>
  <si>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</si>
  <si>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</si>
  <si>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</si>
  <si>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</si>
  <si>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</si>
  <si>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</si>
  <si>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</si>
  <si>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</si>
  <si>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</si>
  <si>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</si>
  <si>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</si>
  <si>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</si>
  <si>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</si>
  <si>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</si>
  <si>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</si>
  <si>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</si>
  <si>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</si>
  <si>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</si>
  <si>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</si>
  <si>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</si>
  <si>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</si>
  <si>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</si>
  <si>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</si>
  <si>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</si>
  <si>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</si>
  <si>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</si>
  <si>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</si>
  <si>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</si>
  <si>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</si>
  <si>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</si>
  <si>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</si>
  <si>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</si>
  <si>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</si>
  <si>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</si>
  <si>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</si>
  <si>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</si>
  <si>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</si>
  <si>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</si>
  <si>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</si>
  <si>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</si>
  <si>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</si>
  <si>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</si>
  <si>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</si>
  <si>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</si>
  <si>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</si>
  <si>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</si>
  <si>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</si>
  <si>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</si>
  <si>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</si>
  <si>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</si>
  <si>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</si>
  <si>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</si>
  <si>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</si>
  <si>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</si>
  <si>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</si>
  <si>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</si>
  <si>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</si>
  <si>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</si>
  <si>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</si>
  <si>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</si>
  <si>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</si>
  <si>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</si>
  <si>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</si>
  <si>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</si>
  <si>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</si>
  <si>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</si>
  <si>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</si>
  <si>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</si>
  <si>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</si>
  <si>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</si>
  <si>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</si>
  <si>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</si>
  <si>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</si>
  <si>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</si>
  <si>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</si>
  <si>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</si>
  <si>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</si>
  <si>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</si>
  <si>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</si>
  <si>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</si>
  <si>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</si>
  <si>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</si>
  <si>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</si>
  <si>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</si>
  <si>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</si>
  <si>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</si>
  <si>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</si>
  <si>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</si>
  <si>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</si>
  <si>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</si>
  <si>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</si>
  <si>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</si>
  <si>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</si>
  <si>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</si>
  <si>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</si>
  <si>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</si>
  <si>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</si>
  <si>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</si>
  <si>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</si>
  <si>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</si>
  <si>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</si>
  <si>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</si>
  <si>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</si>
  <si>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</si>
  <si>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</si>
  <si>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</si>
  <si>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</si>
  <si>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</si>
  <si>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</si>
  <si>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</si>
  <si>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</si>
  <si>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</si>
  <si>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</si>
  <si>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</si>
  <si>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</si>
  <si>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</si>
  <si>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</si>
  <si>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</si>
  <si>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</si>
  <si>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</si>
  <si>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</si>
  <si>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</si>
  <si>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</si>
  <si>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</si>
  <si>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</si>
  <si>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</si>
  <si>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</si>
  <si>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</si>
  <si>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</si>
  <si>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</si>
  <si>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</si>
  <si>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</si>
  <si>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</si>
  <si>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</si>
  <si>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</si>
  <si>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</si>
  <si>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</si>
  <si>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</si>
  <si>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</si>
  <si>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</si>
  <si>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</si>
  <si>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</si>
  <si>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</si>
  <si>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</si>
  <si>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</si>
  <si>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</si>
  <si>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</si>
  <si>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</si>
  <si>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</si>
  <si>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</si>
  <si>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</si>
  <si>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</si>
  <si>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</si>
  <si>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</si>
  <si>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</si>
  <si>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</si>
  <si>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</si>
  <si>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</si>
  <si>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</si>
  <si>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</si>
  <si>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</si>
  <si>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</si>
  <si>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</si>
  <si>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</si>
  <si>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</si>
  <si>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</si>
  <si>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</si>
  <si>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</si>
  <si>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</si>
  <si>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</si>
  <si>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</si>
  <si>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</si>
  <si>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</si>
  <si>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</si>
  <si>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</si>
  <si>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</si>
  <si>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</si>
  <si>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</si>
  <si>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</si>
  <si>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</si>
  <si>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</si>
  <si>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</si>
  <si>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</si>
  <si>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</si>
  <si>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</si>
  <si>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</si>
  <si>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</si>
  <si>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</si>
  <si>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</si>
  <si>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</si>
  <si>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</si>
  <si>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</si>
  <si>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</si>
  <si>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</si>
  <si>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</si>
  <si>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</si>
  <si>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</si>
  <si>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</si>
  <si>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</si>
  <si>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</si>
  <si>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</si>
  <si>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</si>
  <si>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</si>
  <si>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</si>
  <si>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</si>
  <si>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</si>
  <si>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</si>
  <si>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</si>
  <si>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</si>
  <si>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</si>
  <si>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</si>
  <si>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</si>
  <si>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</si>
  <si>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</si>
  <si>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</si>
  <si>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</si>
  <si>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</si>
  <si>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</si>
  <si>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</si>
  <si>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</si>
  <si>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</si>
  <si>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</si>
  <si>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</si>
  <si>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</si>
  <si>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</si>
  <si>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</si>
  <si>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</si>
  <si>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</si>
  <si>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</si>
  <si>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</si>
  <si>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</si>
  <si>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</si>
  <si>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</si>
  <si>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</si>
  <si>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</si>
  <si>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</si>
  <si>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</si>
  <si>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</si>
  <si>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</si>
  <si>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</si>
  <si>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</si>
  <si>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</si>
  <si>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</si>
  <si>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</si>
  <si>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</si>
  <si>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</si>
  <si>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</si>
  <si>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</si>
  <si>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</si>
  <si>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</si>
  <si>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</si>
  <si>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</si>
  <si>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</si>
  <si>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</si>
  <si>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</si>
  <si>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</si>
  <si>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</si>
  <si>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</si>
  <si>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</si>
  <si>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</si>
  <si>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</si>
  <si>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</si>
  <si>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</si>
  <si>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</si>
  <si>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</si>
  <si>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</si>
  <si>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</si>
  <si>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</si>
  <si>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</si>
  <si>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</si>
  <si>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</si>
  <si>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</si>
  <si>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</si>
  <si>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</si>
  <si>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</si>
  <si>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</si>
  <si>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</si>
  <si>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</si>
  <si>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</si>
  <si>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</si>
  <si>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</si>
  <si>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</si>
  <si>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</si>
  <si>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</si>
  <si>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</si>
  <si>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</si>
  <si>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</si>
  <si>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</si>
  <si>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</si>
  <si>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</si>
  <si>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</si>
  <si>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</si>
  <si>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</si>
  <si>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</si>
  <si>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</si>
  <si>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</si>
  <si>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</si>
  <si>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</si>
  <si>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</si>
  <si>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</si>
  <si>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</si>
  <si>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</si>
  <si>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</si>
  <si>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</si>
  <si>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</si>
  <si>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</si>
  <si>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</si>
  <si>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</si>
  <si>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</si>
  <si>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</si>
  <si>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</si>
  <si>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</si>
  <si>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</si>
  <si>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</si>
  <si>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</si>
  <si>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</si>
  <si>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</si>
  <si>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</si>
  <si>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</si>
  <si>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</si>
  <si>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</si>
  <si>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</si>
  <si>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</si>
  <si>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</si>
  <si>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</si>
  <si>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</si>
  <si>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</si>
  <si>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</si>
  <si>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</si>
  <si>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</si>
  <si>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</si>
  <si>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</si>
  <si>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</si>
  <si>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</si>
  <si>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</si>
  <si>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</si>
  <si>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</si>
  <si>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</si>
  <si>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</si>
  <si>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</si>
  <si>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</si>
  <si>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</si>
  <si>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</si>
  <si>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</si>
  <si>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</si>
  <si>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</si>
  <si>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</si>
  <si>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</si>
  <si>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</si>
  <si>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</si>
  <si>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</si>
  <si>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</si>
  <si>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</si>
  <si>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</si>
  <si>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</si>
  <si>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</si>
  <si>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</si>
  <si>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</si>
  <si>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</si>
  <si>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</si>
  <si>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</si>
  <si>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</si>
  <si>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</si>
  <si>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</si>
  <si>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</si>
  <si>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</si>
  <si>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</si>
  <si>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</si>
  <si>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</si>
  <si>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</si>
  <si>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</si>
  <si>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</si>
  <si>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</si>
  <si>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</si>
  <si>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</si>
  <si>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</si>
  <si>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</si>
  <si>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</si>
  <si>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</si>
  <si>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</si>
  <si>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</si>
  <si>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</si>
  <si>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</si>
  <si>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</si>
  <si>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</si>
  <si>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</si>
  <si>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</si>
  <si>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</si>
  <si>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</si>
  <si>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</si>
  <si>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</si>
  <si>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</si>
  <si>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</si>
  <si>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</si>
  <si>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</si>
  <si>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</si>
  <si>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</si>
  <si>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</si>
  <si>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</si>
  <si>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</si>
  <si>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</si>
  <si>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</si>
  <si>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</si>
  <si>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</si>
  <si>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</si>
  <si>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</si>
  <si>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</si>
  <si>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</si>
  <si>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</si>
  <si>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</si>
  <si>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</si>
  <si>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</si>
  <si>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</si>
  <si>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</si>
  <si>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</si>
  <si>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</si>
  <si>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</si>
  <si>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</si>
  <si>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</si>
  <si>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</si>
  <si>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</si>
  <si>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</si>
  <si>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</si>
  <si>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</si>
  <si>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</si>
  <si>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</si>
  <si>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</si>
  <si>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</si>
  <si>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</si>
  <si>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</si>
  <si>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</si>
  <si>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</si>
  <si>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</si>
  <si>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</si>
  <si>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</si>
  <si>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</si>
  <si>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</si>
  <si>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</si>
  <si>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</si>
  <si>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</si>
  <si>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</si>
  <si>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</si>
  <si>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</si>
  <si>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</si>
  <si>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</si>
  <si>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</si>
  <si>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</si>
  <si>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</si>
  <si>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</si>
  <si>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</si>
  <si>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</si>
  <si>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</si>
  <si>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</si>
  <si>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</si>
  <si>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</si>
  <si>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</si>
  <si>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</si>
  <si>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</si>
  <si>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</si>
  <si>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</si>
  <si>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</si>
  <si>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</si>
  <si>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</si>
  <si>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</si>
  <si>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</si>
  <si>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</si>
  <si>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</si>
  <si>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</si>
  <si>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</si>
  <si>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</si>
  <si>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</si>
  <si>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</si>
  <si>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</si>
  <si>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</si>
  <si>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</si>
  <si>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</si>
  <si>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</si>
  <si>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</si>
  <si>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</si>
  <si>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</si>
  <si>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</si>
  <si>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</si>
  <si>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</si>
  <si>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</si>
  <si>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</si>
  <si>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</si>
  <si>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</si>
  <si>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</si>
  <si>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</si>
  <si>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</si>
  <si>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</si>
  <si>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</si>
  <si>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</si>
  <si>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</si>
  <si>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</si>
  <si>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</si>
  <si>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</si>
  <si>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</si>
  <si>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</si>
  <si>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</si>
  <si>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</si>
  <si>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</si>
  <si>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</si>
  <si>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</si>
  <si>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</si>
  <si>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</si>
  <si>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</si>
  <si>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</si>
  <si>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</si>
  <si>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</si>
  <si>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</si>
  <si>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</si>
  <si>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</si>
  <si>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</si>
  <si>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</si>
  <si>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</si>
  <si>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</si>
  <si>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</si>
  <si>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</si>
  <si>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</si>
  <si>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</si>
  <si>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</si>
  <si>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</si>
  <si>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</si>
  <si>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</si>
  <si>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</si>
  <si>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</si>
  <si>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</si>
  <si>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</si>
  <si>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</si>
  <si>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</si>
  <si>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</si>
  <si>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</si>
  <si>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</si>
  <si>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</si>
  <si>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</si>
  <si>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</si>
  <si>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</si>
  <si>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</si>
  <si>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</si>
  <si>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</si>
  <si>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</si>
  <si>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</si>
  <si>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</si>
  <si>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</si>
  <si>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</si>
  <si>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</si>
  <si>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</si>
  <si>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</si>
  <si>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</si>
  <si>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</si>
  <si>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</si>
  <si>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</si>
  <si>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</si>
  <si>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</si>
  <si>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</si>
  <si>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</si>
  <si>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</si>
  <si>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</si>
  <si>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</si>
  <si>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</si>
  <si>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</si>
  <si>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</si>
  <si>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</si>
  <si>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</si>
  <si>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</si>
  <si>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</si>
  <si>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</si>
  <si>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</si>
  <si>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</si>
  <si>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</si>
  <si>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</si>
  <si>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</si>
  <si>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</si>
  <si>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</si>
  <si>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</si>
  <si>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</si>
  <si>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</si>
  <si>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</si>
  <si>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</si>
  <si>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</si>
  <si>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</si>
  <si>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</si>
  <si>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</si>
  <si>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</si>
  <si>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</si>
  <si>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</si>
  <si>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</si>
  <si>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</si>
  <si>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</si>
  <si>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</si>
  <si>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</si>
  <si>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</si>
  <si>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</si>
  <si>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</si>
  <si>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</si>
  <si>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</si>
  <si>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</si>
  <si>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</si>
  <si>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</si>
  <si>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</si>
  <si>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</si>
  <si>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</si>
  <si>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</si>
  <si>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</si>
  <si>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</si>
  <si>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</si>
  <si>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</si>
  <si>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</si>
  <si>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</si>
  <si>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</si>
  <si>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</si>
  <si>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</si>
  <si>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</si>
  <si>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</si>
  <si>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</si>
  <si>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</si>
  <si>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</si>
  <si>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</si>
  <si>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</si>
  <si>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</si>
  <si>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</si>
  <si>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</si>
  <si>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</si>
  <si>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</si>
  <si>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</si>
  <si>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</si>
  <si>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</si>
  <si>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</si>
  <si>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</si>
  <si>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</si>
  <si>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</si>
  <si>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</si>
  <si>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</si>
  <si>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</si>
  <si>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</si>
  <si>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</si>
  <si>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</si>
  <si>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</si>
  <si>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</si>
  <si>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</si>
  <si>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</si>
  <si>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</si>
  <si>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</si>
  <si>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</si>
  <si>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</si>
  <si>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</si>
  <si>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</si>
  <si>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</si>
  <si>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</si>
  <si>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</si>
  <si>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</si>
  <si>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</si>
  <si>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</si>
  <si>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</si>
  <si>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</si>
  <si>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</si>
  <si>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</si>
  <si>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</si>
  <si>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</si>
  <si>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</si>
  <si>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</si>
  <si>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</si>
  <si>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</si>
  <si>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</si>
  <si>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</si>
  <si>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</si>
  <si>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</si>
  <si>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</si>
  <si>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</si>
  <si>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</si>
  <si>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</si>
  <si>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</si>
  <si>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</si>
  <si>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</si>
  <si>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</si>
  <si>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</si>
  <si>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</si>
  <si>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</si>
  <si>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</si>
  <si>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</si>
  <si>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</si>
  <si>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</si>
  <si>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</si>
  <si>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</si>
  <si>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</si>
  <si>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</si>
  <si>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</si>
  <si>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</si>
  <si>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</si>
  <si>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</si>
  <si>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</si>
  <si>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</si>
  <si>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</si>
  <si>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</si>
  <si>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</si>
  <si>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</si>
  <si>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</si>
  <si>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</si>
  <si>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</si>
  <si>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</si>
  <si>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</si>
  <si>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</si>
  <si>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</si>
  <si>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</si>
  <si>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</si>
  <si>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</si>
  <si>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</si>
  <si>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</si>
  <si>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</si>
  <si>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</si>
  <si>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</si>
  <si>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</si>
  <si>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</si>
  <si>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</si>
  <si>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</si>
  <si>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</si>
  <si>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</si>
  <si>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</si>
  <si>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</si>
  <si>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</si>
  <si>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</si>
  <si>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</si>
  <si>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</si>
  <si>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</si>
  <si>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</si>
  <si>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</si>
  <si>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</si>
  <si>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</si>
  <si>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</si>
  <si>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</si>
  <si>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</si>
  <si>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</si>
  <si>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</si>
  <si>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</si>
  <si>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</si>
  <si>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</si>
  <si>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</si>
  <si>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</si>
  <si>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</si>
  <si>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</si>
  <si>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</si>
  <si>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</si>
  <si>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TANZANIA, UNITED REPUBLIC OF</t>
  </si>
  <si>
    <t>UGANDA</t>
  </si>
  <si>
    <t>UKRAINE</t>
  </si>
  <si>
    <t>UNITED STATES MINOR OUTLYING ISLANDS</t>
  </si>
  <si>
    <t>URUGUAY</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</si>
  <si>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</si>
  <si>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</si>
  <si>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</si>
  <si>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</si>
  <si>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</si>
  <si>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</si>
  <si>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</si>
  <si>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</si>
  <si>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</si>
  <si>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</si>
  <si>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</si>
  <si>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</si>
  <si>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</si>
  <si>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</si>
  <si>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</si>
  <si>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</si>
  <si>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</si>
  <si>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</si>
  <si>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</si>
  <si>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</si>
  <si>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</si>
  <si>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</si>
  <si>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</si>
  <si>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</si>
  <si>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</si>
  <si>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</si>
  <si>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</si>
  <si>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</si>
  <si>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</si>
  <si>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</si>
  <si>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</si>
  <si>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</si>
  <si>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</si>
  <si>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</si>
  <si>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</si>
  <si>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</si>
  <si>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</si>
  <si>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</si>
  <si>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</si>
  <si>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</si>
  <si>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</si>
  <si>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</si>
  <si>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</si>
  <si>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</si>
  <si>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</si>
  <si>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</si>
  <si>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</si>
  <si>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</si>
  <si>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</si>
  <si>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</si>
  <si>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</si>
  <si>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</si>
  <si>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</si>
  <si>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</si>
  <si>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</si>
  <si>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</si>
  <si>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</si>
  <si>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</si>
  <si>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</si>
  <si>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</si>
  <si>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</si>
  <si>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</si>
  <si>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</si>
  <si>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</si>
  <si>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</si>
  <si>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</si>
  <si>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</si>
  <si>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</si>
  <si>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</si>
  <si>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</si>
  <si>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</si>
  <si>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</si>
  <si>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</si>
  <si>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</si>
  <si>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</si>
  <si>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</si>
  <si>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</si>
  <si>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</si>
  <si>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</si>
  <si>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</si>
  <si>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</si>
  <si>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</si>
  <si>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</si>
  <si>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</si>
  <si>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</si>
  <si>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</si>
  <si>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</si>
  <si>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</si>
  <si>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</si>
  <si>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</si>
  <si>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</si>
  <si>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</si>
  <si>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</si>
  <si>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</si>
  <si>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</si>
  <si>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</si>
  <si>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</si>
  <si>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</si>
  <si>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</si>
  <si>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</si>
  <si>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</si>
  <si>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</si>
  <si>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</si>
  <si>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</si>
  <si>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</si>
  <si>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</si>
  <si>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</si>
  <si>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</si>
  <si>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</si>
  <si>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</si>
  <si>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</si>
  <si>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</si>
  <si>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</si>
  <si>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</si>
  <si>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</si>
  <si>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</si>
  <si>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</si>
  <si>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</si>
  <si>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</si>
  <si>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</si>
  <si>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</si>
  <si>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</si>
  <si>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</si>
  <si>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</si>
  <si>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</si>
  <si>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</si>
  <si>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</si>
  <si>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</si>
  <si>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</si>
  <si>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</si>
  <si>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</si>
  <si>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</si>
  <si>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</si>
  <si>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</si>
  <si>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</si>
  <si>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</si>
  <si>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</si>
  <si>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</si>
  <si>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</si>
  <si>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</si>
  <si>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</si>
  <si>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</si>
  <si>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</si>
  <si>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</si>
  <si>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</si>
  <si>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</si>
  <si>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</si>
  <si>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</si>
  <si>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</si>
  <si>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</si>
  <si>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</si>
  <si>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</si>
  <si>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</si>
  <si>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</si>
  <si>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</si>
  <si>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</si>
  <si>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</si>
  <si>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</si>
  <si>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</si>
  <si>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</si>
  <si>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</si>
  <si>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</si>
  <si>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</si>
  <si>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</si>
  <si>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</si>
  <si>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</si>
  <si>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</si>
  <si>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</si>
  <si>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</si>
  <si>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</si>
  <si>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</si>
  <si>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</si>
  <si>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</si>
  <si>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</si>
  <si>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</si>
  <si>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</si>
  <si>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</si>
  <si>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</si>
  <si>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</si>
  <si>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</si>
  <si>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</si>
  <si>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</si>
  <si>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</si>
  <si>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</si>
  <si>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</si>
  <si>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</si>
  <si>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</si>
  <si>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</si>
  <si>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</si>
  <si>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</si>
  <si>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</si>
  <si>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</si>
  <si>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</si>
  <si>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</si>
  <si>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</si>
  <si>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</si>
  <si>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</si>
  <si>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</si>
  <si>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</si>
  <si>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</si>
  <si>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</si>
  <si>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</si>
  <si>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</si>
  <si>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</si>
  <si>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</si>
  <si>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</si>
  <si>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</si>
  <si>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</si>
  <si>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</si>
  <si>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</si>
  <si>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</si>
  <si>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</si>
  <si>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</si>
  <si>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</si>
  <si>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</si>
  <si>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</si>
  <si>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</si>
  <si>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</si>
  <si>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</si>
  <si>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</si>
  <si>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</si>
  <si>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</si>
  <si>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</si>
  <si>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</si>
  <si>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</si>
  <si>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</si>
  <si>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</si>
  <si>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</si>
  <si>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</si>
  <si>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</si>
  <si>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</si>
  <si>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</si>
  <si>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</si>
  <si>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</si>
  <si>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</si>
  <si>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</si>
  <si>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</si>
  <si>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</si>
  <si>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</si>
  <si>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</si>
  <si>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</si>
  <si>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</si>
  <si>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</si>
  <si>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</si>
  <si>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</si>
  <si>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</si>
  <si>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</si>
  <si>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</si>
  <si>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</si>
  <si>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</si>
  <si>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</si>
  <si>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</si>
  <si>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</si>
  <si>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</si>
  <si>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</si>
  <si>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</si>
  <si>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</si>
  <si>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</si>
  <si>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</si>
  <si>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</si>
  <si>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</si>
  <si>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</si>
  <si>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</si>
  <si>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</si>
  <si>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</si>
  <si>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</si>
  <si>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</si>
  <si>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</si>
  <si>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</si>
  <si>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</si>
  <si>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</si>
  <si>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</si>
  <si>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</si>
  <si>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</si>
  <si>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</si>
  <si>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</si>
  <si>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</si>
  <si>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</si>
  <si>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</si>
  <si>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</si>
  <si>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</si>
  <si>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</si>
  <si>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</si>
  <si>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</si>
  <si>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</si>
  <si>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</si>
  <si>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</si>
  <si>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</si>
  <si>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</si>
  <si>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</si>
  <si>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</si>
  <si>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</si>
  <si>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</si>
  <si>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</si>
  <si>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</si>
  <si>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</si>
  <si>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</si>
  <si>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</si>
  <si>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</si>
  <si>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</si>
  <si>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</si>
  <si>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</si>
  <si>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</si>
  <si>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</si>
  <si>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</si>
  <si>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</si>
  <si>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</si>
  <si>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</si>
  <si>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</si>
  <si>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</si>
  <si>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</si>
  <si>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</si>
  <si>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</si>
  <si>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</si>
  <si>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</si>
  <si>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</si>
  <si>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</si>
  <si>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</si>
  <si>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</si>
  <si>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</si>
  <si>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</si>
  <si>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</si>
  <si>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</si>
  <si>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</si>
  <si>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</si>
  <si>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</si>
  <si>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</si>
  <si>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</si>
  <si>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</si>
  <si>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</si>
  <si>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</si>
  <si>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</si>
  <si>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</si>
  <si>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</si>
  <si>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</si>
  <si>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</si>
  <si>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</si>
  <si>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</si>
  <si>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</si>
  <si>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</si>
  <si>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</si>
  <si>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</si>
  <si>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</si>
  <si>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</si>
  <si>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</si>
  <si>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</si>
  <si>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</si>
  <si>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</si>
  <si>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</si>
  <si>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</si>
  <si>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</si>
  <si>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</si>
  <si>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</si>
  <si>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</si>
  <si>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</si>
  <si>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</si>
  <si>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</si>
  <si>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</si>
  <si>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</si>
  <si>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</si>
  <si>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</si>
  <si>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</si>
  <si>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</si>
  <si>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</si>
  <si>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</si>
  <si>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</si>
  <si>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</si>
  <si>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</si>
  <si>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</si>
  <si>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</si>
  <si>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</si>
  <si>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</si>
  <si>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</si>
  <si>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</si>
  <si>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</si>
  <si>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</si>
  <si>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</si>
  <si>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</si>
  <si>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</si>
  <si>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</si>
  <si>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</si>
  <si>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</si>
  <si>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</si>
  <si>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</si>
  <si>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</si>
  <si>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</si>
  <si>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</si>
  <si>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</si>
  <si>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</si>
  <si>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</si>
  <si>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</si>
  <si>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</si>
  <si>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</si>
  <si>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</si>
  <si>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</si>
  <si>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</si>
  <si>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</si>
  <si>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</si>
  <si>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</si>
  <si>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</si>
  <si>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</si>
  <si>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</si>
  <si>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</si>
  <si>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</si>
  <si>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</si>
  <si>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</si>
  <si>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</si>
  <si>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</si>
  <si>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</si>
  <si>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</si>
  <si>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</si>
  <si>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</si>
  <si>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</si>
  <si>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</si>
  <si>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</si>
  <si>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</si>
  <si>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</si>
  <si>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</si>
  <si>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</si>
  <si>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</si>
  <si>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</si>
  <si>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</si>
  <si>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</si>
  <si>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</si>
  <si>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</si>
  <si>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</si>
  <si>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</si>
  <si>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</si>
  <si>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</si>
  <si>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</si>
  <si>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</si>
  <si>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</si>
  <si>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</si>
  <si>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</si>
  <si>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</si>
  <si>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</si>
  <si>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</si>
  <si>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</si>
  <si>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</si>
  <si>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</si>
  <si>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</si>
  <si>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</si>
  <si>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</si>
  <si>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</si>
  <si>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</si>
  <si>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</si>
  <si>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</si>
  <si>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</si>
  <si>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</si>
  <si>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</si>
  <si>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</si>
  <si>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</si>
  <si>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</si>
  <si>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</si>
  <si>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</si>
  <si>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</si>
  <si>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</si>
  <si>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</si>
  <si>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</si>
  <si>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</si>
  <si>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</si>
  <si>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</si>
  <si>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</si>
  <si>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</si>
  <si>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</si>
  <si>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</si>
  <si>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</si>
  <si>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</si>
  <si>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</si>
  <si>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</si>
  <si>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</si>
  <si>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</si>
  <si>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</si>
  <si>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</si>
  <si>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</si>
  <si>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</si>
  <si>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</si>
  <si>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</si>
  <si>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</si>
  <si>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</si>
  <si>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</si>
  <si>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</si>
  <si>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</si>
  <si>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</si>
  <si>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</si>
  <si>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</si>
  <si>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</si>
  <si>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</si>
  <si>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</si>
  <si>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</si>
  <si>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</si>
  <si>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</si>
  <si>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</si>
  <si>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</si>
  <si>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</si>
  <si>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</si>
  <si>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</si>
  <si>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</si>
  <si>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</si>
  <si>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</si>
  <si>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</si>
  <si>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</si>
  <si>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</si>
  <si>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</si>
  <si>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</si>
  <si>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</si>
  <si>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</si>
  <si>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</si>
  <si>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</si>
  <si>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</si>
  <si>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</si>
  <si>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</si>
  <si>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</si>
  <si>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</si>
  <si>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</si>
  <si>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</si>
  <si>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</si>
  <si>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</si>
  <si>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</si>
  <si>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</si>
  <si>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</si>
  <si>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</si>
  <si>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</si>
  <si>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</si>
  <si>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</si>
  <si>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</si>
  <si>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</si>
  <si>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</si>
  <si>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</si>
  <si>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</si>
  <si>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</si>
  <si>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</si>
  <si>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</si>
  <si>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</si>
  <si>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</si>
  <si>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</si>
  <si>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</si>
  <si>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</si>
  <si>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</si>
  <si>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</si>
  <si>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</si>
  <si>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</si>
  <si>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</si>
  <si>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</si>
  <si>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</si>
  <si>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</si>
  <si>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</si>
  <si>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</si>
  <si>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</si>
  <si>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</si>
  <si>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</si>
  <si>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</si>
  <si>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</si>
  <si>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</si>
  <si>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</si>
  <si>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</si>
  <si>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</si>
  <si>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</si>
  <si>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</si>
  <si>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</si>
  <si>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</si>
  <si>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</si>
  <si>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</si>
  <si>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</si>
  <si>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</si>
  <si>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</si>
  <si>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</si>
  <si>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</si>
  <si>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</si>
  <si>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</si>
  <si>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</si>
  <si>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</si>
  <si>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</si>
  <si>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</si>
  <si>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</si>
  <si>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</si>
  <si>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</si>
  <si>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</si>
  <si>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</si>
  <si>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</si>
  <si>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</si>
  <si>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</si>
  <si>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</si>
  <si>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</si>
  <si>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</si>
  <si>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</si>
  <si>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</si>
  <si>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</si>
  <si>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</si>
  <si>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</si>
  <si>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</si>
  <si>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</si>
  <si>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</si>
  <si>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</si>
  <si>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</si>
  <si>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</si>
  <si>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</si>
  <si>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</si>
  <si>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</si>
  <si>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</si>
  <si>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</si>
  <si>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</si>
  <si>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</si>
  <si>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</si>
  <si>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</si>
  <si>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</si>
  <si>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</si>
  <si>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</si>
  <si>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</si>
  <si>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</si>
  <si>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</si>
  <si>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</si>
  <si>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</si>
  <si>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</si>
  <si>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</si>
  <si>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</si>
  <si>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</si>
  <si>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</si>
  <si>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</si>
  <si>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</si>
  <si>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</si>
  <si>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</si>
  <si>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</si>
  <si>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</si>
  <si>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</si>
  <si>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</si>
  <si>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</si>
  <si>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</si>
  <si>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</si>
  <si>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</si>
  <si>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</si>
  <si>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</si>
  <si>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</si>
  <si>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</si>
  <si>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</si>
  <si>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</si>
  <si>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</si>
  <si>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</si>
  <si>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</si>
  <si>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</si>
  <si>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</si>
  <si>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</si>
  <si>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</si>
  <si>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</si>
  <si>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</si>
  <si>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</si>
  <si>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</si>
  <si>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</si>
  <si>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</si>
  <si>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</si>
  <si>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</si>
  <si>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</si>
  <si>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</si>
  <si>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</si>
  <si>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</si>
  <si>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</si>
  <si>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</si>
  <si>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</si>
  <si>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</si>
  <si>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</si>
  <si>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</si>
  <si>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</si>
  <si>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</si>
  <si>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</si>
  <si>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</si>
  <si>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</si>
  <si>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</si>
  <si>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</si>
  <si>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</si>
  <si>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</si>
  <si>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</si>
  <si>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</si>
  <si>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</si>
  <si>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</si>
  <si>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</si>
  <si>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</si>
  <si>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</si>
  <si>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</si>
  <si>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</si>
  <si>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</si>
  <si>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</si>
  <si>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</si>
  <si>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</si>
  <si>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</si>
  <si>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</si>
  <si>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</si>
  <si>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</si>
  <si>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</si>
  <si>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</si>
  <si>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</si>
  <si>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</si>
  <si>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</si>
  <si>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</si>
  <si>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</si>
  <si>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</si>
  <si>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</si>
  <si>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</si>
  <si>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</si>
  <si>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</si>
  <si>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</si>
  <si>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</si>
  <si>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</si>
  <si>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</si>
  <si>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</si>
  <si>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</si>
  <si>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</si>
  <si>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</si>
  <si>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</si>
  <si>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</si>
  <si>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</si>
  <si>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</si>
  <si>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</si>
  <si>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</si>
  <si>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</si>
  <si>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</si>
  <si>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</si>
  <si>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</si>
  <si>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</si>
  <si>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</si>
  <si>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</si>
  <si>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</si>
  <si>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</si>
  <si>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</si>
  <si>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</si>
  <si>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</si>
  <si>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</si>
  <si>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</si>
  <si>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</si>
  <si>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</si>
  <si>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</si>
  <si>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</si>
  <si>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</si>
  <si>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</si>
  <si>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</si>
  <si>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</si>
  <si>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</si>
  <si>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</si>
  <si>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</si>
  <si>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</si>
  <si>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</si>
  <si>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</si>
  <si>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</si>
  <si>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</si>
  <si>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</si>
  <si>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</si>
  <si>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</si>
  <si>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</si>
  <si>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</si>
  <si>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</si>
  <si>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</si>
  <si>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</si>
  <si>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</si>
  <si>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</si>
  <si>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</si>
  <si>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</si>
  <si>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</si>
  <si>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</si>
  <si>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</si>
  <si>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</si>
  <si>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</si>
  <si>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</si>
  <si>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</si>
  <si>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</si>
  <si>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</si>
  <si>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</si>
  <si>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</si>
  <si>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</si>
  <si>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</si>
  <si>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</si>
  <si>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</si>
  <si>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</si>
  <si>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</si>
  <si>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</si>
  <si>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</si>
  <si>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</si>
  <si>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</si>
  <si>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</si>
  <si>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</si>
  <si>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</si>
  <si>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</si>
  <si>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</si>
  <si>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</si>
  <si>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</si>
  <si>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</si>
  <si>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</si>
  <si>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</si>
  <si>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</si>
  <si>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</si>
  <si>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</si>
  <si>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</si>
  <si>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</si>
  <si>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</si>
  <si>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</si>
  <si>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</si>
  <si>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</si>
  <si>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</si>
  <si>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</si>
  <si>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</si>
  <si>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</si>
  <si>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</si>
  <si>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</si>
  <si>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</si>
  <si>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</si>
  <si>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</si>
  <si>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</si>
  <si>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</si>
  <si>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</si>
  <si>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</si>
  <si>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</si>
  <si>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</si>
  <si>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</si>
  <si>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</si>
  <si>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</si>
  <si>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</si>
  <si>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</si>
  <si>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</si>
  <si>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</si>
  <si>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</si>
  <si>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</si>
  <si>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</si>
  <si>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</si>
  <si>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</si>
  <si>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</si>
  <si>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</si>
  <si>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</si>
  <si>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</si>
  <si>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</si>
  <si>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</si>
  <si>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</si>
  <si>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</si>
  <si>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</si>
  <si>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</si>
  <si>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</si>
  <si>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</si>
  <si>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</si>
  <si>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</si>
  <si>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</si>
  <si>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</si>
  <si>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</si>
  <si>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</si>
  <si>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</si>
  <si>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</si>
  <si>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</si>
  <si>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</si>
  <si>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</si>
  <si>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</si>
  <si>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</si>
  <si>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</si>
  <si>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</si>
  <si>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</si>
  <si>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</si>
  <si>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</si>
  <si>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</si>
  <si>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</si>
  <si>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</si>
  <si>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</si>
  <si>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</si>
  <si>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</si>
  <si>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</si>
  <si>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</si>
  <si>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</si>
  <si>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</si>
  <si>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</si>
  <si>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</si>
  <si>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</si>
  <si>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</si>
  <si>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</si>
  <si>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</si>
  <si>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</si>
  <si>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</si>
  <si>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</si>
  <si>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</si>
  <si>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</si>
  <si>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</si>
  <si>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</si>
  <si>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</si>
  <si>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</si>
  <si>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</si>
  <si>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</si>
  <si>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</si>
  <si>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</si>
  <si>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</si>
  <si>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</si>
  <si>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</si>
  <si>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</si>
  <si>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</si>
  <si>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</si>
  <si>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</si>
  <si>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</si>
  <si>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</si>
  <si>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</si>
  <si>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</si>
  <si>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</si>
  <si>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</si>
  <si>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</si>
  <si>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</si>
  <si>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</si>
  <si>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</si>
  <si>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</si>
  <si>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</si>
  <si>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</si>
  <si>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</si>
  <si>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</si>
  <si>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</si>
  <si>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</si>
  <si>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</si>
  <si>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</si>
  <si>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</si>
  <si>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</si>
  <si>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</si>
  <si>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</si>
  <si>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</si>
  <si>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</si>
  <si>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</si>
  <si>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</si>
  <si>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</si>
  <si>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</si>
  <si>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</si>
  <si>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</si>
  <si>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</si>
  <si>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</si>
  <si>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</si>
  <si>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</si>
  <si>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</si>
  <si>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</si>
  <si>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</si>
  <si>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</si>
  <si>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</si>
  <si>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</si>
  <si>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</si>
  <si>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</si>
  <si>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</si>
  <si>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</si>
  <si>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</si>
  <si>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</si>
  <si>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</si>
  <si>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</si>
  <si>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</si>
  <si>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</si>
  <si>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</si>
  <si>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</si>
  <si>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</si>
  <si>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</si>
  <si>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</si>
  <si>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</si>
  <si>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</si>
  <si>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</si>
  <si>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</si>
  <si>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</si>
  <si>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</si>
  <si>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</si>
  <si>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</si>
  <si>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</si>
  <si>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</si>
  <si>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</si>
  <si>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</si>
  <si>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</si>
  <si>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</si>
  <si>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</si>
  <si>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</si>
  <si>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</si>
  <si>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</si>
  <si>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</si>
  <si>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</si>
  <si>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</si>
  <si>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</si>
  <si>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</si>
  <si>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</si>
  <si>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</si>
  <si>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</si>
  <si>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</si>
  <si>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</si>
  <si>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</si>
  <si>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</si>
  <si>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</si>
  <si>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</si>
  <si>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</si>
  <si>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</si>
  <si>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</si>
  <si>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</si>
  <si>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</si>
  <si>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</si>
  <si>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</si>
  <si>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</si>
  <si>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</si>
  <si>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</si>
  <si>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</si>
  <si>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</si>
  <si>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</si>
  <si>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</si>
  <si>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</si>
  <si>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</si>
  <si>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</si>
  <si>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</si>
  <si>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</si>
  <si>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</si>
  <si>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</si>
  <si>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</si>
  <si>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</si>
  <si>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</si>
  <si>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</si>
  <si>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</si>
  <si>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</si>
  <si>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</si>
  <si>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</si>
  <si>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</si>
  <si>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</si>
  <si>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</si>
  <si>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</si>
  <si>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</si>
  <si>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</si>
  <si>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</si>
  <si>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</si>
  <si>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</si>
  <si>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</si>
  <si>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</si>
  <si>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</si>
  <si>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</si>
  <si>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</si>
  <si>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</si>
  <si>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</si>
  <si>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</si>
  <si>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</si>
  <si>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</si>
  <si>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</si>
  <si>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</si>
  <si>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</si>
  <si>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</si>
  <si>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</si>
  <si>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</si>
  <si>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</si>
  <si>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</si>
  <si>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</si>
  <si>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</si>
  <si>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</si>
  <si>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</si>
  <si>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</si>
  <si>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</si>
  <si>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</si>
  <si>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</si>
  <si>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</si>
  <si>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</si>
  <si>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</si>
  <si>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</si>
  <si>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</si>
  <si>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</si>
  <si>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</si>
  <si>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</si>
  <si>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</si>
  <si>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</si>
  <si>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</si>
  <si>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</si>
  <si>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</si>
  <si>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</si>
  <si>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</si>
  <si>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</si>
  <si>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</si>
  <si>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</si>
  <si>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</si>
  <si>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</si>
  <si>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</si>
  <si>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</si>
  <si>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</si>
  <si>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</si>
  <si>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</si>
  <si>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</si>
  <si>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</si>
  <si>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</si>
  <si>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</si>
  <si>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</si>
  <si>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</si>
  <si>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</si>
  <si>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</si>
  <si>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</si>
  <si>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</si>
  <si>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</si>
  <si>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</si>
  <si>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</si>
  <si>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</si>
  <si>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</si>
  <si>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</si>
  <si>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</si>
  <si>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</si>
  <si>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</si>
  <si>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</si>
  <si>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</si>
  <si>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</si>
  <si>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</si>
  <si>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</si>
  <si>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</si>
  <si>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</si>
  <si>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</si>
  <si>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</si>
  <si>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</si>
  <si>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</si>
  <si>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</si>
  <si>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</si>
  <si>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</si>
  <si>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</si>
  <si>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</si>
  <si>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</si>
  <si>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</si>
  <si>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</si>
  <si>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</si>
  <si>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</si>
  <si>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</si>
  <si>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</si>
  <si>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</si>
  <si>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</si>
  <si>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</si>
  <si>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</si>
  <si>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</si>
  <si>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</si>
  <si>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</si>
  <si>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</si>
  <si>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</si>
  <si>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</si>
  <si>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</si>
  <si>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</si>
  <si>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</si>
  <si>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</si>
  <si>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</si>
  <si>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</si>
  <si>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</si>
  <si>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</si>
  <si>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</si>
  <si>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</si>
  <si>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</si>
  <si>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</si>
  <si>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</si>
  <si>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</si>
  <si>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</si>
  <si>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</si>
  <si>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</si>
  <si>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</si>
  <si>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</si>
  <si>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</si>
  <si>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</si>
  <si>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</si>
  <si>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</si>
  <si>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</si>
  <si>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</si>
  <si>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</si>
  <si>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</si>
  <si>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</si>
  <si>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</si>
  <si>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</si>
  <si>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</si>
  <si>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</si>
  <si>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</si>
  <si>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</si>
  <si>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</si>
  <si>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</si>
  <si>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</si>
  <si>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</si>
  <si>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</si>
  <si>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</si>
  <si>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</si>
  <si>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</si>
  <si>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</si>
  <si>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</si>
  <si>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</si>
  <si>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</si>
  <si>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</si>
  <si>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</si>
  <si>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</si>
  <si>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</si>
  <si>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</si>
  <si>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</si>
  <si>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</si>
  <si>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</si>
  <si>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</si>
  <si>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</si>
  <si>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</si>
  <si>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</si>
  <si>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</si>
  <si>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</si>
  <si>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</si>
  <si>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</si>
  <si>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</si>
  <si>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</si>
  <si>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</si>
  <si>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</si>
  <si>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</si>
  <si>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</si>
  <si>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</si>
  <si>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</si>
  <si>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</si>
  <si>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</si>
  <si>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</si>
  <si>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</si>
  <si>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</si>
  <si>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</si>
  <si>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</si>
  <si>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</si>
  <si>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</si>
  <si>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</si>
  <si>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</si>
  <si>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</si>
  <si>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</si>
  <si>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</si>
  <si>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</si>
  <si>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</si>
  <si>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</si>
  <si>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</si>
  <si>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</si>
  <si>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</si>
  <si>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</si>
  <si>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</si>
  <si>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</si>
  <si>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</si>
  <si>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</si>
  <si>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</si>
  <si>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</si>
  <si>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</si>
  <si>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</si>
  <si>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</si>
  <si>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</si>
  <si>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</si>
  <si>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</si>
  <si>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</si>
  <si>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</si>
  <si>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</si>
  <si>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</si>
  <si>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</si>
  <si>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</si>
  <si>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</si>
  <si>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</si>
  <si>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</si>
  <si>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</si>
  <si>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</si>
  <si>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</si>
  <si>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</si>
  <si>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</si>
  <si>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</si>
  <si>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</si>
  <si>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</si>
  <si>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</si>
  <si>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</si>
  <si>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</si>
  <si>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</si>
  <si>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</si>
  <si>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</si>
  <si>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</si>
  <si>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</si>
  <si>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</si>
  <si>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</si>
  <si>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</si>
  <si>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</si>
  <si>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</si>
  <si>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</si>
  <si>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</si>
  <si>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</si>
  <si>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</si>
  <si>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</si>
  <si>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</si>
  <si>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</si>
  <si>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</si>
  <si>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</si>
  <si>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</si>
  <si>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</si>
  <si>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</si>
  <si>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</si>
  <si>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</si>
  <si>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</si>
  <si>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</si>
  <si>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</si>
  <si>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</si>
  <si>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</si>
  <si>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</si>
  <si>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</si>
  <si>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</si>
  <si>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</si>
  <si>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</si>
  <si>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</si>
  <si>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</si>
  <si>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</si>
  <si>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</si>
  <si>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</si>
  <si>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</si>
  <si>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</si>
  <si>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</si>
  <si>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</si>
  <si>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</si>
  <si>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</si>
  <si>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</si>
  <si>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</si>
  <si>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</si>
  <si>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</si>
  <si>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</si>
  <si>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</si>
  <si>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</si>
  <si>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</si>
  <si>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</si>
  <si>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</si>
  <si>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</si>
  <si>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</si>
  <si>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</si>
  <si>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</si>
  <si>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</si>
  <si>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</si>
  <si>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</si>
  <si>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</si>
  <si>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</si>
  <si>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</si>
  <si>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</si>
  <si>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</si>
  <si>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</si>
  <si>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</si>
  <si>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</si>
  <si>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</si>
  <si>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</si>
  <si>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</si>
  <si>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</si>
  <si>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</si>
  <si>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</si>
  <si>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</si>
  <si>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</si>
  <si>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</si>
  <si>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</si>
  <si>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</si>
  <si>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</si>
  <si>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</si>
  <si>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</si>
  <si>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</si>
  <si>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</si>
  <si>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</si>
  <si>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</si>
  <si>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</si>
  <si>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</si>
  <si>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</si>
  <si>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</si>
  <si>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</si>
  <si>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</si>
  <si>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</si>
  <si>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</si>
  <si>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</si>
  <si>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</si>
  <si>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</si>
  <si>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</si>
  <si>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</si>
  <si>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</si>
  <si>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</si>
  <si>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</si>
  <si>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</si>
  <si>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</si>
  <si>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</si>
  <si>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</si>
  <si>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</si>
  <si>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</si>
  <si>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</si>
  <si>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</si>
  <si>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</si>
  <si>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</si>
  <si>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</si>
  <si>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</si>
  <si>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</si>
  <si>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</si>
  <si>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</si>
  <si>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</si>
  <si>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</si>
  <si>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</si>
  <si>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</si>
  <si>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</si>
  <si>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</si>
  <si>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</si>
  <si>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</si>
  <si>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</si>
  <si>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</si>
  <si>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</si>
  <si>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</si>
  <si>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</si>
  <si>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</si>
  <si>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</si>
  <si>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</si>
  <si>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</si>
  <si>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</si>
  <si>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</si>
  <si>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</si>
  <si>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</si>
  <si>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</si>
  <si>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</si>
  <si>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</si>
  <si>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</si>
  <si>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</si>
  <si>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</si>
  <si>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</si>
  <si>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</si>
  <si>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</si>
  <si>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</si>
  <si>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</si>
  <si>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</si>
  <si>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</si>
  <si>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</si>
  <si>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</si>
  <si>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</si>
  <si>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</si>
  <si>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</si>
  <si>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</si>
  <si>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</si>
  <si>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</si>
  <si>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</si>
  <si>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</si>
  <si>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</si>
  <si>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</si>
  <si>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</si>
  <si>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</si>
  <si>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</si>
  <si>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</si>
  <si>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</si>
  <si>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</si>
  <si>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</si>
  <si>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</si>
  <si>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</si>
  <si>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</si>
  <si>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</si>
  <si>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</si>
  <si>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</si>
  <si>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</si>
  <si>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</si>
  <si>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</si>
  <si>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</si>
  <si>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</si>
  <si>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</si>
  <si>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</si>
  <si>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</si>
  <si>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</si>
  <si>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</si>
  <si>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</si>
  <si>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</si>
  <si>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</si>
  <si>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</si>
  <si>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</si>
  <si>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</si>
  <si>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</si>
  <si>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</si>
  <si>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</si>
  <si>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</si>
  <si>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</si>
  <si>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</si>
  <si>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</si>
  <si>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</si>
  <si>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</si>
  <si>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</si>
  <si>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</si>
  <si>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</si>
  <si>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</si>
  <si>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</si>
  <si>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</si>
  <si>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</si>
  <si>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</si>
  <si>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</si>
  <si>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</si>
  <si>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</si>
  <si>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</si>
  <si>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</si>
  <si>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</si>
  <si>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</si>
  <si>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</si>
  <si>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</si>
  <si>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</si>
  <si>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</si>
  <si>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</si>
  <si>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</si>
  <si>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</si>
  <si>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</si>
  <si>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</si>
  <si>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</si>
  <si>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</si>
  <si>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</si>
  <si>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</si>
  <si>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</si>
  <si>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</si>
  <si>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</si>
  <si>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</si>
  <si>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</si>
  <si>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</si>
  <si>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</si>
  <si>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</si>
  <si>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</si>
  <si>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</si>
  <si>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</si>
  <si>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</si>
  <si>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</si>
  <si>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</si>
  <si>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</si>
  <si>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</si>
  <si>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</si>
  <si>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</si>
  <si>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</si>
  <si>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</si>
  <si>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</si>
  <si>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</si>
  <si>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</si>
  <si>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</si>
  <si>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</si>
  <si>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</si>
  <si>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</si>
  <si>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</si>
  <si>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</si>
  <si>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</si>
  <si>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</si>
  <si>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</si>
  <si>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</si>
  <si>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</si>
  <si>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</si>
  <si>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</si>
  <si>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</si>
  <si>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</si>
  <si>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</si>
  <si>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</si>
  <si>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</si>
  <si>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</si>
  <si>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</si>
  <si>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</si>
  <si>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</si>
  <si>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</si>
  <si>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</si>
  <si>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</si>
  <si>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</si>
  <si>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</si>
  <si>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</si>
  <si>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</si>
  <si>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</si>
  <si>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</si>
  <si>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</si>
  <si>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</si>
  <si>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</si>
  <si>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</si>
  <si>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</si>
  <si>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</si>
  <si>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</si>
  <si>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</si>
  <si>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</si>
  <si>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</si>
  <si>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</si>
  <si>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</si>
  <si>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</si>
  <si>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</si>
  <si>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</si>
  <si>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</si>
  <si>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</si>
  <si>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</si>
  <si>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</si>
  <si>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</si>
  <si>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</si>
  <si>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</si>
  <si>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</si>
  <si>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</si>
  <si>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</si>
  <si>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</si>
  <si>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</si>
  <si>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</si>
  <si>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</si>
  <si>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</si>
  <si>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</si>
  <si>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</si>
  <si>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</si>
  <si>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</si>
  <si>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</si>
  <si>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</si>
  <si>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</si>
  <si>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</si>
  <si>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</si>
  <si>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</si>
  <si>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</si>
  <si>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</si>
  <si>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</si>
  <si>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</si>
  <si>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</si>
  <si>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</si>
  <si>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</si>
  <si>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</si>
  <si>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</si>
  <si>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</si>
  <si>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</si>
  <si>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</si>
  <si>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</si>
  <si>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</si>
  <si>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</si>
  <si>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</si>
  <si>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</si>
  <si>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</si>
  <si>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</si>
  <si>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</si>
  <si>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</si>
  <si>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</si>
  <si>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</si>
  <si>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</si>
  <si>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</si>
  <si>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</si>
  <si>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</si>
  <si>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</si>
  <si>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</si>
  <si>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</si>
  <si>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</si>
  <si>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</si>
  <si>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</si>
  <si>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</si>
  <si>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</si>
  <si>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</si>
  <si>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</si>
  <si>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</si>
  <si>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</si>
  <si>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</si>
  <si>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</si>
  <si>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</si>
  <si>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</si>
  <si>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</si>
  <si>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</si>
  <si>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</si>
  <si>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</si>
  <si>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</si>
  <si>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</si>
  <si>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</si>
  <si>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</si>
  <si>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</si>
  <si>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</si>
  <si>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</si>
  <si>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</si>
  <si>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</si>
  <si>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</si>
  <si>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</si>
  <si>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</si>
  <si>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</si>
  <si>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</si>
  <si>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</si>
  <si>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</si>
  <si>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</si>
  <si>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</si>
  <si>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</si>
  <si>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</si>
  <si>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</si>
  <si>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</si>
  <si>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</si>
  <si>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</si>
  <si>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</si>
  <si>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</si>
  <si>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</si>
  <si>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</si>
  <si>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</si>
  <si>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</si>
  <si>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</si>
  <si>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</si>
  <si>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</si>
  <si>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</si>
  <si>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</si>
  <si>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</si>
  <si>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</si>
  <si>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</si>
  <si>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</si>
  <si>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</si>
  <si>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</si>
  <si>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</si>
  <si>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</si>
  <si>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</si>
  <si>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</si>
  <si>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</si>
  <si>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</si>
  <si>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</si>
  <si>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</si>
  <si>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</si>
  <si>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Halsbrücke</t>
  </si>
  <si>
    <t>Saxony</t>
  </si>
  <si>
    <t>Chmielów</t>
  </si>
  <si>
    <t>Subcarpathian Voivodeship</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</si>
  <si>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</si>
  <si>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</si>
  <si>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</si>
  <si>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</si>
  <si>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</si>
  <si>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</si>
  <si>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</si>
  <si>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</si>
  <si>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</si>
  <si>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</si>
  <si>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</si>
  <si>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</si>
  <si>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</si>
  <si>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</si>
  <si>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</si>
  <si>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</si>
  <si>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</si>
  <si>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</si>
  <si>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</si>
  <si>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</si>
  <si>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</si>
  <si>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</si>
  <si>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</si>
  <si>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</si>
  <si>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</si>
  <si>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</si>
  <si>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</si>
  <si>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</si>
  <si>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</si>
  <si>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</si>
  <si>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</si>
  <si>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</si>
  <si>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</si>
  <si>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</si>
  <si>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</si>
  <si>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</si>
  <si>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</si>
  <si>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</si>
  <si>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</si>
  <si>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</si>
  <si>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</si>
  <si>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</si>
  <si>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</si>
  <si>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</si>
  <si>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</si>
  <si>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</si>
  <si>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</si>
  <si>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</si>
  <si>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</si>
  <si>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</si>
  <si>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</si>
  <si>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</si>
  <si>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</si>
  <si>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</si>
  <si>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</si>
  <si>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</si>
  <si>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</si>
  <si>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</si>
  <si>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</si>
  <si>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</si>
  <si>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</si>
  <si>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</si>
  <si>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</si>
  <si>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</si>
  <si>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</si>
  <si>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</si>
  <si>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</si>
  <si>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</si>
  <si>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</si>
  <si>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</si>
  <si>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</si>
  <si>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</si>
  <si>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</si>
  <si>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</si>
  <si>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</si>
  <si>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</si>
  <si>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</si>
  <si>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</si>
  <si>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</si>
  <si>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</si>
  <si>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</si>
  <si>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</si>
  <si>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</si>
  <si>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</si>
  <si>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</si>
  <si>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</si>
  <si>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</si>
  <si>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</si>
  <si>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</si>
  <si>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</si>
  <si>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</si>
  <si>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</si>
  <si>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</si>
  <si>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</si>
  <si>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</si>
  <si>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</si>
  <si>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</si>
  <si>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</si>
  <si>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</si>
  <si>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</si>
  <si>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</si>
  <si>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</si>
  <si>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</si>
  <si>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</si>
  <si>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</si>
  <si>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Dai Tu</t>
  </si>
  <si>
    <t>Thai Nguyen</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</si>
  <si>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</si>
  <si>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</si>
  <si>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</si>
  <si>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</si>
  <si>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</si>
  <si>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</si>
  <si>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</si>
  <si>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</si>
  <si>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</si>
  <si>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</si>
  <si>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</si>
  <si>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</si>
  <si>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</si>
  <si>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</si>
  <si>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</si>
  <si>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</si>
  <si>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</si>
  <si>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</si>
  <si>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</si>
  <si>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</si>
  <si>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</si>
  <si>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</si>
  <si>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</si>
  <si>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</si>
  <si>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</si>
  <si>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</si>
  <si>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</si>
  <si>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</si>
  <si>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</si>
  <si>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</si>
  <si>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</si>
  <si>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</si>
  <si>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</si>
  <si>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</si>
  <si>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</si>
  <si>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</si>
  <si>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</si>
  <si>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</si>
  <si>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</si>
  <si>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</si>
  <si>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</si>
  <si>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</si>
  <si>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</si>
  <si>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</si>
  <si>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</si>
  <si>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</si>
  <si>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</si>
  <si>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</si>
  <si>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</si>
  <si>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</si>
  <si>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</si>
  <si>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</si>
  <si>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</si>
  <si>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</si>
  <si>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</si>
  <si>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</si>
  <si>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</si>
  <si>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</si>
  <si>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</si>
  <si>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</si>
  <si>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</si>
  <si>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</si>
  <si>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</si>
  <si>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</si>
  <si>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</si>
  <si>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</si>
  <si>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</si>
  <si>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</si>
  <si>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</si>
  <si>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</si>
  <si>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</si>
  <si>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</si>
  <si>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</si>
  <si>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</si>
  <si>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</si>
  <si>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</si>
  <si>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</si>
  <si>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</si>
  <si>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</si>
  <si>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</si>
  <si>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</si>
  <si>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</si>
  <si>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</si>
  <si>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</si>
  <si>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</si>
  <si>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</si>
  <si>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</si>
  <si>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</si>
  <si>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</si>
  <si>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</si>
  <si>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</si>
  <si>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</si>
  <si>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</si>
  <si>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</si>
  <si>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</si>
  <si>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</si>
  <si>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</si>
  <si>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</si>
  <si>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</si>
  <si>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</si>
  <si>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</si>
  <si>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</si>
  <si>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</si>
  <si>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</si>
  <si>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</si>
  <si>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</si>
  <si>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</si>
  <si>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</si>
  <si>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</si>
  <si>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</si>
  <si>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</si>
  <si>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</si>
  <si>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</si>
  <si>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</si>
  <si>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</si>
  <si>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</si>
  <si>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</si>
  <si>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</si>
  <si>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</si>
  <si>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</si>
  <si>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</si>
  <si>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</si>
  <si>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</si>
  <si>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</si>
  <si>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</si>
  <si>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</si>
  <si>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</si>
  <si>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</si>
  <si>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</si>
  <si>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</si>
  <si>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</si>
  <si>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</si>
  <si>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</si>
  <si>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</si>
  <si>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</si>
  <si>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</si>
  <si>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</si>
  <si>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</si>
  <si>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</si>
  <si>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</si>
  <si>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</si>
  <si>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</si>
  <si>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</si>
  <si>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</si>
  <si>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</si>
  <si>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</si>
  <si>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</si>
  <si>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</si>
  <si>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</si>
  <si>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</si>
  <si>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</si>
  <si>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</si>
  <si>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</si>
  <si>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</si>
  <si>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</si>
  <si>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</si>
  <si>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</si>
  <si>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</si>
  <si>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</si>
  <si>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</si>
  <si>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</si>
  <si>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</si>
  <si>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</si>
  <si>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</si>
  <si>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</si>
  <si>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</si>
  <si>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</si>
  <si>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</si>
  <si>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</si>
  <si>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</si>
  <si>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</si>
  <si>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</si>
  <si>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</si>
  <si>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</si>
  <si>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</si>
  <si>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</si>
  <si>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</si>
  <si>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</si>
  <si>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</si>
  <si>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</si>
  <si>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</si>
  <si>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</si>
  <si>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</si>
  <si>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</si>
  <si>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</si>
  <si>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</si>
  <si>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</si>
  <si>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</si>
  <si>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</si>
  <si>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</si>
  <si>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</si>
  <si>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</si>
  <si>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</si>
  <si>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</si>
  <si>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</si>
  <si>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</si>
  <si>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</si>
  <si>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</si>
  <si>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</si>
  <si>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</si>
  <si>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</si>
  <si>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</si>
  <si>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</si>
  <si>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</si>
  <si>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</si>
  <si>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</si>
  <si>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</si>
  <si>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</si>
  <si>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</si>
  <si>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</si>
  <si>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</si>
  <si>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</si>
  <si>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</si>
  <si>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</si>
  <si>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</si>
  <si>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</si>
  <si>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</si>
  <si>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</si>
  <si>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</si>
  <si>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</si>
  <si>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</si>
  <si>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</si>
  <si>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</si>
  <si>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</si>
  <si>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</si>
  <si>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</si>
  <si>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</si>
  <si>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</si>
  <si>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</si>
  <si>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</si>
  <si>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</si>
  <si>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</si>
  <si>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</si>
  <si>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</si>
  <si>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</si>
  <si>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</si>
  <si>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</si>
  <si>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</si>
  <si>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</si>
  <si>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</si>
  <si>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</si>
  <si>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</si>
  <si>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</si>
  <si>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</si>
  <si>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</si>
  <si>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</si>
  <si>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</si>
  <si>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</si>
  <si>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</si>
  <si>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</si>
  <si>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</si>
  <si>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</si>
  <si>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</si>
  <si>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</si>
  <si>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</si>
  <si>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</si>
  <si>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</si>
  <si>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</si>
  <si>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</si>
  <si>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</si>
  <si>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</si>
  <si>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</si>
  <si>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</si>
  <si>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</si>
  <si>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</si>
  <si>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</si>
  <si>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</si>
  <si>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</si>
  <si>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</si>
  <si>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</si>
  <si>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</si>
  <si>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</si>
  <si>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</si>
  <si>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</si>
  <si>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</si>
  <si>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</si>
  <si>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</si>
  <si>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</si>
  <si>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</si>
  <si>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</si>
  <si>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</si>
  <si>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</si>
  <si>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</si>
  <si>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</si>
  <si>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</si>
  <si>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</si>
  <si>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</si>
  <si>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</si>
  <si>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</si>
  <si>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</si>
  <si>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</si>
  <si>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</si>
  <si>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</si>
  <si>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</si>
  <si>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</si>
  <si>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</si>
  <si>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</si>
  <si>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</si>
  <si>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</si>
  <si>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</si>
  <si>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</si>
  <si>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</si>
  <si>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</si>
  <si>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</si>
  <si>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</si>
  <si>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</si>
  <si>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</si>
  <si>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</si>
  <si>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</si>
  <si>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</si>
  <si>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</si>
  <si>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</si>
  <si>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</si>
  <si>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</si>
  <si>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</si>
  <si>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</si>
  <si>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</si>
  <si>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</si>
  <si>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</si>
  <si>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</si>
  <si>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</si>
  <si>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</si>
  <si>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</si>
  <si>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</si>
  <si>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</si>
  <si>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</si>
  <si>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</si>
  <si>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</si>
  <si>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</si>
  <si>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</si>
  <si>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</si>
  <si>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</si>
  <si>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</si>
  <si>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</si>
  <si>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</si>
  <si>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</si>
  <si>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</si>
  <si>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</si>
  <si>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</si>
  <si>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</si>
  <si>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</si>
  <si>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</si>
  <si>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</si>
  <si>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</si>
  <si>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</si>
  <si>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</si>
  <si>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</si>
  <si>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</si>
  <si>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</si>
  <si>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</si>
  <si>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</si>
  <si>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</si>
  <si>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</si>
  <si>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</si>
  <si>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</si>
  <si>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</si>
  <si>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</si>
  <si>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</si>
  <si>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</si>
  <si>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</si>
  <si>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</si>
  <si>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</si>
  <si>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</si>
  <si>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</si>
  <si>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</si>
  <si>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</si>
  <si>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</si>
  <si>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</si>
  <si>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</si>
  <si>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</si>
  <si>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</si>
  <si>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</si>
  <si>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</si>
  <si>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</si>
  <si>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</si>
  <si>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</si>
  <si>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</si>
  <si>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</si>
  <si>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</si>
  <si>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</si>
  <si>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</si>
  <si>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</si>
  <si>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</si>
  <si>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</si>
  <si>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</si>
  <si>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</si>
  <si>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</si>
  <si>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</si>
  <si>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</si>
  <si>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</si>
  <si>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</si>
  <si>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</si>
  <si>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</si>
  <si>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</si>
  <si>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</si>
  <si>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</si>
  <si>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</si>
  <si>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</si>
  <si>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</si>
  <si>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</si>
  <si>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</si>
  <si>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</si>
  <si>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</si>
  <si>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</si>
  <si>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</si>
  <si>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</si>
  <si>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</si>
  <si>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</si>
  <si>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</si>
  <si>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</si>
  <si>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</si>
  <si>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</si>
  <si>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</si>
  <si>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</si>
  <si>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</si>
  <si>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</si>
  <si>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</si>
  <si>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</si>
  <si>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</si>
  <si>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</si>
  <si>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</si>
  <si>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</si>
  <si>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</si>
  <si>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</si>
  <si>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</si>
  <si>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</si>
  <si>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</si>
  <si>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</si>
  <si>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</si>
  <si>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</si>
  <si>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</si>
  <si>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</si>
  <si>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</si>
  <si>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</si>
  <si>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</si>
  <si>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</si>
  <si>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</si>
  <si>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</si>
  <si>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</si>
  <si>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</si>
  <si>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</si>
  <si>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</si>
  <si>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</si>
  <si>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</si>
  <si>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</si>
  <si>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</si>
  <si>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</si>
  <si>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</si>
  <si>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</si>
  <si>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</si>
  <si>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</si>
  <si>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</si>
  <si>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</si>
  <si>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</si>
  <si>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</si>
  <si>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</si>
  <si>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</si>
  <si>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</si>
  <si>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</si>
  <si>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</si>
  <si>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</si>
  <si>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</si>
  <si>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</si>
  <si>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</si>
  <si>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</si>
  <si>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</si>
  <si>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</si>
  <si>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</si>
  <si>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</si>
  <si>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</si>
  <si>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</si>
  <si>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</si>
  <si>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</si>
  <si>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</si>
  <si>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</si>
  <si>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</si>
  <si>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</si>
  <si>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</si>
  <si>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</si>
  <si>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</si>
  <si>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</si>
  <si>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</si>
  <si>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</si>
  <si>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</si>
  <si>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</si>
  <si>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</si>
  <si>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</si>
  <si>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</si>
  <si>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</si>
  <si>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</si>
  <si>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</si>
  <si>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</si>
  <si>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</si>
  <si>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</si>
  <si>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</si>
  <si>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</si>
  <si>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</si>
  <si>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</si>
  <si>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</si>
  <si>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</si>
  <si>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</si>
  <si>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</si>
  <si>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</si>
  <si>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</si>
  <si>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</si>
  <si>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</si>
  <si>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</si>
  <si>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</si>
  <si>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</si>
  <si>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</si>
  <si>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</si>
  <si>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</si>
  <si>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</si>
  <si>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</si>
  <si>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</si>
  <si>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</si>
  <si>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</si>
  <si>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</si>
  <si>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</si>
  <si>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</si>
  <si>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</si>
  <si>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</si>
  <si>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</si>
  <si>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</si>
  <si>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</si>
  <si>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</si>
  <si>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</si>
  <si>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</si>
  <si>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</si>
  <si>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</si>
  <si>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</si>
  <si>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</si>
  <si>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</si>
  <si>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</si>
  <si>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</si>
  <si>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</si>
  <si>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</si>
  <si>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</si>
  <si>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</si>
  <si>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</si>
  <si>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</si>
  <si>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</si>
  <si>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</si>
  <si>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</si>
  <si>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</si>
  <si>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</si>
  <si>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</si>
  <si>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</si>
  <si>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</si>
  <si>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</si>
  <si>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</si>
  <si>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</si>
  <si>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</si>
  <si>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</si>
  <si>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</si>
  <si>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</si>
  <si>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</si>
  <si>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</si>
  <si>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</si>
  <si>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</si>
  <si>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</si>
  <si>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</si>
  <si>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</si>
  <si>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</si>
  <si>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</si>
  <si>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</si>
  <si>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</si>
  <si>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</si>
  <si>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</si>
  <si>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</si>
  <si>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</si>
  <si>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</si>
  <si>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</si>
  <si>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</si>
  <si>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</si>
  <si>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</si>
  <si>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</si>
  <si>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</si>
  <si>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</si>
  <si>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</si>
  <si>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</si>
  <si>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</si>
  <si>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</si>
  <si>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</si>
  <si>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</si>
  <si>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</si>
  <si>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</si>
  <si>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</si>
  <si>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</si>
  <si>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</si>
  <si>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</si>
  <si>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</si>
  <si>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</si>
  <si>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</si>
  <si>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</si>
  <si>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</si>
  <si>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</si>
  <si>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</si>
  <si>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</si>
  <si>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</si>
  <si>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</si>
  <si>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</si>
  <si>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</si>
  <si>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</si>
  <si>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</si>
  <si>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</si>
  <si>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</si>
  <si>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</si>
  <si>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</si>
  <si>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</si>
  <si>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</si>
  <si>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</si>
  <si>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</si>
  <si>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</si>
  <si>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</si>
  <si>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</si>
  <si>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</si>
  <si>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</si>
  <si>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</si>
  <si>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</si>
  <si>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</si>
  <si>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</si>
  <si>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</si>
  <si>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</si>
  <si>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</si>
  <si>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</si>
  <si>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</si>
  <si>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</si>
  <si>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</si>
  <si>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</si>
  <si>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</si>
  <si>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</si>
  <si>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</si>
  <si>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</si>
  <si>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</si>
  <si>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</si>
  <si>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</si>
  <si>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</si>
  <si>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</si>
  <si>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</si>
  <si>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</si>
  <si>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</si>
  <si>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</si>
  <si>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</si>
  <si>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</si>
  <si>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</si>
  <si>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</si>
  <si>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</si>
  <si>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</si>
  <si>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</si>
  <si>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</si>
  <si>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</si>
  <si>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</si>
  <si>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</si>
  <si>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</si>
  <si>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</si>
  <si>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</si>
  <si>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</si>
  <si>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</si>
  <si>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</si>
  <si>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</si>
  <si>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</si>
  <si>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</si>
  <si>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</si>
  <si>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</si>
  <si>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</si>
  <si>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</si>
  <si>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</si>
  <si>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</si>
  <si>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</si>
  <si>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</si>
  <si>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</si>
  <si>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</si>
  <si>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</si>
  <si>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</si>
  <si>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</si>
  <si>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</si>
  <si>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</si>
  <si>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</si>
  <si>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</si>
  <si>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</si>
  <si>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</si>
  <si>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</si>
  <si>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</si>
  <si>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</si>
  <si>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</si>
  <si>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</si>
  <si>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</si>
  <si>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</si>
  <si>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</si>
  <si>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</si>
  <si>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</si>
  <si>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</si>
  <si>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</si>
  <si>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</si>
  <si>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</si>
  <si>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</si>
  <si>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</si>
  <si>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</si>
  <si>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</si>
  <si>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</si>
  <si>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</si>
  <si>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</si>
  <si>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</si>
  <si>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</si>
  <si>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</si>
  <si>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</si>
  <si>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</si>
  <si>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</si>
  <si>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</si>
  <si>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</si>
  <si>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</si>
  <si>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</si>
  <si>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</si>
  <si>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</si>
  <si>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</si>
  <si>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</si>
  <si>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</si>
  <si>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</si>
  <si>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</si>
  <si>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</si>
  <si>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</si>
  <si>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</si>
  <si>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</si>
  <si>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</si>
  <si>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</si>
  <si>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</si>
  <si>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</si>
  <si>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</si>
  <si>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</si>
  <si>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</si>
  <si>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</si>
  <si>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</si>
  <si>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</si>
  <si>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</si>
  <si>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</si>
  <si>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</si>
  <si>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</si>
  <si>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</si>
  <si>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</si>
  <si>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</si>
  <si>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</si>
  <si>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</si>
  <si>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</si>
  <si>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</si>
  <si>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</si>
  <si>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</si>
  <si>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</si>
  <si>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</si>
  <si>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</si>
  <si>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</si>
  <si>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</si>
  <si>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</si>
  <si>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</si>
  <si>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</si>
  <si>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</si>
  <si>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</si>
  <si>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</si>
  <si>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</si>
  <si>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</si>
  <si>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</si>
  <si>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</si>
  <si>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</si>
  <si>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</si>
  <si>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</si>
  <si>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</si>
  <si>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</si>
  <si>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</si>
  <si>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</si>
  <si>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</si>
  <si>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</si>
  <si>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</si>
  <si>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</si>
  <si>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</si>
  <si>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</si>
  <si>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</si>
  <si>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</si>
  <si>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</si>
  <si>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</si>
  <si>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</si>
  <si>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</si>
  <si>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</si>
  <si>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</si>
  <si>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</si>
  <si>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</si>
  <si>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</si>
  <si>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</si>
  <si>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</si>
  <si>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</si>
  <si>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</si>
  <si>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</si>
  <si>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</si>
  <si>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</si>
  <si>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</si>
  <si>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</si>
  <si>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</si>
  <si>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</si>
  <si>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</si>
  <si>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</si>
  <si>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</si>
  <si>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</si>
  <si>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</si>
  <si>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</si>
  <si>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</si>
  <si>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</si>
  <si>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</si>
  <si>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</si>
  <si>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</si>
  <si>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</si>
  <si>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</si>
  <si>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</si>
  <si>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</si>
  <si>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</si>
  <si>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</si>
  <si>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</si>
  <si>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</si>
  <si>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</si>
  <si>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</si>
  <si>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</si>
  <si>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</si>
  <si>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</si>
  <si>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</si>
  <si>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</si>
  <si>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</si>
  <si>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</si>
  <si>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</si>
  <si>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</si>
  <si>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</si>
  <si>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</si>
  <si>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</si>
  <si>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</si>
  <si>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</si>
  <si>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</si>
  <si>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</si>
  <si>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</si>
  <si>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</si>
  <si>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</si>
  <si>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</si>
  <si>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</si>
  <si>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</si>
  <si>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</si>
  <si>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</si>
  <si>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</si>
  <si>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</si>
  <si>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</si>
  <si>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</si>
  <si>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</si>
  <si>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</si>
  <si>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</si>
  <si>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</si>
  <si>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</si>
  <si>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</si>
  <si>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</si>
  <si>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</si>
  <si>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</si>
  <si>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</si>
  <si>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</si>
  <si>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</si>
  <si>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</si>
  <si>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</si>
  <si>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</si>
  <si>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</si>
  <si>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</si>
  <si>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</si>
  <si>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</si>
  <si>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</si>
  <si>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</si>
  <si>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</si>
  <si>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</si>
  <si>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</si>
  <si>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</si>
  <si>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</si>
  <si>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</si>
  <si>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</si>
  <si>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</si>
  <si>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</si>
  <si>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</si>
  <si>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</si>
  <si>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</si>
  <si>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</si>
  <si>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</si>
  <si>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</si>
  <si>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</si>
  <si>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</si>
  <si>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</si>
  <si>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</si>
  <si>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</si>
  <si>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</si>
  <si>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</si>
  <si>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</si>
  <si>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</si>
  <si>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</si>
  <si>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</si>
  <si>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</si>
  <si>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</si>
  <si>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</si>
  <si>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</si>
  <si>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</si>
  <si>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</si>
  <si>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</si>
  <si>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</si>
  <si>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</si>
  <si>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</si>
  <si>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</si>
  <si>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</si>
  <si>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</si>
  <si>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</si>
  <si>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</si>
  <si>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</si>
  <si>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</si>
  <si>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</si>
  <si>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</si>
  <si>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</si>
  <si>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</si>
  <si>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</si>
  <si>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</si>
  <si>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</si>
  <si>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</si>
  <si>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</si>
  <si>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</si>
  <si>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</si>
  <si>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</si>
  <si>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</si>
  <si>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</si>
  <si>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</si>
  <si>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</si>
  <si>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</si>
  <si>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</si>
  <si>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</si>
  <si>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</si>
  <si>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</si>
  <si>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</si>
  <si>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</si>
  <si>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</si>
  <si>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</si>
  <si>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</si>
  <si>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</si>
  <si>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</si>
  <si>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</si>
  <si>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</si>
  <si>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</si>
  <si>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</si>
  <si>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</si>
  <si>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</si>
  <si>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</si>
  <si>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</si>
  <si>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</si>
  <si>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</si>
  <si>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</si>
  <si>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</si>
  <si>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</si>
  <si>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</si>
  <si>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</si>
  <si>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</si>
  <si>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</si>
  <si>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</si>
  <si>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</si>
  <si>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</si>
  <si>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</si>
  <si>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</si>
  <si>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</si>
  <si>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</si>
  <si>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</si>
  <si>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</si>
  <si>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</si>
  <si>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</si>
  <si>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</si>
  <si>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</si>
  <si>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</si>
  <si>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</si>
  <si>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</si>
  <si>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</si>
  <si>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</si>
  <si>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</si>
  <si>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</si>
  <si>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</si>
  <si>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</si>
  <si>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</si>
  <si>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</si>
  <si>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</si>
  <si>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</si>
  <si>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</si>
  <si>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</si>
  <si>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</si>
  <si>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</si>
  <si>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</si>
  <si>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</si>
  <si>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</si>
  <si>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</si>
  <si>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</si>
  <si>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</si>
  <si>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</si>
  <si>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</si>
  <si>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</si>
  <si>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</si>
  <si>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</si>
  <si>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</si>
  <si>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</si>
  <si>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</si>
  <si>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</si>
  <si>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</si>
  <si>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</si>
  <si>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</si>
  <si>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</si>
  <si>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</si>
  <si>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</si>
  <si>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</si>
  <si>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</si>
  <si>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</si>
  <si>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</si>
  <si>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</si>
  <si>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</si>
  <si>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</si>
  <si>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</si>
  <si>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</si>
  <si>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</si>
  <si>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</si>
  <si>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</si>
  <si>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</si>
  <si>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</si>
  <si>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</si>
  <si>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</si>
  <si>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</si>
  <si>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</si>
  <si>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</si>
  <si>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</si>
  <si>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</si>
  <si>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</si>
  <si>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</si>
  <si>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</si>
  <si>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</si>
  <si>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</si>
  <si>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</si>
  <si>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</si>
  <si>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</si>
  <si>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</si>
  <si>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</si>
  <si>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</si>
  <si>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</si>
  <si>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</si>
  <si>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</si>
  <si>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</si>
  <si>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</si>
  <si>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</si>
  <si>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</si>
  <si>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</si>
  <si>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</si>
  <si>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</si>
  <si>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</si>
  <si>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</si>
  <si>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</si>
  <si>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</si>
  <si>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</si>
  <si>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</si>
  <si>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</si>
  <si>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</si>
  <si>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</si>
  <si>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</si>
  <si>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</si>
  <si>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</si>
  <si>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</si>
  <si>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</si>
  <si>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</si>
  <si>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</si>
  <si>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</si>
  <si>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</si>
  <si>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</si>
  <si>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</si>
  <si>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</si>
  <si>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</si>
  <si>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</si>
  <si>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</si>
  <si>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</si>
  <si>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</si>
  <si>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</si>
  <si>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</si>
  <si>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</si>
  <si>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</si>
  <si>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</si>
  <si>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</si>
  <si>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</si>
  <si>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</si>
  <si>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</si>
  <si>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</si>
  <si>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</si>
  <si>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</si>
  <si>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</si>
  <si>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</si>
  <si>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</si>
  <si>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</si>
  <si>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</si>
  <si>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</si>
  <si>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</si>
  <si>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</si>
  <si>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</si>
  <si>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</si>
  <si>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</si>
  <si>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</si>
  <si>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</si>
  <si>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</si>
  <si>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</si>
  <si>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</si>
  <si>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</si>
  <si>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</si>
  <si>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</si>
  <si>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</si>
  <si>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</si>
  <si>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</si>
  <si>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</si>
  <si>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</si>
  <si>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</si>
  <si>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</si>
  <si>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</si>
  <si>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</si>
  <si>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</si>
  <si>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</si>
  <si>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</si>
  <si>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</si>
  <si>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</si>
  <si>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</si>
  <si>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</si>
  <si>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</si>
  <si>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</si>
  <si>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</si>
  <si>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</si>
  <si>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</si>
  <si>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</si>
  <si>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</si>
  <si>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</si>
  <si>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</si>
  <si>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</si>
  <si>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</si>
  <si>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</si>
  <si>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</si>
  <si>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</si>
  <si>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</si>
  <si>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</si>
  <si>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</si>
  <si>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</si>
  <si>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</si>
  <si>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</si>
  <si>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</si>
  <si>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</si>
  <si>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</si>
  <si>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</si>
  <si>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</si>
  <si>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</si>
  <si>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</si>
  <si>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</si>
  <si>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</si>
  <si>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</si>
  <si>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</si>
  <si>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</si>
  <si>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</si>
  <si>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</si>
  <si>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</si>
  <si>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</si>
  <si>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</si>
  <si>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</si>
  <si>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</si>
  <si>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</si>
  <si>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</si>
  <si>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</si>
  <si>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</si>
  <si>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</si>
  <si>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</si>
  <si>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</si>
  <si>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</si>
  <si>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</si>
  <si>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</si>
  <si>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</si>
  <si>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</si>
  <si>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</si>
  <si>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</si>
  <si>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</si>
  <si>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</si>
  <si>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</si>
  <si>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</si>
  <si>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</si>
  <si>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</si>
  <si>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</si>
  <si>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</si>
  <si>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</si>
  <si>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</si>
  <si>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</si>
  <si>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</si>
  <si>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</si>
  <si>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</si>
  <si>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</si>
  <si>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</si>
  <si>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</si>
  <si>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</si>
  <si>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</si>
  <si>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</si>
  <si>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</si>
  <si>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</si>
  <si>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</si>
  <si>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</si>
  <si>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</si>
  <si>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</si>
  <si>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</si>
  <si>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</si>
  <si>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</si>
  <si>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</si>
  <si>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</si>
  <si>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</si>
  <si>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</si>
  <si>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</si>
  <si>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</si>
  <si>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</si>
  <si>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</si>
  <si>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</si>
  <si>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</si>
  <si>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</si>
  <si>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</si>
  <si>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</si>
  <si>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</si>
  <si>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</si>
  <si>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</si>
  <si>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</si>
  <si>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</si>
  <si>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</si>
  <si>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</si>
  <si>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</si>
  <si>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</si>
  <si>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</si>
  <si>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</si>
  <si>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</si>
  <si>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</si>
  <si>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</si>
  <si>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</si>
  <si>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</si>
  <si>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</si>
  <si>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</si>
  <si>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</si>
  <si>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</si>
  <si>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</si>
  <si>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</si>
  <si>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</si>
  <si>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</si>
  <si>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</si>
  <si>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</si>
  <si>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</si>
  <si>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</si>
  <si>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</si>
  <si>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</si>
  <si>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</si>
  <si>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</si>
  <si>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</si>
  <si>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</si>
  <si>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</si>
  <si>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</si>
  <si>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</si>
  <si>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</si>
  <si>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</si>
  <si>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</si>
  <si>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</si>
  <si>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</si>
  <si>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</si>
  <si>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</si>
  <si>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</si>
  <si>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</si>
  <si>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</si>
  <si>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</si>
  <si>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</si>
  <si>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</si>
  <si>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</si>
  <si>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</si>
  <si>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</si>
  <si>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</si>
  <si>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</si>
  <si>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</si>
  <si>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</si>
  <si>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</si>
  <si>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</si>
  <si>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</si>
  <si>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</si>
  <si>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</si>
  <si>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</si>
  <si>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</si>
  <si>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</si>
  <si>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</si>
  <si>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</si>
  <si>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</si>
  <si>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</si>
  <si>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</si>
  <si>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</si>
  <si>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</si>
  <si>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</si>
  <si>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</si>
  <si>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</si>
  <si>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</si>
  <si>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</si>
  <si>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</si>
  <si>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</si>
  <si>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</si>
  <si>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</si>
  <si>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</si>
  <si>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</si>
  <si>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</si>
  <si>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</si>
  <si>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</si>
  <si>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</si>
  <si>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</si>
  <si>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</si>
  <si>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</si>
  <si>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</si>
  <si>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</si>
  <si>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</si>
  <si>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</si>
  <si>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</si>
  <si>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</si>
  <si>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</si>
  <si>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</si>
  <si>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</si>
  <si>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</si>
  <si>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</si>
  <si>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</si>
  <si>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</si>
  <si>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</si>
  <si>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</si>
  <si>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</si>
  <si>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</si>
  <si>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</si>
  <si>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</si>
  <si>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</si>
  <si>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</si>
  <si>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</si>
  <si>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</si>
  <si>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</si>
  <si>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</si>
  <si>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</si>
  <si>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</si>
  <si>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</si>
  <si>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</si>
  <si>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</si>
  <si>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</si>
  <si>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</si>
  <si>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</si>
  <si>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</si>
  <si>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</si>
  <si>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</si>
  <si>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</si>
  <si>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</si>
  <si>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</si>
  <si>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</si>
  <si>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</si>
  <si>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</si>
  <si>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</si>
  <si>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</si>
  <si>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</si>
  <si>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</si>
  <si>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</si>
  <si>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</si>
  <si>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</si>
  <si>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</si>
  <si>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</si>
  <si>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</si>
  <si>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</si>
  <si>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</si>
  <si>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</si>
  <si>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</si>
  <si>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</si>
  <si>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</si>
  <si>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</si>
  <si>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</si>
  <si>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</si>
  <si>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</si>
  <si>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</si>
  <si>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CONGO (DEMOCRATIC REPUBLIC OF THE)</t>
  </si>
  <si>
    <t>BOLIVIA (PLURINATIONAL STATE OF)</t>
  </si>
  <si>
    <t>KOREA (DEMOCRATIC PEOPLE'S REPUBLIC OF)</t>
  </si>
  <si>
    <t>KOREA (REPUBLIC OF)</t>
  </si>
  <si>
    <t>MACEDONIA (THE FORMER YUGOSLAV REPUBLIC OF)</t>
  </si>
  <si>
    <t>TAIWAN, PROVINCE OF CHINA</t>
  </si>
  <si>
    <t>UNITED KINGDOM OF GREAT BRITAIN AND NORTHERN IRELAND</t>
  </si>
  <si>
    <t>UNITED STATES OF AMERICA</t>
  </si>
  <si>
    <t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t>
  </si>
  <si>
    <t>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</si>
  <si>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「Yes（はい）」「No（いいえ）」又は「Unknown（不明）」で回答してください。「Yes（はい）」と回答した場合は、コメント欄に具体的に記入してください
この質問は、質問1又は2の回答が「Yes（はい）」の金属については必須となります。</t>
  </si>
  <si>
    <t>3. 이것은 한 제품이나 여러 제품들에 포함된 3TG의 일정 부분이 콩고공화국이나 그 인접국가(적용 국가들)로부터 유래된 것인지에 대한 신고입니다. 
이 질문에 대한 답은 "Yes", "No", 또는 "Unknown"이 되어야 합니다. "Yes"라고 대답한 경우 비고란에 구체적으로 기재하십시오
이 질문은 만일 특정 광물에 대한 질문1 또는 질문2의 답이 그 광물에 대해 "Yes"라면 필수 사항입니다.</t>
  </si>
  <si>
    <t>3. Il s’agit d’une déclaration selon laquelle une partie des 3TG contenue dans un ou plusieurs produits provient de la RDC ou d’un pays limitrophe (les pays couverts). 
La réponse à cette question doit être « oui », « non » ou « inconnu ». .Justifiez votre réponse affirmative dans la section des commentaires
Cette question est obligatoire pour un métal donné si la réponse à la question 1 ou 2 est « oui » pour ce métal.</t>
  </si>
  <si>
    <t>3. Esta é uma declaração de que qualquer parte dos minerais de conflito contidos em um produto ou em vários produtos tem origem na RDC ou em países vizinhos (países abrangidos). 
A resposta a esta pergunta deverá ser “Sim”, “Não” ou “Desconhecido”. Fundamente uma resposta “Sim” na área de comentários.
Esta pergunta é obrigatória para um metal específico se a resposta às perguntas 1 ou 2 for “Sim” para esse metal.</t>
  </si>
  <si>
    <t>3. Dies ist eine Erklärung, dass jedwede Menge der in einem Produkt oder in mehreren Produkten enthaltenen 3TG-Mineralien aus der Demokratischen Republik Kongo oder benachbarten Ländern stammt (umfasste Länder). 
Die Antwort auf diese Frage muss „Ja“ oder „Nein“ oder „Unbekannt“ lauten. Begründen Sie eine „Ja“-Antwort im Kommentarabschnitt
Diese Frage muss für ein bestimmtes Metall beantwortet werden, wenn die Antwort auf Frage 1 oder 2 „Ja“ für dieses Metall lautet.</t>
  </si>
  <si>
    <t xml:space="preserve">3.  Ésta es una declaración que menciona que cualquier parte de los 3TG contenidos en un producto o múltiples productos se originan del DRC o de un país contiguo (países cubiertos).  
La respuesta a esta pregunta debe ser "sí", "no" o "desconocido".  Confirme una respuesta afirmativa en la sección de comentarios
Esta pregunta es obligatoria para un metal específico si la respuesta a la Pregunta 1 o 2 es "sí" para ese metal. </t>
  </si>
  <si>
    <t>3. Questa è una dichiarazione che qualsiasi parte dei metalli di conflitto contenuta in uno o più prodotti deriva dalla DRC o paesi limitrofi (paesi interessati). 
La risposta a questa domanda può essere "sì", "no" o "sconosciuto". Motivare le risposte affermative (“Sì”) nella sezione dei commenti
Questa domanda è obbligatoria per un metallo specifico se la risposta alla domanda 1 o 2 è "Sì" relativamente a quel metallo.</t>
  </si>
  <si>
    <t>3. Bu, bir ya da birden fazla ürün içinde bulunan 3TG'lerin herhangi bir kısmının DKC veya komşu ülkelerinden (kapsam dahilindeki ülkelerden) geldiğine dair bir beyandır.  
Bu soruya "evet", "hayır" ya da "bilinmiyor" şeklinde yanıt verilmelidir. Verilen bir “Evet” yanıtının gerekçelerini Yorumlar bölümünde belirtin.
1 veya 2. soruya belirli bir metal için “Evet” yanıtı verilmişse, bu metal için bu soruya yanıt verilmesi zorunludur.</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</si>
  <si>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</si>
  <si>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Abington Reldan Metals, LLC</t>
  </si>
  <si>
    <t>CID002708</t>
  </si>
  <si>
    <t>Fairless Hills</t>
  </si>
  <si>
    <t>PA</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</si>
  <si>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</si>
  <si>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</si>
  <si>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</si>
  <si>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</si>
  <si>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</si>
  <si>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</si>
  <si>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</si>
  <si>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</si>
  <si>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</si>
  <si>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</si>
  <si>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</si>
  <si>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</si>
  <si>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</si>
  <si>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</si>
  <si>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</si>
  <si>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</si>
  <si>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</si>
  <si>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</si>
  <si>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</si>
  <si>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</si>
  <si>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</si>
  <si>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</si>
  <si>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</si>
  <si>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</si>
  <si>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</si>
  <si>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Selatan</t>
  </si>
  <si>
    <t>Timur</t>
  </si>
  <si>
    <t>Unecha Town</t>
  </si>
  <si>
    <t>Bryansk Region</t>
  </si>
  <si>
    <t>CID002918</t>
  </si>
  <si>
    <t>SungEel HiTech</t>
  </si>
  <si>
    <t>Gunsan</t>
  </si>
  <si>
    <t>North Jeolla Province</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</si>
  <si>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</si>
  <si>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</si>
  <si>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Revision 4.20
November 30, 2016</t>
  </si>
  <si>
    <t>Revision 4.20 November 30, 2016</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</si>
  <si>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</si>
  <si>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</si>
  <si>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</si>
  <si>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t>No, but greater than 75%</t>
  </si>
  <si>
    <t>否，但超过75%</t>
  </si>
  <si>
    <r>
      <t xml:space="preserve">1. </t>
    </r>
    <r>
      <rPr>
        <sz val="11"/>
        <color indexed="8"/>
        <rFont val="SimSun-ExtB"/>
        <family val="3"/>
      </rPr>
      <t>插入贵公司的法定名称。请不要使用缩写。在此字段中，您可以选择添加其他商业名称、营业名称等。</t>
    </r>
  </si>
  <si>
    <r>
      <t>欲了解运作的或合规的标准冶炼厂名称的最新及最准确目录，请参考</t>
    </r>
    <r>
      <rPr>
        <sz val="11"/>
        <color indexed="8"/>
        <rFont val="Calibri"/>
        <family val="2"/>
      </rPr>
      <t xml:space="preserve"> CFSI </t>
    </r>
    <r>
      <rPr>
        <sz val="11"/>
        <color indexed="8"/>
        <rFont val="SimSun-ExtB"/>
        <family val="3"/>
      </rPr>
      <t>网站</t>
    </r>
    <r>
      <rPr>
        <sz val="11"/>
        <color indexed="8"/>
        <rFont val="Calibri"/>
        <family val="2"/>
      </rPr>
      <t xml:space="preserve"> www.conflictfreesourcing.org </t>
    </r>
    <r>
      <rPr>
        <sz val="11"/>
        <color indexed="8"/>
        <rFont val="SimSun-ExtB"/>
        <family val="3"/>
      </rPr>
      <t>。</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</si>
  <si>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</si>
  <si>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r>
      <t xml:space="preserve">C </t>
    </r>
    <r>
      <rPr>
        <sz val="11"/>
        <color indexed="8"/>
        <rFont val="SimSun-ExtB"/>
        <family val="3"/>
      </rPr>
      <t>列是官方标准冶炼厂名称的列表，被做为合格冶炼厂的法定名称。大多数冶炼厂的这两列具有相同的条目，然而，如果常用名称与标准名称不同，则在</t>
    </r>
    <r>
      <rPr>
        <sz val="11"/>
        <color indexed="8"/>
        <rFont val="Calibri"/>
        <family val="2"/>
      </rPr>
      <t xml:space="preserve"> B </t>
    </r>
    <r>
      <rPr>
        <sz val="11"/>
        <color indexed="8"/>
        <rFont val="SimSun-ExtB"/>
        <family val="3"/>
      </rPr>
      <t>列中注明这种变化。</t>
    </r>
  </si>
  <si>
    <t>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t>
  </si>
  <si>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</si>
  <si>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</si>
  <si>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</si>
  <si>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</si>
  <si>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</si>
  <si>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</si>
  <si>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以下の製錬業者リストは、このテンプレート発表時点で最新のCFSIの製錬業者／別名の情報を表すものです。このリストは頻繁に更新されます。最新版については、CFSIウェブサイト（http://www.conflictfreesourcing.org/conflict-free-smelter-program/exports/cmrt-export/）にてご確認ください。このリストに製錬業者の名前が掲載されている場合であっても、それはコンフリクトフリー製錬業者プログラム内で現在アクティブまたは適合しているという保証ではありません。
最新版かつ正確な標準製錬業者（アクティブまたは適合）リストについては、CFSIウェブサイト（http://www.conflictfreesourcing.org）を参照してください。
B列に記載されている名前は、特定の製錬業者のサプライチェーンによって一般的に認められており、また報告されている社名です。これらの名前には、旧社名、別名、省略形その他の変化形が含まれている可能性があります。名前がCFSIの標準製錬業者名ではない場合でも、参照名は、製錬業者参照表のC列に記載されている製錬業者を特定する上で役に立ちます。
C列は、資格を持つ製錬業者の正式名称と理解されている、正式な標準製錬業者名のリストです。大多数の製錬業者の名前は両列で同じですが、一般名称が正式名と違う場合は、Bにその違いが注記されています。</t>
  </si>
  <si>
    <t>1. 御社の正式名称を記入してください。省略形は使わないでください。このフィールドでは、他の社名やDBAなどを追加することができます。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</si>
  <si>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</si>
  <si>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 xml:space="preserve">다음 목록은 이 템플릿의 발표 시점을 기준으로 한 CFSI의 최신 제련소 명칭/별칭 정보를 나타냅니다. 이 목록은 자주 업데이트되며, 최신 버전은 CFSI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그 범위를 준수한다고 보장하는 것은 아닙니다.
프로그램 내에서 활동 중이거나 그 범위를 준수하고 있는 가장 최근의 정확한 표준 제련소 명칭 목록은 CFSI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명칭이 CFSI 제련소 표준 명칭이 아닐 수 있지만, 참조 명칭은 제련소 참조 목록의 C열 아래 나열된 제련소를 식별하는 데 유용합니다.
C열은 공식적인 제련소 표준 명칭의 목록이며, 자격을 갖춘 제련소의 법적 명칭이 되기도 합니다. 대다수 제련소들의 명칭이 두 열 모두 동일하지만, 일반 명칭이 표준 명칭과 다를 경우, 다른 명칭이 B열에 표기됩니다.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</si>
  <si>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</si>
  <si>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</si>
  <si>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</si>
  <si>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</si>
  <si>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</si>
  <si>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</si>
  <si>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ici ne représente PAS une garantie qu’elle soit actuellement active ou conforme au programme des fonderies hors conflits.
Veuillez consulter le site Web de la CFSI à l’adresse www.conflictfreesourcing.org pour obtenir une liste récente et précise des noms de fonderie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peut-être pas les noms de fonderie standard de la CFSI, les noms de référence sont utiles pour identifier la fonderie, qui est répertoriée dans la colonne C dans la liste de référence des fonderies.
La colonne C correspond à la liste des noms officiels de fonderie standard, qui sont les dénominations sociales des fonderies admissibles. La plupart des fonderies auront la même entrée pour les deux colonnes ; toutefois, si le nom courant est différent du nom standard, la variation est indiquée dans la colonne B.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</si>
  <si>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</si>
  <si>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</si>
  <si>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 xml:space="preserve">A lista a seguir representa as informações mais recentes da CFSI sobre nomes/pseudônimos de fundições no momento da divulgação deste modelo. Essa lista é atualizada frequentemente e a versão mais atual está disponível no site da CFSI, http://www.conflictfreesourcing.org/conflict-free-smelter-program/exports/cmrt-export/. A presença de uma fundição aqui NÃO é uma garantia de que ela esteja atualmente Ativa ou Em conformidade com o Programa de fundições sem conflito (CFSP, Conflict-Free Smelter Program).
Consulte o site da CFSI, www.conflictfreesourcing.org, para obter a versão mais recente e exata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ser o nome da fundição padrão na CFSI, os nomes de referência são úteis para identificar a fundição, listada na coluna C na Lista de referência de fundições.
A coluna C é a lista dos nomes padrão oficiais de fundições, considerados como razões sociais das fundições elegíveis. A maioria das fundições terá a mesma entrada em ambas as colunas; no entanto, se o nome comum variar em relação ao nome padrão, a variação será indicada na coluna B. 
</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</si>
  <si>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</si>
  <si>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</si>
  <si>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</si>
  <si>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</si>
  <si>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</si>
  <si>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</si>
  <si>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Liste ist KEINE Garantie, dass dieser gegenwärtig aktiv ist oder das Programm für Konfliktfreie Schmelzöfen (Conflict-Free Smelter Program) einhält.
Auf der CFSI-Website können Sie unter www.conflictfreesourcing.org die aktuellste und genaueste Liste der Standardnamen aktiver bzw. konformer Schmelzöfen abrufen. 
Namen in Spalte B stellen allgemein bekannte Firmennamen dar, die der Lieferkette für den jeweiligen Schmelzofen gemeldet werden. Zu diesen Namen können frühere Firmennamen, alternative Namen, Abkürzungen oder sonstige Varianten zählen. Zwar sind diese Namen nicht unbedingt die CFSI-Standardschmelzofennamen, doch können anhand dieser Verweise Schmelzöfen identifiziert werden, die in der Spalte C der Schmelzofenreferenzliste angeführt werden.
Spalte C umfasst die offiziellen Standardschmelzofennamen, die als die rechtmäßigen Firmennamen der infrage kommenden Schmelzöfen gelten. Die Mehrheit von Schmelzöfen hat dieselbe Eintragung für beide Spalten. Wenn jedoch der übliche Name vom Standardnamen abweicht, wird die Abweichung in Spalte B vermerkt. 
</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</si>
  <si>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</si>
  <si>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</si>
  <si>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 xml:space="preserve">La siguiente lista representa la información de CFSI (Iniciativa de Suministro Sin Conflicto) actualizada del nombre/alias del último fundidor a partir de la publicación de la plantilla. Esta lista se actualiza con frecuencia, y la versión más reciente se encuentra en el sitio de CFSI http://www.conflictfreesourcing.org/conflict-free-smelter-program/exports/cmrt-export/. La presencia de un fundidor aquí NO es garantía de que actualmente esté activo o en cumplimiento con en el Programa de Fundidoras Sin Conflicto.
Refiérase al sitio web de CFSI: www.conflictfreesourcing.org para obtener una lista de nombres de fundidores estándar que están activos o en cumplimiento. 
Los nombres incluidos en la columna B representan nombres de compañías que son comúnmente reconocidas y reportadas por la cadena de suministros de un fundidor en particular. Dichos nombres pueden incluir los nombres anteriores de compañías, nombres alternos, abreviaturas u otras variaciones. Aun cuando los nombres pueden no ser los nombres CFSI estándar del fundidor, los nombres de referencia son útiles para identificar al fundidor, el cual está en la columna C en la Lista de Referencia de Fundidores.
La columna C es la lista de los nombres oficiales estándar de los fundidores, entiéndase como los nombres legales de los fundidores aplicables. La mayoría de los fundidores tendrán la misma entrada en ambas columnas; sin embargo, si el nombre común varía del nombre estándar, la variación se observa en la Columna B. 
</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</si>
  <si>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</si>
  <si>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</si>
  <si>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</si>
  <si>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</si>
  <si>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</si>
  <si>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</si>
  <si>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La seguente lista riporta i dati più recenti relativamente a nomi/alias di CFSI a partire dalla pubblicazione di questo modello. La lista viene aggiornata spesso e la versione più aggiornata è disponibile sul sito web di CFSI //www.conflictfreesourcing.org/conflict-free-smelter-program/exports/cmrt-export/.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CFSI, i nomi di riferimento sono utili all’identificazione della fonderia, che è elencata nella colonna C della Lista di riferimento fonderie.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</si>
  <si>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</si>
  <si>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</si>
  <si>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 xml:space="preserve">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
Aktif veya Uyumlu standart izabe tesisi adlarının en güncel ve en doğru listesi için lütfen CFSI web sitesine başvurun: www.conflictfreesourcing.org. 
B sütunu, belirli bir izabe tesisi için tedarik zinciri tarafından sıklıkla tanınan ve bildirilen izabe tesislerinin adların listesini içerir. Bu adlar, eski şirket adları, alternatif adlar, kısaltmalar veya diğer değişik biçimleri kapsayabilir. Her ne kadar adlar CFSI Standart İzabe Tesisi adı aynı olmasa da İzabe Tesisi Referans Listesinde verilen referans adlar izabe tesisinin tanımlanması için faydalı olacaktır.
C sütunu, uygun izabe tesisleri için yasal adlar olduğu anlaşılan, resmi standart izabe tesisi adlarının listesini içerir. İzabe tesislerinin büyük bir çoğunluğunda her iki sütunda da aynı değer görülecektir ancak genel adın standart addan farklı olduğu durumlar B sütununda belirtilmektedir. </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</si>
  <si>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</si>
  <si>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</si>
  <si>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</si>
  <si>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Gejiu City Datun Chengfeng Smelter</t>
  </si>
  <si>
    <t>Qiaokou</t>
  </si>
  <si>
    <t>Penglai</t>
  </si>
  <si>
    <t>HwaSeong CJ Co., Ltd.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</si>
  <si>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</si>
  <si>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Yunnan Gejiu Zili Metallurgy Co., Ltd.</t>
  </si>
  <si>
    <t>Senasys</t>
  </si>
  <si>
    <t>704 Bartlett Ave  Altoona, WI 54720</t>
  </si>
  <si>
    <t>Jeff Novak</t>
  </si>
  <si>
    <t>jeff@senasys.com</t>
  </si>
  <si>
    <t>715-831-6353</t>
  </si>
  <si>
    <t>yes</t>
  </si>
  <si>
    <t>UNITED STATES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</si>
</sst>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11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indexed="8"/>
      <name val="Calibri"/>
      <family val="2"/>
    </font>
    <font>
      <sz val="11"/>
      <color indexed="8"/>
      <name val="SimSun-ExtB"/>
      <family val="3"/>
    </font>
    <font>
      <sz val="11"/>
      <color theme="1"/>
      <name val="Calibri"/>
      <family val="2"/>
      <scheme val="minor"/>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8"/>
      <color theme="1"/>
      <name val="Verdana"/>
      <family val="2"/>
    </font>
    <font>
      <sz val="11"/>
      <color rgb="FF000000"/>
      <name val="Calibri"/>
      <family val="2"/>
    </font>
    <font>
      <sz val="11"/>
      <color rgb="FF000000"/>
      <name val="SimSun-ExtB"/>
      <family val="3"/>
    </font>
    <font>
      <u/>
      <sz val="10"/>
      <color indexed="12"/>
      <name val="Cambria"/>
      <family val="1"/>
      <scheme val="major"/>
    </font>
    <font>
      <sz val="10"/>
      <name val="Cambria"/>
      <family val="1"/>
      <scheme val="major"/>
    </font>
    <font>
      <u/>
      <sz val="12"/>
      <color indexed="12"/>
      <name val="Cambria"/>
      <family val="1"/>
      <scheme val="major"/>
    </font>
    <font>
      <sz val="12"/>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7">
    <xf numFmtId="0" fontId="0" fillId="0" borderId="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7" fillId="29" borderId="0" applyNumberFormat="0" applyBorder="0" applyAlignment="0" applyProtection="0"/>
    <xf numFmtId="0" fontId="78" fillId="29" borderId="0" applyNumberFormat="0" applyBorder="0" applyAlignment="0" applyProtection="0"/>
    <xf numFmtId="0" fontId="79" fillId="30" borderId="59" applyNumberFormat="0" applyAlignment="0" applyProtection="0"/>
    <xf numFmtId="0" fontId="80" fillId="31" borderId="60" applyNumberFormat="0" applyAlignment="0" applyProtection="0"/>
    <xf numFmtId="164" fontId="6" fillId="0" borderId="0"/>
    <xf numFmtId="0" fontId="81" fillId="0" borderId="0" applyNumberFormat="0" applyFill="0" applyBorder="0" applyAlignment="0" applyProtection="0"/>
    <xf numFmtId="0" fontId="82" fillId="32" borderId="0" applyNumberFormat="0" applyBorder="0" applyAlignment="0" applyProtection="0"/>
    <xf numFmtId="0" fontId="83" fillId="0" borderId="61"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5"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xf numFmtId="0" fontId="87" fillId="0" borderId="0" applyNumberFormat="0" applyFill="0" applyBorder="0" applyAlignment="0" applyProtection="0"/>
    <xf numFmtId="164" fontId="86"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8"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9" fillId="33" borderId="59" applyNumberFormat="0" applyAlignment="0" applyProtection="0"/>
    <xf numFmtId="0" fontId="90" fillId="0" borderId="64" applyNumberFormat="0" applyFill="0" applyAlignment="0" applyProtection="0"/>
    <xf numFmtId="0" fontId="91" fillId="34" borderId="0" applyNumberFormat="0" applyBorder="0" applyAlignment="0" applyProtection="0"/>
    <xf numFmtId="164" fontId="92" fillId="0" borderId="0"/>
    <xf numFmtId="0" fontId="6" fillId="0" borderId="0"/>
    <xf numFmtId="0" fontId="6" fillId="0" borderId="0"/>
    <xf numFmtId="164" fontId="9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2" fillId="0" borderId="0"/>
    <xf numFmtId="0" fontId="92" fillId="0" borderId="0"/>
    <xf numFmtId="164" fontId="92" fillId="0" borderId="0"/>
    <xf numFmtId="0" fontId="5" fillId="0" borderId="0"/>
    <xf numFmtId="164" fontId="6" fillId="0" borderId="0"/>
    <xf numFmtId="0" fontId="75" fillId="0" borderId="0"/>
    <xf numFmtId="0" fontId="75" fillId="0" borderId="0"/>
    <xf numFmtId="164" fontId="5" fillId="0" borderId="0"/>
    <xf numFmtId="0" fontId="75" fillId="0" borderId="0"/>
    <xf numFmtId="0" fontId="5" fillId="0" borderId="0"/>
    <xf numFmtId="0" fontId="75" fillId="0" borderId="0"/>
    <xf numFmtId="0" fontId="93" fillId="0" borderId="0">
      <alignment vertical="center"/>
    </xf>
    <xf numFmtId="164" fontId="92" fillId="0" borderId="0"/>
    <xf numFmtId="0" fontId="94" fillId="0" borderId="0"/>
    <xf numFmtId="0" fontId="75" fillId="0" borderId="0"/>
    <xf numFmtId="0" fontId="6" fillId="0" borderId="0"/>
    <xf numFmtId="0" fontId="94"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xf numFmtId="0" fontId="94"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164" fontId="92" fillId="0" borderId="0"/>
    <xf numFmtId="164" fontId="92" fillId="0" borderId="0"/>
    <xf numFmtId="0" fontId="95" fillId="0" borderId="0"/>
    <xf numFmtId="0" fontId="10" fillId="0" borderId="0"/>
    <xf numFmtId="0" fontId="75" fillId="35" borderId="65" applyNumberFormat="0" applyFont="0" applyAlignment="0" applyProtection="0"/>
    <xf numFmtId="0" fontId="96" fillId="30" borderId="66" applyNumberFormat="0" applyAlignment="0" applyProtection="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7" fillId="0" borderId="0" applyNumberFormat="0" applyFill="0" applyBorder="0" applyAlignment="0" applyProtection="0"/>
    <xf numFmtId="0" fontId="98" fillId="0" borderId="67" applyNumberFormat="0" applyFill="0" applyAlignment="0" applyProtection="0"/>
    <xf numFmtId="0" fontId="99"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10" fillId="0" borderId="0"/>
  </cellStyleXfs>
  <cellXfs count="416">
    <xf numFmtId="0" fontId="0" fillId="0" borderId="0" xfId="0"/>
    <xf numFmtId="0" fontId="15" fillId="2" borderId="1" xfId="0" applyFont="1" applyFill="1" applyBorder="1" applyAlignment="1" applyProtection="1">
      <alignment horizontal="center" vertical="center"/>
    </xf>
    <xf numFmtId="0" fontId="26" fillId="2" borderId="2" xfId="115"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115" applyFont="1" applyFill="1" applyBorder="1" applyAlignment="1">
      <alignment vertical="top" wrapText="1"/>
    </xf>
    <xf numFmtId="0" fontId="9" fillId="2" borderId="0" xfId="0" applyFont="1" applyFill="1" applyBorder="1" applyAlignment="1"/>
    <xf numFmtId="164" fontId="26" fillId="2" borderId="9" xfId="115"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115" applyFont="1" applyFill="1" applyBorder="1" applyAlignment="1">
      <alignment horizontal="center" vertical="center" wrapText="1"/>
    </xf>
    <xf numFmtId="0" fontId="39" fillId="2" borderId="11" xfId="115"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133" applyFont="1" applyFill="1" applyAlignment="1" applyProtection="1"/>
    <xf numFmtId="0" fontId="6" fillId="0" borderId="0" xfId="133"/>
    <xf numFmtId="0" fontId="6" fillId="0" borderId="0" xfId="133" applyFill="1" applyAlignment="1" applyProtection="1"/>
    <xf numFmtId="0" fontId="23" fillId="0" borderId="0" xfId="36" applyFont="1" applyFill="1" applyAlignment="1" applyProtection="1">
      <alignment horizontal="center"/>
      <protection hidden="1"/>
    </xf>
    <xf numFmtId="0" fontId="23" fillId="0" borderId="0" xfId="36"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6"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6" applyFill="1" applyBorder="1" applyAlignment="1" applyProtection="1">
      <alignment vertical="center" wrapText="1"/>
      <protection hidden="1"/>
    </xf>
    <xf numFmtId="0" fontId="7" fillId="0" borderId="10" xfId="36"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6"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11" fillId="2" borderId="30"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1"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6" applyFill="1" applyAlignment="1" applyProtection="1">
      <alignment horizontal="center"/>
      <protection hidden="1"/>
    </xf>
    <xf numFmtId="0" fontId="43" fillId="2" borderId="24" xfId="36" applyFont="1" applyFill="1" applyBorder="1" applyAlignment="1" applyProtection="1">
      <alignment horizontal="left" vertical="center"/>
      <protection hidden="1"/>
    </xf>
    <xf numFmtId="0" fontId="44" fillId="2" borderId="0" xfId="36" applyFont="1" applyFill="1" applyAlignment="1" applyProtection="1">
      <alignment vertical="center"/>
    </xf>
    <xf numFmtId="0" fontId="44" fillId="2" borderId="0" xfId="36" applyFont="1" applyFill="1" applyBorder="1" applyAlignment="1" applyProtection="1">
      <alignment horizontal="center" vertical="center"/>
      <protection hidden="1"/>
    </xf>
    <xf numFmtId="0" fontId="45" fillId="0" borderId="18" xfId="36" applyFont="1" applyFill="1" applyBorder="1" applyAlignment="1" applyProtection="1">
      <alignment horizontal="center"/>
      <protection hidden="1"/>
    </xf>
    <xf numFmtId="0" fontId="46" fillId="2" borderId="0" xfId="36" applyFont="1" applyFill="1" applyBorder="1" applyAlignment="1" applyProtection="1">
      <alignment horizontal="center" vertical="center"/>
      <protection hidden="1"/>
    </xf>
    <xf numFmtId="0" fontId="47" fillId="2" borderId="32"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3" xfId="0" applyFont="1" applyFill="1" applyBorder="1" applyAlignment="1" applyProtection="1">
      <alignment vertical="center" wrapText="1"/>
      <protection locked="0"/>
    </xf>
    <xf numFmtId="0" fontId="11" fillId="2" borderId="34"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5" xfId="0" applyFont="1" applyFill="1" applyBorder="1" applyAlignment="1" applyProtection="1">
      <alignment horizontal="center" wrapText="1"/>
      <protection hidden="1"/>
    </xf>
    <xf numFmtId="0" fontId="11" fillId="2" borderId="32"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6"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7" xfId="0" applyFont="1" applyFill="1" applyBorder="1" applyAlignment="1" applyProtection="1">
      <alignment horizontal="center"/>
      <protection hidden="1"/>
    </xf>
    <xf numFmtId="0" fontId="14" fillId="2" borderId="30"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115" applyNumberFormat="1" applyFont="1" applyFill="1" applyBorder="1" applyAlignment="1">
      <alignment horizontal="center" vertical="top" wrapText="1"/>
    </xf>
    <xf numFmtId="0" fontId="26" fillId="2" borderId="9" xfId="115"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73"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39" xfId="0" applyFont="1" applyFill="1" applyBorder="1" applyAlignment="1" applyProtection="1">
      <alignment horizontal="center" wrapText="1"/>
    </xf>
    <xf numFmtId="0" fontId="11" fillId="2" borderId="40"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100"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115"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1" xfId="0" applyFill="1" applyBorder="1"/>
    <xf numFmtId="0" fontId="101"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3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2" xfId="0" applyFont="1" applyFill="1" applyBorder="1" applyAlignment="1" applyProtection="1">
      <alignment horizontal="center" vertical="center" wrapText="1"/>
      <protection hidden="1"/>
    </xf>
    <xf numFmtId="0" fontId="11" fillId="2" borderId="43" xfId="0" applyFont="1" applyFill="1" applyBorder="1" applyAlignment="1" applyProtection="1">
      <alignment horizontal="center" vertical="center" wrapText="1"/>
      <protection hidden="1"/>
    </xf>
    <xf numFmtId="0" fontId="4" fillId="0" borderId="0" xfId="0" applyFont="1" applyFill="1" applyAlignment="1">
      <alignment wrapText="1"/>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4"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5" xfId="0" applyFill="1" applyBorder="1" applyAlignment="1" applyProtection="1">
      <alignment wrapText="1"/>
    </xf>
    <xf numFmtId="0" fontId="0" fillId="2" borderId="46"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115" applyNumberFormat="1" applyFont="1" applyFill="1" applyBorder="1" applyAlignment="1">
      <alignment horizontal="center" vertical="top" wrapText="1"/>
    </xf>
    <xf numFmtId="164" fontId="26" fillId="2" borderId="10" xfId="115" applyNumberFormat="1" applyFont="1" applyFill="1" applyBorder="1" applyAlignment="1">
      <alignment horizontal="center" vertical="top" wrapText="1"/>
    </xf>
    <xf numFmtId="49" fontId="4" fillId="0" borderId="0" xfId="0" applyNumberFormat="1" applyFont="1" applyFill="1" applyBorder="1" applyAlignment="1" applyProtection="1"/>
    <xf numFmtId="0" fontId="102" fillId="0" borderId="0" xfId="0" applyFont="1" applyProtection="1">
      <protection locked="0"/>
    </xf>
    <xf numFmtId="0" fontId="10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115" applyFont="1" applyFill="1" applyBorder="1" applyAlignment="1">
      <alignment vertical="center" wrapText="1"/>
    </xf>
    <xf numFmtId="0" fontId="26" fillId="2" borderId="47" xfId="115" applyFont="1" applyFill="1" applyBorder="1" applyAlignment="1">
      <alignment vertical="top" wrapText="1"/>
    </xf>
    <xf numFmtId="0" fontId="26" fillId="2" borderId="48" xfId="115" applyFont="1" applyFill="1" applyBorder="1" applyAlignment="1">
      <alignment vertical="top" wrapText="1"/>
    </xf>
    <xf numFmtId="0" fontId="4" fillId="0" borderId="2" xfId="0" applyFont="1" applyFill="1" applyBorder="1" applyAlignment="1" applyProtection="1">
      <alignment wrapText="1"/>
    </xf>
    <xf numFmtId="0" fontId="26" fillId="2" borderId="9" xfId="115"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115" applyFont="1" applyFill="1" applyBorder="1" applyAlignment="1">
      <alignment vertical="top" wrapText="1"/>
    </xf>
    <xf numFmtId="0" fontId="49" fillId="2" borderId="49" xfId="0" applyFont="1" applyFill="1" applyBorder="1" applyAlignment="1" applyProtection="1">
      <alignment horizontal="center" vertical="center" wrapText="1"/>
      <protection hidden="1"/>
    </xf>
    <xf numFmtId="0" fontId="49" fillId="0" borderId="50" xfId="0" applyFont="1" applyBorder="1" applyAlignment="1" applyProtection="1">
      <alignment horizontal="center" vertical="center" wrapText="1"/>
      <protection hidden="1"/>
    </xf>
    <xf numFmtId="0" fontId="37" fillId="0" borderId="51"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73" applyNumberFormat="1" applyFont="1" applyFill="1" applyBorder="1" applyAlignment="1" applyProtection="1">
      <alignment vertical="top" wrapText="1"/>
      <protection hidden="1"/>
    </xf>
    <xf numFmtId="0" fontId="52" fillId="0" borderId="0" xfId="73" applyFont="1" applyFill="1" applyBorder="1" applyAlignment="1">
      <alignment vertical="top" wrapText="1"/>
    </xf>
    <xf numFmtId="0" fontId="104" fillId="0" borderId="0" xfId="0" applyFont="1" applyFill="1" applyAlignment="1">
      <alignment vertical="top" wrapText="1"/>
    </xf>
    <xf numFmtId="0" fontId="51" fillId="0" borderId="0" xfId="73"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73"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73"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95" fillId="0" borderId="0" xfId="51"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0" xfId="133" applyFont="1" applyFill="1" applyAlignment="1" applyProtection="1"/>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115"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0" borderId="10" xfId="0" applyFont="1" applyBorder="1" applyAlignment="1" applyProtection="1">
      <alignment wrapText="1"/>
      <protection locked="0"/>
    </xf>
    <xf numFmtId="0" fontId="0" fillId="0" borderId="52" xfId="0" applyFont="1" applyBorder="1" applyAlignment="1" applyProtection="1">
      <alignment wrapText="1"/>
      <protection locked="0"/>
    </xf>
    <xf numFmtId="49" fontId="105" fillId="0" borderId="0" xfId="51" applyNumberFormat="1" applyFont="1" applyFill="1" applyBorder="1" applyAlignment="1" applyProtection="1"/>
    <xf numFmtId="0" fontId="0" fillId="0" borderId="10" xfId="0" applyFont="1" applyBorder="1" applyAlignment="1" applyProtection="1">
      <alignment vertical="center" wrapText="1"/>
      <protection locked="0" hidden="1"/>
    </xf>
    <xf numFmtId="0" fontId="4" fillId="2" borderId="39" xfId="0" applyFont="1" applyFill="1" applyBorder="1" applyAlignment="1" applyProtection="1">
      <alignment horizontal="center" wrapText="1"/>
      <protection locked="0" hidden="1"/>
    </xf>
    <xf numFmtId="0" fontId="14" fillId="2" borderId="32" xfId="0" applyFont="1" applyFill="1" applyBorder="1" applyAlignment="1" applyProtection="1">
      <alignment wrapText="1"/>
      <protection hidden="1"/>
    </xf>
    <xf numFmtId="0" fontId="44" fillId="2" borderId="0" xfId="36" applyFont="1" applyFill="1" applyBorder="1" applyAlignment="1" applyProtection="1">
      <alignment vertical="center" wrapText="1"/>
      <protection hidden="1"/>
    </xf>
    <xf numFmtId="0" fontId="12" fillId="0" borderId="51" xfId="0" applyFont="1" applyBorder="1" applyAlignment="1" applyProtection="1">
      <alignment vertical="center" wrapText="1"/>
      <protection hidden="1"/>
    </xf>
    <xf numFmtId="0" fontId="106" fillId="0" borderId="0" xfId="0" applyFont="1" applyFill="1" applyAlignment="1">
      <alignment vertical="center" wrapText="1"/>
    </xf>
    <xf numFmtId="0" fontId="107" fillId="0" borderId="0" xfId="0" applyFont="1" applyFill="1" applyAlignment="1">
      <alignment vertical="top" wrapText="1"/>
    </xf>
    <xf numFmtId="0" fontId="107" fillId="0" borderId="0" xfId="0" applyFont="1" applyFill="1"/>
    <xf numFmtId="0" fontId="106" fillId="0" borderId="0" xfId="0" applyFont="1" applyFill="1"/>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1"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0" fontId="26" fillId="2" borderId="47" xfId="115" applyFont="1" applyFill="1" applyBorder="1" applyAlignment="1">
      <alignment horizontal="center" vertical="top" wrapText="1"/>
    </xf>
    <xf numFmtId="0" fontId="26" fillId="2" borderId="48" xfId="115" applyFont="1" applyFill="1" applyBorder="1" applyAlignment="1">
      <alignment horizontal="center" vertical="top" wrapText="1"/>
    </xf>
    <xf numFmtId="0" fontId="26" fillId="2" borderId="2" xfId="115" applyFont="1" applyFill="1" applyBorder="1" applyAlignment="1">
      <alignment horizontal="center" vertical="top" wrapText="1"/>
    </xf>
    <xf numFmtId="0" fontId="26" fillId="2" borderId="47" xfId="115" applyFont="1" applyFill="1" applyBorder="1" applyAlignment="1">
      <alignment horizontal="left" vertical="top" wrapText="1"/>
    </xf>
    <xf numFmtId="0" fontId="26" fillId="2" borderId="48" xfId="115" applyFont="1" applyFill="1" applyBorder="1" applyAlignment="1">
      <alignment horizontal="left" vertical="top" wrapText="1"/>
    </xf>
    <xf numFmtId="0" fontId="26" fillId="2" borderId="2" xfId="115" applyFont="1" applyFill="1" applyBorder="1" applyAlignment="1">
      <alignment horizontal="left" vertical="top" wrapText="1"/>
    </xf>
    <xf numFmtId="164" fontId="26" fillId="2" borderId="47" xfId="115" applyNumberFormat="1" applyFont="1" applyFill="1" applyBorder="1" applyAlignment="1">
      <alignment horizontal="center" vertical="top" wrapText="1"/>
    </xf>
    <xf numFmtId="164" fontId="26" fillId="2" borderId="48" xfId="115" applyNumberFormat="1" applyFont="1" applyFill="1" applyBorder="1" applyAlignment="1">
      <alignment horizontal="center" vertical="top" wrapText="1"/>
    </xf>
    <xf numFmtId="164" fontId="26" fillId="2" borderId="2" xfId="115" applyNumberFormat="1" applyFont="1" applyFill="1" applyBorder="1" applyAlignment="1">
      <alignment horizontal="center" vertical="top" wrapText="1"/>
    </xf>
    <xf numFmtId="2" fontId="26" fillId="2" borderId="47" xfId="115" applyNumberFormat="1" applyFont="1" applyFill="1" applyBorder="1" applyAlignment="1">
      <alignment horizontal="center" vertical="top" wrapText="1"/>
    </xf>
    <xf numFmtId="2" fontId="26" fillId="2" borderId="48" xfId="115" applyNumberFormat="1" applyFont="1" applyFill="1" applyBorder="1" applyAlignment="1">
      <alignment horizontal="center" vertical="top" wrapText="1"/>
    </xf>
    <xf numFmtId="2" fontId="26" fillId="2" borderId="2" xfId="115" applyNumberFormat="1" applyFont="1" applyFill="1" applyBorder="1" applyAlignment="1">
      <alignment horizontal="center" vertical="top" wrapText="1"/>
    </xf>
    <xf numFmtId="0" fontId="26" fillId="0" borderId="47" xfId="115" applyFont="1" applyFill="1" applyBorder="1" applyAlignment="1">
      <alignment horizontal="center" vertical="top" wrapText="1"/>
    </xf>
    <xf numFmtId="0" fontId="26" fillId="0" borderId="48" xfId="115" applyFont="1" applyFill="1" applyBorder="1" applyAlignment="1">
      <alignment horizontal="center" vertical="top" wrapText="1"/>
    </xf>
    <xf numFmtId="0" fontId="26" fillId="0" borderId="2" xfId="115" applyFont="1" applyFill="1" applyBorder="1" applyAlignment="1">
      <alignment horizontal="center" vertical="top" wrapText="1"/>
    </xf>
    <xf numFmtId="164" fontId="26" fillId="0" borderId="47" xfId="115" applyNumberFormat="1" applyFont="1" applyFill="1" applyBorder="1" applyAlignment="1">
      <alignment horizontal="center" vertical="top" wrapText="1"/>
    </xf>
    <xf numFmtId="164" fontId="26" fillId="0" borderId="48" xfId="115" applyNumberFormat="1" applyFont="1" applyFill="1" applyBorder="1" applyAlignment="1">
      <alignment horizontal="center" vertical="top" wrapText="1"/>
    </xf>
    <xf numFmtId="164" fontId="26" fillId="0" borderId="2" xfId="115"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4" xfId="0" applyFont="1" applyFill="1" applyBorder="1" applyAlignment="1" applyProtection="1">
      <alignment horizontal="left" vertical="center"/>
      <protection locked="0"/>
    </xf>
    <xf numFmtId="0" fontId="15" fillId="2" borderId="31" xfId="0" applyFont="1" applyFill="1" applyBorder="1" applyAlignment="1" applyProtection="1">
      <alignment horizontal="left" vertical="center"/>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24" fillId="0" borderId="18" xfId="36" applyFont="1" applyFill="1" applyBorder="1" applyAlignment="1" applyProtection="1">
      <alignment horizontal="center"/>
      <protection hidden="1"/>
    </xf>
    <xf numFmtId="0" fontId="25" fillId="0" borderId="0" xfId="36" applyFont="1" applyFill="1" applyBorder="1" applyAlignment="1" applyProtection="1">
      <alignment horizontal="center" vertical="center" wrapText="1"/>
      <protection hidden="1"/>
    </xf>
    <xf numFmtId="0" fontId="9" fillId="2" borderId="18" xfId="0" applyFont="1" applyFill="1" applyBorder="1" applyAlignment="1" applyProtection="1">
      <alignment horizontal="center" wrapText="1"/>
      <protection hidden="1"/>
    </xf>
    <xf numFmtId="0" fontId="108" fillId="2" borderId="54" xfId="36" applyFont="1" applyFill="1" applyBorder="1" applyAlignment="1" applyProtection="1">
      <alignment horizontal="left" vertical="center" wrapText="1"/>
      <protection locked="0"/>
    </xf>
    <xf numFmtId="0" fontId="109" fillId="2" borderId="1" xfId="0" applyFont="1" applyFill="1" applyBorder="1" applyAlignment="1" applyProtection="1">
      <alignment horizontal="left" vertical="center" wrapText="1"/>
      <protection locked="0"/>
    </xf>
    <xf numFmtId="0" fontId="109" fillId="2" borderId="31"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110" fillId="0" borderId="25" xfId="36" applyFont="1" applyFill="1" applyBorder="1" applyAlignment="1" applyProtection="1">
      <alignment horizontal="left" vertical="center" wrapText="1"/>
      <protection hidden="1"/>
    </xf>
    <xf numFmtId="0" fontId="110" fillId="0" borderId="18" xfId="36" applyFont="1" applyFill="1" applyBorder="1" applyAlignment="1" applyProtection="1">
      <alignment horizontal="left" vertical="center" wrapText="1"/>
      <protection hidden="1"/>
    </xf>
    <xf numFmtId="0" fontId="110" fillId="0" borderId="27" xfId="36" applyFont="1" applyFill="1" applyBorder="1" applyAlignment="1" applyProtection="1">
      <alignment horizontal="left" vertical="center" wrapText="1"/>
      <protection hidden="1"/>
    </xf>
    <xf numFmtId="0" fontId="14" fillId="2" borderId="0" xfId="0" applyFont="1" applyFill="1" applyBorder="1" applyAlignment="1" applyProtection="1">
      <alignment horizontal="center" vertical="center" wrapText="1"/>
      <protection hidden="1"/>
    </xf>
    <xf numFmtId="0" fontId="22" fillId="0" borderId="18" xfId="36"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31" xfId="0" applyNumberFormat="1"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31" xfId="0"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26" xfId="0" applyFont="1" applyFill="1" applyBorder="1" applyAlignment="1" applyProtection="1">
      <alignment horizontal="left" vertical="center" wrapText="1"/>
      <protection locked="0" hidden="1"/>
    </xf>
    <xf numFmtId="0" fontId="25" fillId="0" borderId="19" xfId="36" applyFont="1" applyFill="1" applyBorder="1" applyAlignment="1" applyProtection="1">
      <alignment horizontal="center" vertical="center" wrapText="1"/>
      <protection hidden="1"/>
    </xf>
    <xf numFmtId="0" fontId="25" fillId="2" borderId="0" xfId="36" applyFont="1" applyFill="1" applyBorder="1" applyAlignment="1" applyProtection="1">
      <alignment horizontal="center" vertical="center" wrapText="1"/>
      <protection hidden="1"/>
    </xf>
    <xf numFmtId="0" fontId="111" fillId="2" borderId="54" xfId="36" applyFont="1" applyFill="1" applyBorder="1" applyAlignment="1" applyProtection="1">
      <alignment horizontal="left" vertical="center" wrapText="1"/>
      <protection locked="0" hidden="1"/>
    </xf>
    <xf numFmtId="0" fontId="111" fillId="2" borderId="1" xfId="36" applyFont="1" applyFill="1" applyBorder="1" applyAlignment="1" applyProtection="1">
      <alignment horizontal="left" vertical="center" wrapText="1"/>
      <protection locked="0" hidden="1"/>
    </xf>
    <xf numFmtId="0" fontId="111" fillId="2" borderId="31" xfId="36"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6"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8" xfId="0" applyFont="1" applyFill="1" applyBorder="1" applyAlignment="1" applyProtection="1">
      <alignment horizontal="left" wrapText="1"/>
      <protection hidden="1"/>
    </xf>
    <xf numFmtId="0" fontId="111" fillId="0" borderId="56" xfId="0" applyNumberFormat="1" applyFont="1" applyBorder="1" applyAlignment="1" applyProtection="1">
      <alignment horizontal="left" wrapText="1"/>
      <protection locked="0" hidden="1"/>
    </xf>
    <xf numFmtId="0" fontId="111" fillId="0" borderId="57" xfId="0" applyNumberFormat="1" applyFont="1" applyBorder="1" applyAlignment="1" applyProtection="1">
      <alignment horizontal="left" wrapText="1"/>
      <protection locked="0" hidden="1"/>
    </xf>
    <xf numFmtId="0" fontId="111" fillId="0" borderId="11" xfId="0" applyNumberFormat="1" applyFont="1" applyBorder="1" applyAlignment="1" applyProtection="1">
      <alignment horizontal="left"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27"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50" fillId="2" borderId="32" xfId="36" applyFont="1" applyFill="1" applyBorder="1" applyAlignment="1" applyProtection="1">
      <alignment horizontal="center" vertical="center"/>
      <protection hidden="1"/>
    </xf>
    <xf numFmtId="0" fontId="50" fillId="2" borderId="0" xfId="36"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6"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4" fillId="0" borderId="0" xfId="0" applyFont="1" applyFill="1" applyAlignment="1">
      <alignment horizontal="center"/>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27"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31" xfId="0" applyFont="1" applyFill="1" applyBorder="1" applyAlignment="1" applyProtection="1">
      <alignment horizontal="left" vertical="center" wrapText="1"/>
      <protection locked="0"/>
    </xf>
    <xf numFmtId="0" fontId="0" fillId="0" borderId="47" xfId="0" applyBorder="1" applyAlignment="1" applyProtection="1">
      <alignment horizontal="left" vertical="center"/>
      <protection locked="0" hidden="1"/>
    </xf>
    <xf numFmtId="0" fontId="0" fillId="0" borderId="47" xfId="0" applyBorder="1" applyAlignment="1" applyProtection="1">
      <alignment horizontal="left" vertical="center"/>
      <protection locked="0"/>
    </xf>
    <xf numFmtId="0" fontId="0" fillId="0" borderId="10" xfId="0" applyFont="1" applyBorder="1" applyAlignment="1" applyProtection="1">
      <alignment vertical="center"/>
      <protection locked="0"/>
    </xf>
    <xf numFmtId="0" fontId="0" fillId="2" borderId="26" xfId="0" applyFont="1" applyFill="1" applyBorder="1" applyAlignment="1" applyProtection="1">
      <alignment horizontal="left" vertical="center"/>
      <protection locked="0" hidden="1"/>
    </xf>
    <xf numFmtId="0" fontId="0" fillId="2" borderId="36" xfId="0" applyFont="1" applyFill="1" applyBorder="1" applyAlignment="1" applyProtection="1">
      <alignment horizontal="left" vertical="center"/>
      <protection locked="0" hidden="1"/>
    </xf>
    <xf numFmtId="0" fontId="0" fillId="2" borderId="36" xfId="0" applyFont="1" applyFill="1" applyBorder="1" applyAlignment="1" applyProtection="1">
      <alignment horizontal="left" vertical="center"/>
      <protection locked="0"/>
    </xf>
    <xf numFmtId="0" fontId="0" fillId="0" borderId="10" xfId="0" applyFont="1" applyBorder="1" applyProtection="1">
      <protection locked="0"/>
    </xf>
    <xf numFmtId="0" fontId="0" fillId="0" borderId="52" xfId="0" applyFont="1" applyBorder="1" applyProtection="1">
      <protection locked="0"/>
    </xf>
  </cellXfs>
  <cellStyles count="13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Excel Built-in Normal" xfId="29"/>
    <cellStyle name="Explanatory Text 2" xfId="30"/>
    <cellStyle name="Good 2" xfId="31"/>
    <cellStyle name="Heading 1 2" xfId="32"/>
    <cellStyle name="Heading 2 2" xfId="33"/>
    <cellStyle name="Heading 3 2" xfId="34"/>
    <cellStyle name="Heading 4 2" xfId="35"/>
    <cellStyle name="Hyperlink" xfId="36" builtinId="8"/>
    <cellStyle name="Hyperlink 2" xfId="37"/>
    <cellStyle name="Hyperlink 3" xfId="38"/>
    <cellStyle name="Hyperlink 4" xfId="39"/>
    <cellStyle name="Hyperlink 5" xfId="40"/>
    <cellStyle name="Hyperlink 5 2" xfId="41"/>
    <cellStyle name="Hyperlink 6" xfId="42"/>
    <cellStyle name="Hyperlink 7" xfId="43"/>
    <cellStyle name="Input 2" xfId="44"/>
    <cellStyle name="Linked Cell 2" xfId="45"/>
    <cellStyle name="Neutral 2" xfId="46"/>
    <cellStyle name="Normal" xfId="0" builtinId="0"/>
    <cellStyle name="Normal 10" xfId="47"/>
    <cellStyle name="Normal 100" xfId="48"/>
    <cellStyle name="Normal 118" xfId="49"/>
    <cellStyle name="Normal 12" xfId="50"/>
    <cellStyle name="Normal 13" xfId="51"/>
    <cellStyle name="Normal 13 2" xfId="52"/>
    <cellStyle name="Normal 13 2 2" xfId="53"/>
    <cellStyle name="Normal 13 2 2 2" xfId="54"/>
    <cellStyle name="Normal 13 2 3" xfId="55"/>
    <cellStyle name="Normal 13 3" xfId="56"/>
    <cellStyle name="Normal 13 3 2" xfId="57"/>
    <cellStyle name="Normal 13 4" xfId="58"/>
    <cellStyle name="Normal 15" xfId="59"/>
    <cellStyle name="Normal 16" xfId="60"/>
    <cellStyle name="Normal 17" xfId="61"/>
    <cellStyle name="Normal 19" xfId="62"/>
    <cellStyle name="Normal 2" xfId="63"/>
    <cellStyle name="Normal 2 2" xfId="64"/>
    <cellStyle name="Normal 2 2 2" xfId="65"/>
    <cellStyle name="Normal 2 2 3" xfId="66"/>
    <cellStyle name="Normal 2 3" xfId="67"/>
    <cellStyle name="Normal 2 3 2" xfId="68"/>
    <cellStyle name="Normal 2 4" xfId="69"/>
    <cellStyle name="Normal 2 4 2" xfId="70"/>
    <cellStyle name="Normal 2 5" xfId="71"/>
    <cellStyle name="Normal 23" xfId="72"/>
    <cellStyle name="Normal 3" xfId="73"/>
    <cellStyle name="Normal 3 2" xfId="74"/>
    <cellStyle name="Normal 3 2 11" xfId="75"/>
    <cellStyle name="Normal 3 3" xfId="76"/>
    <cellStyle name="Normal 3 4" xfId="77"/>
    <cellStyle name="Normal 3 8" xfId="78"/>
    <cellStyle name="Normal 3 8 2" xfId="79"/>
    <cellStyle name="Normal 3 8 2 2" xfId="80"/>
    <cellStyle name="Normal 3 8 3" xfId="81"/>
    <cellStyle name="Normal 4" xfId="82"/>
    <cellStyle name="Normal 4 2" xfId="83"/>
    <cellStyle name="Normal 4 3" xfId="84"/>
    <cellStyle name="Normal 4 4" xfId="85"/>
    <cellStyle name="Normal 416" xfId="86"/>
    <cellStyle name="Normal 417" xfId="87"/>
    <cellStyle name="Normal 428" xfId="88"/>
    <cellStyle name="Normal 429" xfId="89"/>
    <cellStyle name="Normal 486" xfId="90"/>
    <cellStyle name="Normal 487" xfId="91"/>
    <cellStyle name="Normal 489" xfId="92"/>
    <cellStyle name="Normal 490" xfId="93"/>
    <cellStyle name="Normal 5" xfId="94"/>
    <cellStyle name="Normal 5 2" xfId="95"/>
    <cellStyle name="Normal 5 3" xfId="96"/>
    <cellStyle name="Normal 506" xfId="97"/>
    <cellStyle name="Normal 516" xfId="98"/>
    <cellStyle name="Normal 517" xfId="99"/>
    <cellStyle name="Normal 53" xfId="100"/>
    <cellStyle name="Normal 54" xfId="101"/>
    <cellStyle name="Normal 542" xfId="102"/>
    <cellStyle name="Normal 543" xfId="103"/>
    <cellStyle name="Normal 544" xfId="104"/>
    <cellStyle name="Normal 547" xfId="105"/>
    <cellStyle name="Normal 548" xfId="106"/>
    <cellStyle name="Normal 550" xfId="107"/>
    <cellStyle name="Normal 571" xfId="108"/>
    <cellStyle name="Normal 572" xfId="109"/>
    <cellStyle name="Normal 6" xfId="110"/>
    <cellStyle name="Normal 6 2" xfId="111"/>
    <cellStyle name="Normal 6 3" xfId="112"/>
    <cellStyle name="Normal 7" xfId="113"/>
    <cellStyle name="Normal 7 2" xfId="114"/>
    <cellStyle name="Normal_Sheet1" xfId="115"/>
    <cellStyle name="Note 2" xfId="116"/>
    <cellStyle name="Output 2" xfId="117"/>
    <cellStyle name="Standard 3" xfId="118"/>
    <cellStyle name="Standard 4" xfId="119"/>
    <cellStyle name="Standard 4 2" xfId="120"/>
    <cellStyle name="Standard 4 2 2" xfId="121"/>
    <cellStyle name="Standard 4 2 2 2" xfId="122"/>
    <cellStyle name="Standard 4 2 3" xfId="123"/>
    <cellStyle name="Standard 4 3" xfId="124"/>
    <cellStyle name="Standard 4 3 2" xfId="125"/>
    <cellStyle name="Standard 4 4" xfId="126"/>
    <cellStyle name="Standard 6" xfId="127"/>
    <cellStyle name="Title 2" xfId="128"/>
    <cellStyle name="Total 2" xfId="129"/>
    <cellStyle name="Warning Text 2" xfId="130"/>
    <cellStyle name="표준 2" xfId="131"/>
    <cellStyle name="一般 7" xfId="132"/>
    <cellStyle name="標準 2" xfId="133"/>
    <cellStyle name="標準 2 2" xfId="134"/>
    <cellStyle name="標準 2 3" xfId="135"/>
    <cellStyle name="標準_Sheet1" xfId="136"/>
  </cellStyles>
  <dxfs count="108">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3215640</xdr:colOff>
      <xdr:row>1</xdr:row>
      <xdr:rowOff>38100</xdr:rowOff>
    </xdr:from>
    <xdr:to>
      <xdr:col>5</xdr:col>
      <xdr:colOff>4084320</xdr:colOff>
      <xdr:row>5</xdr:row>
      <xdr:rowOff>144780</xdr:rowOff>
    </xdr:to>
    <xdr:pic>
      <xdr:nvPicPr>
        <xdr:cNvPr id="70677"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4960" y="205740"/>
          <a:ext cx="8686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8953500</xdr:colOff>
      <xdr:row>0</xdr:row>
      <xdr:rowOff>0</xdr:rowOff>
    </xdr:from>
    <xdr:to>
      <xdr:col>0</xdr:col>
      <xdr:colOff>10226040</xdr:colOff>
      <xdr:row>0</xdr:row>
      <xdr:rowOff>1234440</xdr:rowOff>
    </xdr:to>
    <xdr:pic>
      <xdr:nvPicPr>
        <xdr:cNvPr id="7170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0"/>
          <a:ext cx="12725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7940040</xdr:colOff>
      <xdr:row>1</xdr:row>
      <xdr:rowOff>68580</xdr:rowOff>
    </xdr:from>
    <xdr:to>
      <xdr:col>2</xdr:col>
      <xdr:colOff>8732520</xdr:colOff>
      <xdr:row>1</xdr:row>
      <xdr:rowOff>845820</xdr:rowOff>
    </xdr:to>
    <xdr:pic>
      <xdr:nvPicPr>
        <xdr:cNvPr id="7272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236220"/>
          <a:ext cx="7924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739140</xdr:colOff>
      <xdr:row>1</xdr:row>
      <xdr:rowOff>441960</xdr:rowOff>
    </xdr:from>
    <xdr:to>
      <xdr:col>1</xdr:col>
      <xdr:colOff>2750820</xdr:colOff>
      <xdr:row>2</xdr:row>
      <xdr:rowOff>1242060</xdr:rowOff>
    </xdr:to>
    <xdr:pic>
      <xdr:nvPicPr>
        <xdr:cNvPr id="15250"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0" y="655320"/>
          <a:ext cx="201168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83820</xdr:colOff>
      <xdr:row>1</xdr:row>
      <xdr:rowOff>190500</xdr:rowOff>
    </xdr:from>
    <xdr:to>
      <xdr:col>7</xdr:col>
      <xdr:colOff>441960</xdr:colOff>
      <xdr:row>2</xdr:row>
      <xdr:rowOff>1303020</xdr:rowOff>
    </xdr:to>
    <xdr:pic>
      <xdr:nvPicPr>
        <xdr:cNvPr id="73749"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3780" y="365760"/>
          <a:ext cx="150876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403860</xdr:colOff>
      <xdr:row>0</xdr:row>
      <xdr:rowOff>106680</xdr:rowOff>
    </xdr:from>
    <xdr:to>
      <xdr:col>12</xdr:col>
      <xdr:colOff>83820</xdr:colOff>
      <xdr:row>3</xdr:row>
      <xdr:rowOff>38100</xdr:rowOff>
    </xdr:to>
    <xdr:pic>
      <xdr:nvPicPr>
        <xdr:cNvPr id="7477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27480" y="106680"/>
          <a:ext cx="8153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220980</xdr:colOff>
      <xdr:row>0</xdr:row>
      <xdr:rowOff>327660</xdr:rowOff>
    </xdr:from>
    <xdr:to>
      <xdr:col>1</xdr:col>
      <xdr:colOff>533400</xdr:colOff>
      <xdr:row>3</xdr:row>
      <xdr:rowOff>99060</xdr:rowOff>
    </xdr:to>
    <xdr:pic>
      <xdr:nvPicPr>
        <xdr:cNvPr id="75797"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327660"/>
          <a:ext cx="5791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FSI_CMRT%204.10%202017%20Company%20Wi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Reference List"/>
      <sheetName val="L"/>
      <sheetName val="C"/>
      <sheetName val="Sheet1"/>
    </sheetNames>
    <sheetDataSet>
      <sheetData sheetId="0"/>
      <sheetData sheetId="1"/>
      <sheetData sheetId="2"/>
      <sheetData sheetId="3"/>
      <sheetData sheetId="4"/>
      <sheetData sheetId="5"/>
      <sheetData sheetId="6"/>
      <sheetData sheetId="7">
        <row r="1">
          <cell r="A1" t="str">
            <v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ell>
        </row>
        <row r="4">
          <cell r="A4" t="str">
            <v>Metal</v>
          </cell>
          <cell r="C4" t="str">
            <v>Standard Smelter Names</v>
          </cell>
          <cell r="E4" t="str">
            <v>New Smelter ID</v>
          </cell>
          <cell r="J4" t="str">
            <v>METAL+Alias</v>
          </cell>
        </row>
        <row r="5">
          <cell r="A5" t="str">
            <v>Gold</v>
          </cell>
          <cell r="C5" t="str">
            <v>So Accurate Group, Inc.</v>
          </cell>
          <cell r="E5" t="str">
            <v>CID001754</v>
          </cell>
          <cell r="J5" t="str">
            <v>GoldAccurate Refining Group</v>
          </cell>
        </row>
        <row r="6">
          <cell r="A6" t="str">
            <v>Gold</v>
          </cell>
          <cell r="C6" t="str">
            <v>Advanced Chemical Company</v>
          </cell>
          <cell r="E6" t="str">
            <v>CID000015</v>
          </cell>
          <cell r="J6" t="str">
            <v>GoldAdvanced Chemical Company</v>
          </cell>
        </row>
        <row r="7">
          <cell r="A7" t="str">
            <v>Gold</v>
          </cell>
          <cell r="C7" t="str">
            <v>Western Australian Mint trading as The Perth Mint</v>
          </cell>
          <cell r="E7" t="str">
            <v>CID002030</v>
          </cell>
          <cell r="J7" t="str">
            <v>GoldAGR Mathey</v>
          </cell>
        </row>
        <row r="8">
          <cell r="A8" t="str">
            <v>Gold</v>
          </cell>
          <cell r="C8" t="str">
            <v>Western Australian Mint trading as The Perth Mint</v>
          </cell>
          <cell r="E8" t="str">
            <v>CID002030</v>
          </cell>
          <cell r="J8" t="str">
            <v>GoldAGR(Perth Mint Australia)</v>
          </cell>
        </row>
        <row r="9">
          <cell r="A9" t="str">
            <v>Gold</v>
          </cell>
          <cell r="C9" t="str">
            <v>Aida Chemical Industries Co., Ltd.</v>
          </cell>
          <cell r="E9" t="str">
            <v>CID000019</v>
          </cell>
          <cell r="J9" t="str">
            <v>GoldAida Chemical Industries Co., Ltd.</v>
          </cell>
        </row>
        <row r="10">
          <cell r="A10" t="str">
            <v>Gold</v>
          </cell>
          <cell r="C10" t="str">
            <v>Al Etihad Gold Refinery DMCC</v>
          </cell>
          <cell r="E10" t="str">
            <v>CID002560</v>
          </cell>
          <cell r="J10" t="str">
            <v>GoldAl Etihad Gold Refinery DMCC</v>
          </cell>
        </row>
        <row r="11">
          <cell r="A11" t="str">
            <v>Gold</v>
          </cell>
          <cell r="C11" t="str">
            <v>Allgemeine Gold-und Silberscheideanstalt A.G.</v>
          </cell>
          <cell r="E11" t="str">
            <v>CID000035</v>
          </cell>
          <cell r="J11" t="str">
            <v>GoldAllgemeine Gold-und Silberscheideanstalt A.G.</v>
          </cell>
        </row>
        <row r="12">
          <cell r="A12" t="str">
            <v>Gold</v>
          </cell>
          <cell r="C12" t="str">
            <v>Almalyk Mining and Metallurgical Complex (AMMC)</v>
          </cell>
          <cell r="E12" t="str">
            <v>CID000041</v>
          </cell>
          <cell r="J12" t="str">
            <v>GoldAlmalyk Mining and Metallurgical Complex (AMMC)</v>
          </cell>
        </row>
        <row r="13">
          <cell r="A13" t="str">
            <v>Gold</v>
          </cell>
          <cell r="C13" t="str">
            <v>Asahi Pretec Corp.</v>
          </cell>
          <cell r="E13" t="str">
            <v>CID000082</v>
          </cell>
          <cell r="J13" t="str">
            <v>GoldAmagasaki Factory, Hyogo Prefecture, Japan</v>
          </cell>
        </row>
        <row r="14">
          <cell r="A14" t="str">
            <v>Gold</v>
          </cell>
          <cell r="C14" t="str">
            <v>AngloGold Ashanti Córrego do Sítio Mineração</v>
          </cell>
          <cell r="E14" t="str">
            <v>CID000058</v>
          </cell>
          <cell r="J14" t="str">
            <v>GoldAngloGold Ashanti Córrego do Sítio Mineração</v>
          </cell>
        </row>
        <row r="15">
          <cell r="A15" t="str">
            <v>Gold</v>
          </cell>
          <cell r="C15" t="str">
            <v>Tongling Nonferrous Metals Group Co., Ltd.</v>
          </cell>
          <cell r="E15" t="str">
            <v>CID001947</v>
          </cell>
          <cell r="J15" t="str">
            <v>GoldAnhui Tongling Nonferrous Metal Mining Co., Ltd.</v>
          </cell>
        </row>
        <row r="16">
          <cell r="A16" t="str">
            <v>Gold</v>
          </cell>
          <cell r="C16" t="str">
            <v>Western Australian Mint trading as The Perth Mint</v>
          </cell>
          <cell r="E16" t="str">
            <v>CID002030</v>
          </cell>
          <cell r="J16" t="str">
            <v>GoldANZ (Perth Mint 4N)</v>
          </cell>
        </row>
        <row r="17">
          <cell r="A17" t="str">
            <v>Gold</v>
          </cell>
          <cell r="C17" t="str">
            <v>Argor-Heraeus S.A.</v>
          </cell>
          <cell r="E17" t="str">
            <v>CID000077</v>
          </cell>
          <cell r="J17" t="str">
            <v>GoldArgor-Heraeus S.A.</v>
          </cell>
        </row>
        <row r="18">
          <cell r="A18" t="str">
            <v>Gold</v>
          </cell>
          <cell r="C18" t="str">
            <v>Asahi Pretec Corp.</v>
          </cell>
          <cell r="E18" t="str">
            <v>CID000082</v>
          </cell>
          <cell r="J18" t="str">
            <v>GoldAsahi Pretec Corp.</v>
          </cell>
        </row>
        <row r="19">
          <cell r="A19" t="str">
            <v>Gold</v>
          </cell>
          <cell r="C19" t="str">
            <v>Asahi Refining Canada Ltd.</v>
          </cell>
          <cell r="E19" t="str">
            <v>CID000924</v>
          </cell>
          <cell r="J19" t="str">
            <v>GoldAsahi Refining Canada Ltd.</v>
          </cell>
        </row>
        <row r="20">
          <cell r="A20" t="str">
            <v>Gold</v>
          </cell>
          <cell r="C20" t="str">
            <v>Asahi Refining USA Inc.</v>
          </cell>
          <cell r="E20" t="str">
            <v>CID000920</v>
          </cell>
          <cell r="J20" t="str">
            <v>GoldAsahi Refining USA Inc.</v>
          </cell>
        </row>
        <row r="21">
          <cell r="A21" t="str">
            <v>Gold</v>
          </cell>
          <cell r="C21" t="str">
            <v>Asaka Riken Co., Ltd.</v>
          </cell>
          <cell r="E21" t="str">
            <v>CID000090</v>
          </cell>
          <cell r="J21" t="str">
            <v>GoldAsaka Riken Co., Ltd.</v>
          </cell>
        </row>
        <row r="22">
          <cell r="A22" t="str">
            <v>Gold</v>
          </cell>
          <cell r="C22" t="str">
            <v>Atasay Kuyumculuk Sanayi Ve Ticaret A.S.</v>
          </cell>
          <cell r="E22" t="str">
            <v>CID000103</v>
          </cell>
          <cell r="J22" t="str">
            <v>GoldATAkulche</v>
          </cell>
        </row>
        <row r="23">
          <cell r="A23" t="str">
            <v>Gold</v>
          </cell>
          <cell r="C23" t="str">
            <v>Atasay Kuyumculuk Sanayi Ve Ticaret A.S.</v>
          </cell>
          <cell r="E23" t="str">
            <v>CID000103</v>
          </cell>
          <cell r="J23" t="str">
            <v>GoldAtasay Kuyumculuk Sanayi Ve Ticaret A.S.</v>
          </cell>
        </row>
        <row r="24">
          <cell r="A24" t="str">
            <v>Gold</v>
          </cell>
          <cell r="C24" t="str">
            <v>AU Traders and Refiners</v>
          </cell>
          <cell r="E24" t="str">
            <v>CID002850</v>
          </cell>
          <cell r="J24" t="str">
            <v>GoldAU Traders and Refiners</v>
          </cell>
        </row>
        <row r="25">
          <cell r="A25" t="str">
            <v>Gold</v>
          </cell>
          <cell r="C25" t="str">
            <v>AURA-II</v>
          </cell>
          <cell r="E25" t="str">
            <v>CID002851</v>
          </cell>
          <cell r="J25" t="str">
            <v>GoldAURA-II</v>
          </cell>
        </row>
        <row r="26">
          <cell r="A26" t="str">
            <v>Gold</v>
          </cell>
          <cell r="C26" t="str">
            <v>Aurubis AG</v>
          </cell>
          <cell r="E26" t="str">
            <v>CID000113</v>
          </cell>
          <cell r="J26" t="str">
            <v>GoldAurubis AG</v>
          </cell>
        </row>
        <row r="27">
          <cell r="A27" t="str">
            <v>Gold</v>
          </cell>
          <cell r="C27" t="str">
            <v>Bangalore Refinery</v>
          </cell>
          <cell r="E27" t="str">
            <v>CID002863</v>
          </cell>
          <cell r="J27" t="str">
            <v>GoldBangalore Refinery</v>
          </cell>
        </row>
        <row r="28">
          <cell r="A28" t="str">
            <v>Gold</v>
          </cell>
          <cell r="C28" t="str">
            <v>Bangko Sentral ng Pilipinas (Central Bank of the Philippines)</v>
          </cell>
          <cell r="E28" t="str">
            <v>CID000128</v>
          </cell>
          <cell r="J28" t="str">
            <v>GoldBangko Sentral ng Pilipinas (Central Bank of the Philippines)</v>
          </cell>
        </row>
        <row r="29">
          <cell r="A29" t="str">
            <v>Gold</v>
          </cell>
          <cell r="C29" t="str">
            <v>Boliden AB</v>
          </cell>
          <cell r="E29" t="str">
            <v>CID000157</v>
          </cell>
          <cell r="J29" t="str">
            <v>GoldBoliden AB</v>
          </cell>
        </row>
        <row r="30">
          <cell r="A30" t="str">
            <v>Gold</v>
          </cell>
          <cell r="C30" t="str">
            <v>C. Hafner GmbH + Co. KG</v>
          </cell>
          <cell r="E30" t="str">
            <v>CID000176</v>
          </cell>
          <cell r="J30" t="str">
            <v>GoldC. Hafner GmbH + Co. KG</v>
          </cell>
        </row>
        <row r="31">
          <cell r="A31" t="str">
            <v>Gold</v>
          </cell>
          <cell r="C31" t="str">
            <v>Caridad</v>
          </cell>
          <cell r="E31" t="str">
            <v>CID000180</v>
          </cell>
          <cell r="J31" t="str">
            <v>GoldCaridad</v>
          </cell>
        </row>
        <row r="32">
          <cell r="A32" t="str">
            <v>Gold</v>
          </cell>
          <cell r="C32" t="str">
            <v>CCR Refinery - Glencore Canada Corporation</v>
          </cell>
          <cell r="E32" t="str">
            <v>CID000185</v>
          </cell>
          <cell r="J32" t="str">
            <v>GoldCCR</v>
          </cell>
        </row>
        <row r="33">
          <cell r="A33" t="str">
            <v>Gold</v>
          </cell>
          <cell r="C33" t="str">
            <v>CCR Refinery - Glencore Canada Corporation</v>
          </cell>
          <cell r="E33" t="str">
            <v>CID000185</v>
          </cell>
          <cell r="J33" t="str">
            <v>GoldCCR Refinery - Glencore Canada Corporation</v>
          </cell>
        </row>
        <row r="34">
          <cell r="A34" t="str">
            <v>Gold</v>
          </cell>
          <cell r="C34" t="str">
            <v>Cendres + Métaux S.A.</v>
          </cell>
          <cell r="E34" t="str">
            <v>CID000189</v>
          </cell>
          <cell r="J34" t="str">
            <v>GoldCendres + M?taux SA</v>
          </cell>
        </row>
        <row r="35">
          <cell r="A35" t="str">
            <v>Gold</v>
          </cell>
          <cell r="C35" t="str">
            <v>Cendres + Métaux S.A.</v>
          </cell>
          <cell r="E35" t="str">
            <v>CID000189</v>
          </cell>
          <cell r="J35" t="str">
            <v>GoldCendres + Métaux S.A.</v>
          </cell>
        </row>
        <row r="36">
          <cell r="A36" t="str">
            <v>Gold</v>
          </cell>
          <cell r="C36" t="str">
            <v>Bangko Sentral ng Pilipinas (Central Bank of the Philippines)</v>
          </cell>
          <cell r="E36" t="str">
            <v>CID000128</v>
          </cell>
          <cell r="J36" t="str">
            <v>GoldCentral Bank of the Philippines Gold Refinery &amp; Mint</v>
          </cell>
        </row>
        <row r="37">
          <cell r="A37" t="str">
            <v>Gold</v>
          </cell>
          <cell r="C37" t="str">
            <v>Yunnan Copper Industry Co., Ltd.</v>
          </cell>
          <cell r="E37" t="str">
            <v>CID000197</v>
          </cell>
          <cell r="J37" t="str">
            <v>GoldCHALCO Yunnan Copper Co. Ltd.</v>
          </cell>
        </row>
        <row r="38">
          <cell r="A38" t="str">
            <v>Gold</v>
          </cell>
          <cell r="C38" t="str">
            <v>Chimet S.p.A.</v>
          </cell>
          <cell r="E38" t="str">
            <v>CID000233</v>
          </cell>
          <cell r="J38" t="str">
            <v>GoldChimet S.p.A.</v>
          </cell>
        </row>
        <row r="39">
          <cell r="A39" t="str">
            <v>Gold</v>
          </cell>
          <cell r="C39" t="str">
            <v>Zhongyuan Gold Smelter of Zhongjin Gold Corporation</v>
          </cell>
          <cell r="E39" t="str">
            <v>CID002224</v>
          </cell>
          <cell r="J39" t="str">
            <v>GoldChina Henan Zhongyuan Gold Smelter</v>
          </cell>
        </row>
        <row r="40">
          <cell r="A40" t="str">
            <v>Gold</v>
          </cell>
          <cell r="C40" t="str">
            <v>The Refinery of Shandong Gold Mining Co., Ltd.</v>
          </cell>
          <cell r="E40" t="str">
            <v>CID001916</v>
          </cell>
          <cell r="J40" t="str">
            <v>GoldChina's Shandong Gold Mining Co., Ltd</v>
          </cell>
        </row>
        <row r="41">
          <cell r="A41" t="str">
            <v>Gold</v>
          </cell>
          <cell r="C41" t="str">
            <v>Chugai Mining</v>
          </cell>
          <cell r="E41" t="str">
            <v>CID000264</v>
          </cell>
          <cell r="J41" t="str">
            <v>GoldChugai Mining</v>
          </cell>
        </row>
        <row r="42">
          <cell r="A42" t="str">
            <v>Gold</v>
          </cell>
          <cell r="C42" t="str">
            <v>Daejin Indus Co., Ltd.</v>
          </cell>
          <cell r="E42" t="str">
            <v>CID000328</v>
          </cell>
          <cell r="J42" t="str">
            <v>GoldDaejin Indus Co., Ltd.</v>
          </cell>
        </row>
        <row r="43">
          <cell r="A43" t="str">
            <v>Gold</v>
          </cell>
          <cell r="C43" t="str">
            <v>Daejin Indus Co., Ltd.</v>
          </cell>
          <cell r="E43" t="str">
            <v>CID000328</v>
          </cell>
          <cell r="J43" t="str">
            <v>GoldDaejin Industry</v>
          </cell>
        </row>
        <row r="44">
          <cell r="A44" t="str">
            <v>Gold</v>
          </cell>
          <cell r="C44" t="str">
            <v>Daye Non-Ferrous Metals Mining Ltd.</v>
          </cell>
          <cell r="E44" t="str">
            <v>CID000343</v>
          </cell>
          <cell r="J44" t="str">
            <v>GoldDaye Non-Ferrous Metals Mining Ltd.</v>
          </cell>
        </row>
        <row r="45">
          <cell r="A45" t="str">
            <v>Gold</v>
          </cell>
          <cell r="C45" t="str">
            <v>DSC (Do Sung Corporation)</v>
          </cell>
          <cell r="E45" t="str">
            <v>CID000359</v>
          </cell>
          <cell r="J45" t="str">
            <v>GoldDo Sung Corporation</v>
          </cell>
        </row>
        <row r="46">
          <cell r="A46" t="str">
            <v>Gold</v>
          </cell>
          <cell r="C46" t="str">
            <v>DODUCO GmbH</v>
          </cell>
          <cell r="E46" t="str">
            <v>CID000362</v>
          </cell>
          <cell r="J46" t="str">
            <v>GoldDoduco</v>
          </cell>
        </row>
        <row r="47">
          <cell r="A47" t="str">
            <v>Gold</v>
          </cell>
          <cell r="C47" t="str">
            <v>DODUCO GmbH</v>
          </cell>
          <cell r="E47" t="str">
            <v>CID000362</v>
          </cell>
          <cell r="J47" t="str">
            <v>GoldDODUCO GmbH</v>
          </cell>
        </row>
        <row r="48">
          <cell r="A48" t="str">
            <v>Gold</v>
          </cell>
          <cell r="C48" t="str">
            <v>DSC (Do Sung Corporation)</v>
          </cell>
          <cell r="E48" t="str">
            <v>CID000359</v>
          </cell>
          <cell r="J48" t="str">
            <v>GoldDosung metal</v>
          </cell>
        </row>
        <row r="49">
          <cell r="A49" t="str">
            <v>Gold</v>
          </cell>
          <cell r="C49" t="str">
            <v>Dowa</v>
          </cell>
          <cell r="E49" t="str">
            <v>CID000401</v>
          </cell>
          <cell r="J49" t="str">
            <v>GoldDowa</v>
          </cell>
        </row>
        <row r="50">
          <cell r="A50" t="str">
            <v>Gold</v>
          </cell>
          <cell r="C50" t="str">
            <v>Dowa</v>
          </cell>
          <cell r="E50" t="str">
            <v>CID000401</v>
          </cell>
          <cell r="J50" t="str">
            <v>GoldDowa Kogyo k.k.</v>
          </cell>
        </row>
        <row r="51">
          <cell r="A51" t="str">
            <v>Gold</v>
          </cell>
          <cell r="C51" t="str">
            <v>Dowa</v>
          </cell>
          <cell r="E51" t="str">
            <v>CID000401</v>
          </cell>
          <cell r="J51" t="str">
            <v>GoldDowa Metalmine Co. Ltd</v>
          </cell>
        </row>
        <row r="52">
          <cell r="A52" t="str">
            <v>Gold</v>
          </cell>
          <cell r="C52" t="str">
            <v>Dowa</v>
          </cell>
          <cell r="E52" t="str">
            <v>CID000401</v>
          </cell>
          <cell r="J52" t="str">
            <v>GoldDowa Metals &amp; Mining Co. Ltd</v>
          </cell>
        </row>
        <row r="53">
          <cell r="A53" t="str">
            <v>Gold</v>
          </cell>
          <cell r="C53" t="str">
            <v>DSC (Do Sung Corporation)</v>
          </cell>
          <cell r="E53" t="str">
            <v>CID000359</v>
          </cell>
          <cell r="J53" t="str">
            <v>GoldDSC (Do Sung Corporation)</v>
          </cell>
        </row>
        <row r="54">
          <cell r="A54" t="str">
            <v>Gold</v>
          </cell>
          <cell r="C54" t="str">
            <v>Eco-System Recycling Co., Ltd.</v>
          </cell>
          <cell r="E54" t="str">
            <v>CID000425</v>
          </cell>
          <cell r="J54" t="str">
            <v>GoldEco-System Recycling Co., Ltd.</v>
          </cell>
        </row>
        <row r="55">
          <cell r="A55" t="str">
            <v>Gold</v>
          </cell>
          <cell r="C55" t="str">
            <v>Elemetal Refining, LLC</v>
          </cell>
          <cell r="E55" t="str">
            <v>CID001322</v>
          </cell>
          <cell r="J55" t="str">
            <v>GoldElemetal Refining, LLC</v>
          </cell>
        </row>
        <row r="56">
          <cell r="A56" t="str">
            <v>Gold</v>
          </cell>
          <cell r="C56" t="str">
            <v>Emirates Gold DMCC</v>
          </cell>
          <cell r="E56" t="str">
            <v>CID002561</v>
          </cell>
          <cell r="J56" t="str">
            <v>GoldEmirates Gold DMCC</v>
          </cell>
        </row>
        <row r="57">
          <cell r="A57" t="str">
            <v>Gold</v>
          </cell>
          <cell r="C57" t="str">
            <v>Faggi Enrico S.p.A.</v>
          </cell>
          <cell r="E57" t="str">
            <v>CID002355</v>
          </cell>
          <cell r="J57" t="str">
            <v>GoldFaggi Enrico S.p.A.</v>
          </cell>
        </row>
        <row r="58">
          <cell r="A58" t="str">
            <v>Gold</v>
          </cell>
          <cell r="C58" t="str">
            <v>Fidelity Printers and Refiners Ltd.</v>
          </cell>
          <cell r="E58" t="str">
            <v>CID002515</v>
          </cell>
          <cell r="J58" t="str">
            <v>GoldFidelity Printers and Refiners Ltd.</v>
          </cell>
        </row>
        <row r="59">
          <cell r="A59" t="str">
            <v>Gold</v>
          </cell>
          <cell r="C59" t="str">
            <v>OJSC Novosibirsk Refinery</v>
          </cell>
          <cell r="E59" t="str">
            <v>CID000493</v>
          </cell>
          <cell r="J59" t="str">
            <v>GoldFSE Novosibirsk Refinery</v>
          </cell>
        </row>
        <row r="60">
          <cell r="A60" t="str">
            <v>Gold</v>
          </cell>
          <cell r="C60" t="str">
            <v>Zijin Mining Group Co., Ltd. Gold Refinery</v>
          </cell>
          <cell r="E60" t="str">
            <v>CID002243</v>
          </cell>
          <cell r="J60" t="str">
            <v>GoldFujian Zijin mining stock company gold smelter</v>
          </cell>
        </row>
        <row r="61">
          <cell r="A61" t="str">
            <v>Gold</v>
          </cell>
          <cell r="C61" t="str">
            <v>Gansu Seemine Material Hi-Tech Co., Ltd.</v>
          </cell>
          <cell r="E61" t="str">
            <v>CID000522</v>
          </cell>
          <cell r="J61" t="str">
            <v>GoldGansu Seemine Material Hi-Tech Co., Ltd.</v>
          </cell>
        </row>
        <row r="62">
          <cell r="A62" t="str">
            <v>Gold</v>
          </cell>
          <cell r="C62" t="str">
            <v>Geib Refining Corporation</v>
          </cell>
          <cell r="E62" t="str">
            <v>CID002459</v>
          </cell>
          <cell r="J62" t="str">
            <v>GoldGeib Refining Corporation</v>
          </cell>
        </row>
        <row r="63">
          <cell r="A63" t="str">
            <v>Gold</v>
          </cell>
          <cell r="C63" t="str">
            <v>The Refinery of Shandong Gold Mining Co., Ltd.</v>
          </cell>
          <cell r="E63" t="str">
            <v>CID001916</v>
          </cell>
          <cell r="J63" t="str">
            <v>GoldGold Mining in Shandong (Laizhou) Limited Company</v>
          </cell>
        </row>
        <row r="64">
          <cell r="A64" t="str">
            <v>Gold</v>
          </cell>
          <cell r="C64" t="str">
            <v>Great Wall Precious Metals Co., Ltd. of CBPM</v>
          </cell>
          <cell r="E64" t="str">
            <v>CID001909</v>
          </cell>
          <cell r="J64" t="str">
            <v>GoldGreat Wall Precious Metals Co,. LTD.</v>
          </cell>
        </row>
        <row r="65">
          <cell r="A65" t="str">
            <v>Gold</v>
          </cell>
          <cell r="C65" t="str">
            <v>Great Wall Precious Metals Co., Ltd. of CBPM</v>
          </cell>
          <cell r="E65" t="str">
            <v>CID001909</v>
          </cell>
          <cell r="J65" t="str">
            <v>GoldGreat Wall Precious Metals Co., Ltd. of CBPM</v>
          </cell>
        </row>
        <row r="66">
          <cell r="A66" t="str">
            <v>Gold</v>
          </cell>
          <cell r="C66" t="str">
            <v>Guangdong Jinding Gold Limited</v>
          </cell>
          <cell r="E66" t="str">
            <v>CID002312</v>
          </cell>
          <cell r="J66" t="str">
            <v>GoldGuangdong Gaoyao Co</v>
          </cell>
        </row>
        <row r="67">
          <cell r="A67" t="str">
            <v>Gold</v>
          </cell>
          <cell r="C67" t="str">
            <v>Guangdong Jinding Gold Limited</v>
          </cell>
          <cell r="E67" t="str">
            <v>CID002312</v>
          </cell>
          <cell r="J67" t="str">
            <v>GoldGuangdong Jinding Gold Limited</v>
          </cell>
        </row>
        <row r="68">
          <cell r="A68" t="str">
            <v>Gold</v>
          </cell>
          <cell r="C68" t="str">
            <v>Gujarat Gold Centre</v>
          </cell>
          <cell r="E68" t="str">
            <v>CID002852</v>
          </cell>
          <cell r="J68" t="str">
            <v>GoldGujarat Gold Centre</v>
          </cell>
        </row>
        <row r="69">
          <cell r="A69" t="str">
            <v>Gold</v>
          </cell>
          <cell r="C69" t="str">
            <v>Guoda Safina High-Tech Environmental Refinery Co., Ltd.</v>
          </cell>
          <cell r="E69" t="str">
            <v>CID000651</v>
          </cell>
          <cell r="J69" t="str">
            <v>GoldGuoda Safina High-Tech Environmental Refinery Co., Ltd.</v>
          </cell>
        </row>
        <row r="70">
          <cell r="A70" t="str">
            <v>Gold</v>
          </cell>
          <cell r="C70" t="str">
            <v>Hangzhou Fuchunjiang Smelting Co., Ltd.</v>
          </cell>
          <cell r="E70" t="str">
            <v>CID000671</v>
          </cell>
          <cell r="J70" t="str">
            <v>GoldHangzhou Fuchunjiang Smelting Co., Ltd.</v>
          </cell>
        </row>
        <row r="71">
          <cell r="A71" t="str">
            <v>Gold</v>
          </cell>
          <cell r="C71" t="str">
            <v>Heimerle + Meule GmbH</v>
          </cell>
          <cell r="E71" t="str">
            <v>CID000694</v>
          </cell>
          <cell r="J71" t="str">
            <v>GoldHeimerle + Meule GmbH</v>
          </cell>
        </row>
        <row r="72">
          <cell r="A72" t="str">
            <v>Gold</v>
          </cell>
          <cell r="C72" t="str">
            <v>Zhongyuan Gold Smelter of Zhongjin Gold Corporation</v>
          </cell>
          <cell r="E72" t="str">
            <v>CID002224</v>
          </cell>
          <cell r="J72" t="str">
            <v>GoldHenan Zhongyuan Gold Refinery Co., Ltd.</v>
          </cell>
        </row>
        <row r="73">
          <cell r="A73" t="str">
            <v>Gold</v>
          </cell>
          <cell r="C73" t="str">
            <v>Zhongyuan Gold Smelter of Zhongjin Gold Corporation</v>
          </cell>
          <cell r="E73" t="str">
            <v>CID002224</v>
          </cell>
          <cell r="J73" t="str">
            <v>GoldHenan Zhongyuan Gold Smelter of Zhongjin Gold Co. Ltd.</v>
          </cell>
        </row>
        <row r="74">
          <cell r="A74" t="str">
            <v>Gold</v>
          </cell>
          <cell r="C74" t="str">
            <v>Zhongyuan Gold Smelter of Zhongjin Gold Corporation</v>
          </cell>
          <cell r="E74" t="str">
            <v>CID002224</v>
          </cell>
          <cell r="J74" t="str">
            <v>GoldHenan Zhongyuan Gold Smelter of Zhongjin Gold Corporation Limited</v>
          </cell>
        </row>
        <row r="75">
          <cell r="A75" t="str">
            <v>Gold</v>
          </cell>
          <cell r="C75" t="str">
            <v>Heraeus Ltd. Hong Kong</v>
          </cell>
          <cell r="E75" t="str">
            <v>CID000707</v>
          </cell>
          <cell r="J75" t="str">
            <v>GoldHeraeus Ltd. Hong Kong</v>
          </cell>
        </row>
        <row r="76">
          <cell r="A76" t="str">
            <v>Gold</v>
          </cell>
          <cell r="C76" t="str">
            <v>Heraeus Precious Metals GmbH &amp; Co. KG</v>
          </cell>
          <cell r="E76" t="str">
            <v>CID000711</v>
          </cell>
          <cell r="J76" t="str">
            <v>GoldHeraeus Precious Metals GmbH &amp; Co. KG</v>
          </cell>
        </row>
        <row r="77">
          <cell r="A77" t="str">
            <v>Gold</v>
          </cell>
          <cell r="C77" t="str">
            <v>Hunan Chenzhou Mining Co., Ltd.</v>
          </cell>
          <cell r="E77" t="str">
            <v>CID000767</v>
          </cell>
          <cell r="J77" t="str">
            <v>GoldHunan Chenzhou Mining Co., Ltd.</v>
          </cell>
        </row>
        <row r="78">
          <cell r="A78" t="str">
            <v>Gold</v>
          </cell>
          <cell r="C78" t="str">
            <v>Hunan Chenzhou Mining Co., Ltd.</v>
          </cell>
          <cell r="E78" t="str">
            <v>CID000767</v>
          </cell>
          <cell r="J78" t="str">
            <v>GoldHunan Chenzhou Mining Group Co., Ltd.</v>
          </cell>
        </row>
        <row r="79">
          <cell r="A79" t="str">
            <v>Gold</v>
          </cell>
          <cell r="C79" t="str">
            <v>Hunan Chenzhou Mining Co., Ltd.</v>
          </cell>
          <cell r="E79" t="str">
            <v>CID000767</v>
          </cell>
          <cell r="J79" t="str">
            <v>GoldHunan Chenzhou Mining Industry Co. Ltd.</v>
          </cell>
        </row>
        <row r="80">
          <cell r="A80" t="str">
            <v>Gold</v>
          </cell>
          <cell r="C80" t="str">
            <v>Hwasung CJ Co., Ltd.</v>
          </cell>
          <cell r="E80" t="str">
            <v>CID000778</v>
          </cell>
          <cell r="J80" t="str">
            <v>GoldHwasung CJ Co., Ltd.</v>
          </cell>
        </row>
        <row r="81">
          <cell r="A81" t="str">
            <v>Gold</v>
          </cell>
          <cell r="C81" t="str">
            <v>Inner Mongolia Qiankun Gold and Silver Refinery Share Co., Ltd.</v>
          </cell>
          <cell r="E81" t="str">
            <v>CID000801</v>
          </cell>
          <cell r="J81" t="str">
            <v>GoldInner Mongolia Qiankun Gold and Silver Refinery Share Co., Ltd.</v>
          </cell>
        </row>
        <row r="82">
          <cell r="A82" t="str">
            <v>Gold</v>
          </cell>
          <cell r="C82" t="str">
            <v>Ishifuku Metal Industry Co., Ltd.</v>
          </cell>
          <cell r="E82" t="str">
            <v>CID000807</v>
          </cell>
          <cell r="J82" t="str">
            <v>GoldIshifuku Metal Industry Co., Ltd.</v>
          </cell>
        </row>
        <row r="83">
          <cell r="A83" t="str">
            <v>Gold</v>
          </cell>
          <cell r="C83" t="str">
            <v>Istanbul Gold Refinery</v>
          </cell>
          <cell r="E83" t="str">
            <v>CID000814</v>
          </cell>
          <cell r="J83" t="str">
            <v>GoldIstanbul Gold Refinery</v>
          </cell>
        </row>
        <row r="84">
          <cell r="A84" t="str">
            <v>Gold</v>
          </cell>
          <cell r="C84" t="str">
            <v>Japan Mint</v>
          </cell>
          <cell r="E84" t="str">
            <v>CID000823</v>
          </cell>
          <cell r="J84" t="str">
            <v>GoldJapan Mint</v>
          </cell>
        </row>
        <row r="85">
          <cell r="A85" t="str">
            <v>Gold</v>
          </cell>
          <cell r="C85" t="str">
            <v>Jiangxi Copper Co., Ltd.</v>
          </cell>
          <cell r="E85" t="str">
            <v>CID000855</v>
          </cell>
          <cell r="J85" t="str">
            <v>GoldJCC</v>
          </cell>
        </row>
        <row r="86">
          <cell r="A86" t="str">
            <v>Gold</v>
          </cell>
          <cell r="C86" t="str">
            <v>Jiangxi Copper Co., Ltd.</v>
          </cell>
          <cell r="E86" t="str">
            <v>CID000855</v>
          </cell>
          <cell r="J86" t="str">
            <v>GoldJiangxi Copper Co., Ltd.</v>
          </cell>
        </row>
        <row r="87">
          <cell r="A87" t="str">
            <v>Gold</v>
          </cell>
          <cell r="C87" t="str">
            <v>Asahi Refining Canada Ltd.</v>
          </cell>
          <cell r="E87" t="str">
            <v>CID000924</v>
          </cell>
          <cell r="J87" t="str">
            <v>GoldJohnson Matthey Canada</v>
          </cell>
        </row>
        <row r="88">
          <cell r="A88" t="str">
            <v>Gold</v>
          </cell>
          <cell r="C88" t="str">
            <v>Asahi Refining USA Inc.</v>
          </cell>
          <cell r="E88" t="str">
            <v>CID000920</v>
          </cell>
          <cell r="J88" t="str">
            <v>GoldJohnson Matthey Inc.</v>
          </cell>
        </row>
        <row r="89">
          <cell r="A89" t="str">
            <v>Gold</v>
          </cell>
          <cell r="C89" t="str">
            <v>Asahi Refining USA Inc.</v>
          </cell>
          <cell r="E89" t="str">
            <v>CID000920</v>
          </cell>
          <cell r="J89" t="str">
            <v>GoldJohnson Matthey Inc. (USA)</v>
          </cell>
        </row>
        <row r="90">
          <cell r="A90" t="str">
            <v>Gold</v>
          </cell>
          <cell r="C90" t="str">
            <v>Asahi Refining Canada Ltd.</v>
          </cell>
          <cell r="E90" t="str">
            <v>CID000924</v>
          </cell>
          <cell r="J90" t="str">
            <v>GoldJohnson Matthey Limited</v>
          </cell>
        </row>
        <row r="91">
          <cell r="A91" t="str">
            <v>Gold</v>
          </cell>
          <cell r="C91" t="str">
            <v>JSC Ekaterinburg Non-Ferrous Metal Processing Plant</v>
          </cell>
          <cell r="E91" t="str">
            <v>CID000927</v>
          </cell>
          <cell r="J91" t="str">
            <v>GoldJSC Ekaterinburg Non-Ferrous Metal Processing Plant</v>
          </cell>
        </row>
        <row r="92">
          <cell r="A92" t="str">
            <v>Gold</v>
          </cell>
          <cell r="C92" t="str">
            <v>JSC Uralelectromed</v>
          </cell>
          <cell r="E92" t="str">
            <v>CID000929</v>
          </cell>
          <cell r="J92" t="str">
            <v>GoldJSC Uralelectromed</v>
          </cell>
        </row>
        <row r="93">
          <cell r="A93" t="str">
            <v>Gold</v>
          </cell>
          <cell r="C93" t="str">
            <v>JX Nippon Mining &amp; Metals Co., Ltd.</v>
          </cell>
          <cell r="E93" t="str">
            <v>CID000937</v>
          </cell>
          <cell r="J93" t="str">
            <v>GoldJX Nippon Mining &amp; Metals Co., Ltd.</v>
          </cell>
        </row>
        <row r="94">
          <cell r="A94" t="str">
            <v>Gold</v>
          </cell>
          <cell r="C94" t="str">
            <v>Kaloti Precious Metals</v>
          </cell>
          <cell r="E94" t="str">
            <v>CID002563</v>
          </cell>
          <cell r="J94" t="str">
            <v>GoldKaloti Precious Metals</v>
          </cell>
        </row>
        <row r="95">
          <cell r="A95" t="str">
            <v>Gold</v>
          </cell>
          <cell r="C95" t="str">
            <v>Kazakhmys Smelting LLC</v>
          </cell>
          <cell r="E95" t="str">
            <v>CID000956</v>
          </cell>
          <cell r="J95" t="str">
            <v>GoldKazakhmys Smelting LLC</v>
          </cell>
        </row>
        <row r="96">
          <cell r="A96" t="str">
            <v>Gold</v>
          </cell>
          <cell r="C96" t="str">
            <v>Kazzinc</v>
          </cell>
          <cell r="E96" t="str">
            <v>CID000957</v>
          </cell>
          <cell r="J96" t="str">
            <v>GoldKazzinc</v>
          </cell>
        </row>
        <row r="97">
          <cell r="A97" t="str">
            <v>Gold</v>
          </cell>
          <cell r="C97" t="str">
            <v>Kennecott Utah Copper LLC</v>
          </cell>
          <cell r="E97" t="str">
            <v>CID000969</v>
          </cell>
          <cell r="J97" t="str">
            <v>GoldKennecott Utah Copper LLC</v>
          </cell>
        </row>
        <row r="98">
          <cell r="A98" t="str">
            <v>Gold</v>
          </cell>
          <cell r="C98" t="str">
            <v>KGHM Polska Miedź Spółka Akcyjna</v>
          </cell>
          <cell r="E98" t="str">
            <v>CID002511</v>
          </cell>
          <cell r="J98" t="str">
            <v>GoldKGHM Polska Miedź Spółka Akcyjna</v>
          </cell>
        </row>
        <row r="99">
          <cell r="A99" t="str">
            <v>Gold</v>
          </cell>
          <cell r="C99" t="str">
            <v>Kojima Chemicals Co., Ltd.</v>
          </cell>
          <cell r="E99" t="str">
            <v>CID000981</v>
          </cell>
          <cell r="J99" t="str">
            <v>GoldKojima Chemicals Co., Ltd.</v>
          </cell>
        </row>
        <row r="100">
          <cell r="A100" t="str">
            <v>Gold</v>
          </cell>
          <cell r="C100" t="str">
            <v>Kojima Chemicals Co., Ltd.</v>
          </cell>
          <cell r="E100" t="str">
            <v>CID000981</v>
          </cell>
          <cell r="J100" t="str">
            <v>GoldKojima Kagaku Yakuhin Co., Ltd</v>
          </cell>
        </row>
        <row r="101">
          <cell r="A101" t="str">
            <v>Gold</v>
          </cell>
          <cell r="C101" t="str">
            <v>KGHM Polska Miedź Spółka Akcyjna</v>
          </cell>
          <cell r="E101" t="str">
            <v>CID002511</v>
          </cell>
          <cell r="J101" t="str">
            <v>GoldKombinat Gorniczo Hutniczy Miedz Polska Miedz S.A.</v>
          </cell>
        </row>
        <row r="102">
          <cell r="A102" t="str">
            <v>Gold</v>
          </cell>
          <cell r="C102" t="str">
            <v>Korea Metal Co., Ltd.</v>
          </cell>
          <cell r="E102" t="str">
            <v>CID000988</v>
          </cell>
          <cell r="J102" t="str">
            <v>GoldKorea Metal Co., Ltd.</v>
          </cell>
        </row>
        <row r="103">
          <cell r="A103" t="str">
            <v>Gold</v>
          </cell>
          <cell r="C103" t="str">
            <v>Korea Zinc Co., Ltd.</v>
          </cell>
          <cell r="E103" t="str">
            <v>CID002605</v>
          </cell>
          <cell r="J103" t="str">
            <v>GoldKorea Zinc Co., Ltd.</v>
          </cell>
        </row>
        <row r="104">
          <cell r="A104" t="str">
            <v>Gold</v>
          </cell>
          <cell r="C104" t="str">
            <v>Kyrgyzaltyn JSC</v>
          </cell>
          <cell r="E104" t="str">
            <v>CID001029</v>
          </cell>
          <cell r="J104" t="str">
            <v>GoldKyrgyzaltyn JSC</v>
          </cell>
        </row>
        <row r="105">
          <cell r="A105" t="str">
            <v>Gold</v>
          </cell>
          <cell r="C105" t="str">
            <v>Kyshtym Copper-Electrolytic Plant ZAO</v>
          </cell>
          <cell r="E105" t="str">
            <v>CID002865</v>
          </cell>
          <cell r="J105" t="str">
            <v>GoldKyshtym Copper-Electrolytic Plant ZAO</v>
          </cell>
        </row>
        <row r="106">
          <cell r="A106" t="str">
            <v>Gold</v>
          </cell>
          <cell r="C106" t="str">
            <v>Caridad</v>
          </cell>
          <cell r="E106" t="str">
            <v>CID000180</v>
          </cell>
          <cell r="J106" t="str">
            <v>GoldLa Caridad</v>
          </cell>
        </row>
        <row r="107">
          <cell r="A107" t="str">
            <v>Gold</v>
          </cell>
          <cell r="C107" t="str">
            <v>The Refinery of Shandong Gold Mining Co., Ltd.</v>
          </cell>
          <cell r="E107" t="str">
            <v>CID001916</v>
          </cell>
          <cell r="J107" t="str">
            <v>GoldLAIZHOU SHANDONG</v>
          </cell>
        </row>
        <row r="108">
          <cell r="A108" t="str">
            <v>Gold</v>
          </cell>
          <cell r="C108" t="str">
            <v>L'azurde Company For Jewelry</v>
          </cell>
          <cell r="E108" t="str">
            <v>CID001032</v>
          </cell>
          <cell r="J108" t="str">
            <v>GoldL'azurde Company For Jewelry</v>
          </cell>
        </row>
        <row r="109">
          <cell r="A109" t="str">
            <v>Gold</v>
          </cell>
          <cell r="C109" t="str">
            <v>Lingbao Gold Co., Ltd.</v>
          </cell>
          <cell r="E109" t="str">
            <v>CID001056</v>
          </cell>
          <cell r="J109" t="str">
            <v>GoldLingbao Gold Co., Ltd.</v>
          </cell>
        </row>
        <row r="110">
          <cell r="A110" t="str">
            <v>Gold</v>
          </cell>
          <cell r="C110" t="str">
            <v>Lingbao Jinyuan Tonghui Refinery Co., Ltd.</v>
          </cell>
          <cell r="E110" t="str">
            <v>CID001058</v>
          </cell>
          <cell r="J110" t="str">
            <v>GoldLingbao Jinyuan Tonghui Refinery Co., Ltd.</v>
          </cell>
        </row>
        <row r="111">
          <cell r="A111" t="str">
            <v>Gold</v>
          </cell>
          <cell r="C111" t="str">
            <v>LS-NIKKO Copper Inc.</v>
          </cell>
          <cell r="E111" t="str">
            <v>CID001078</v>
          </cell>
          <cell r="J111" t="str">
            <v>GoldLS-NIKKO Copper Inc.</v>
          </cell>
        </row>
        <row r="112">
          <cell r="A112" t="str">
            <v>Gold</v>
          </cell>
          <cell r="C112" t="str">
            <v>Luoyang Zijin Yinhui Gold Refinery Co., Ltd.</v>
          </cell>
          <cell r="E112" t="str">
            <v>CID001093</v>
          </cell>
          <cell r="J112" t="str">
            <v>GoldLuoyang Zijin Yinhui Gold Refinery Co., Ltd.</v>
          </cell>
        </row>
        <row r="113">
          <cell r="A113" t="str">
            <v>Gold</v>
          </cell>
          <cell r="C113" t="str">
            <v>Luoyang Zijin Yinhui Gold Refinery Co., Ltd.</v>
          </cell>
          <cell r="E113" t="str">
            <v>CID001093</v>
          </cell>
          <cell r="J113" t="str">
            <v>GoldLuoyang Zijin Yinhui Gold Smelting</v>
          </cell>
        </row>
        <row r="114">
          <cell r="A114" t="str">
            <v>Gold</v>
          </cell>
          <cell r="C114" t="str">
            <v>Luoyang Zijin Yinhui Gold Refinery Co., Ltd.</v>
          </cell>
          <cell r="E114" t="str">
            <v>CID001093</v>
          </cell>
          <cell r="J114" t="str">
            <v>GoldLuoyang Zijin Yinhui Metal Smelt Co Ltd</v>
          </cell>
        </row>
        <row r="115">
          <cell r="A115" t="str">
            <v>Gold</v>
          </cell>
          <cell r="C115" t="str">
            <v>Materion</v>
          </cell>
          <cell r="E115" t="str">
            <v>CID001113</v>
          </cell>
          <cell r="J115" t="str">
            <v>GoldMaterion</v>
          </cell>
        </row>
        <row r="116">
          <cell r="A116" t="str">
            <v>Gold</v>
          </cell>
          <cell r="C116" t="str">
            <v>Matsuda Sangyo Co., Ltd.</v>
          </cell>
          <cell r="E116" t="str">
            <v>CID001119</v>
          </cell>
          <cell r="J116" t="str">
            <v>GoldMatsuda Sangyo Co., Ltd.</v>
          </cell>
        </row>
        <row r="117">
          <cell r="A117" t="str">
            <v>Gold</v>
          </cell>
          <cell r="C117" t="str">
            <v>Sumitomo Metal Mining Co., Ltd.</v>
          </cell>
          <cell r="E117" t="str">
            <v>CID001798</v>
          </cell>
          <cell r="J117" t="str">
            <v>GoldMEM(Sumitomo Group)</v>
          </cell>
        </row>
        <row r="118">
          <cell r="A118" t="str">
            <v>Gold</v>
          </cell>
          <cell r="C118" t="str">
            <v>Metalúrgica Met-Mex Peñoles S.A. De C.V.</v>
          </cell>
          <cell r="E118" t="str">
            <v>CID001161</v>
          </cell>
          <cell r="J118" t="str">
            <v>GoldMetal?rgica Met-Mex Pe?oles, S.A. de C.V</v>
          </cell>
        </row>
        <row r="119">
          <cell r="A119" t="str">
            <v>Gold</v>
          </cell>
          <cell r="C119" t="str">
            <v>Metalor Technologies S.A.</v>
          </cell>
          <cell r="E119" t="str">
            <v>CID001153</v>
          </cell>
          <cell r="J119" t="str">
            <v>GoldMetalor Switzerland</v>
          </cell>
        </row>
        <row r="120">
          <cell r="A120" t="str">
            <v>Gold</v>
          </cell>
          <cell r="C120" t="str">
            <v>Metalor Technologies (Hong Kong) Ltd.</v>
          </cell>
          <cell r="E120" t="str">
            <v>CID001149</v>
          </cell>
          <cell r="J120" t="str">
            <v>GoldMetalor Technologies (Hong Kong) Ltd.</v>
          </cell>
        </row>
        <row r="121">
          <cell r="A121" t="str">
            <v>Gold</v>
          </cell>
          <cell r="C121" t="str">
            <v>Metalor Technologies (Singapore) Pte., Ltd.</v>
          </cell>
          <cell r="E121" t="str">
            <v>CID001152</v>
          </cell>
          <cell r="J121" t="str">
            <v>GoldMetalor Technologies (Singapore) Pte., Ltd.</v>
          </cell>
        </row>
        <row r="122">
          <cell r="A122" t="str">
            <v>Gold</v>
          </cell>
          <cell r="C122" t="str">
            <v>Metalor Technologies (Suzhou) Ltd.</v>
          </cell>
          <cell r="E122" t="str">
            <v>CID001147</v>
          </cell>
          <cell r="J122" t="str">
            <v>GoldMetalor Technologies (Suzhou) Ltd.</v>
          </cell>
        </row>
        <row r="123">
          <cell r="A123" t="str">
            <v>Gold</v>
          </cell>
          <cell r="C123" t="str">
            <v>Metalor Technologies S.A.</v>
          </cell>
          <cell r="E123" t="str">
            <v>CID001153</v>
          </cell>
          <cell r="J123" t="str">
            <v>GoldMetalor Technologies S.A.</v>
          </cell>
        </row>
        <row r="124">
          <cell r="A124" t="str">
            <v>Gold</v>
          </cell>
          <cell r="C124" t="str">
            <v>Metalor USA Refining Corporation</v>
          </cell>
          <cell r="E124" t="str">
            <v>CID001157</v>
          </cell>
          <cell r="J124" t="str">
            <v>GoldMetalor USA Refining Corporation</v>
          </cell>
        </row>
        <row r="125">
          <cell r="A125" t="str">
            <v>Gold</v>
          </cell>
          <cell r="C125" t="str">
            <v>Metalúrgica Met-Mex Peñoles S.A. De C.V.</v>
          </cell>
          <cell r="E125" t="str">
            <v>CID001161</v>
          </cell>
          <cell r="J125" t="str">
            <v>GoldMetalúrgica Met-Mex Peñoles S.A. De C.V.</v>
          </cell>
        </row>
        <row r="126">
          <cell r="A126" t="str">
            <v>Gold</v>
          </cell>
          <cell r="C126" t="str">
            <v>Metalúrgica Met-Mex Peñoles S.A. De C.V.</v>
          </cell>
          <cell r="E126" t="str">
            <v>CID001161</v>
          </cell>
          <cell r="J126" t="str">
            <v>GoldMet-Mex Pe?oles, S.A.</v>
          </cell>
        </row>
        <row r="127">
          <cell r="A127" t="str">
            <v>Gold</v>
          </cell>
          <cell r="C127" t="str">
            <v>Metalúrgica Met-Mex Peñoles S.A. De C.V.</v>
          </cell>
          <cell r="E127" t="str">
            <v>CID001161</v>
          </cell>
          <cell r="J127" t="str">
            <v>GoldMet-Mex Penoles, S.A.</v>
          </cell>
        </row>
        <row r="128">
          <cell r="A128" t="str">
            <v>Gold</v>
          </cell>
          <cell r="C128" t="str">
            <v>Mitsubishi Materials Corporation</v>
          </cell>
          <cell r="E128" t="str">
            <v>CID001188</v>
          </cell>
          <cell r="J128" t="str">
            <v>GoldMitsubishi Materials Corporation</v>
          </cell>
        </row>
        <row r="129">
          <cell r="A129" t="str">
            <v>Gold</v>
          </cell>
          <cell r="C129" t="str">
            <v>Mitsui Mining and Smelting Co., Ltd.</v>
          </cell>
          <cell r="E129" t="str">
            <v>CID001193</v>
          </cell>
          <cell r="J129" t="str">
            <v>GoldMitsui Kinzoku Co., Ltd.</v>
          </cell>
        </row>
        <row r="130">
          <cell r="A130" t="str">
            <v>Gold</v>
          </cell>
          <cell r="C130" t="str">
            <v>Mitsui Mining and Smelting Co., Ltd.</v>
          </cell>
          <cell r="E130" t="str">
            <v>CID001193</v>
          </cell>
          <cell r="J130" t="str">
            <v>GoldMitsui Mining and Smelting Co., Ltd.</v>
          </cell>
        </row>
        <row r="131">
          <cell r="A131" t="str">
            <v>Gold</v>
          </cell>
          <cell r="C131" t="str">
            <v>MMTC-PAMP India Pvt., Ltd.</v>
          </cell>
          <cell r="E131" t="str">
            <v>CID002509</v>
          </cell>
          <cell r="J131" t="str">
            <v>GoldMMTC-PAMP India Pvt., Ltd.</v>
          </cell>
        </row>
        <row r="132">
          <cell r="A132" t="str">
            <v>Gold</v>
          </cell>
          <cell r="C132" t="str">
            <v>Modeltech Sdn Bhd</v>
          </cell>
          <cell r="E132" t="str">
            <v>CID002857</v>
          </cell>
          <cell r="J132" t="str">
            <v>GoldModeltech Sdn Bhd</v>
          </cell>
        </row>
        <row r="133">
          <cell r="A133" t="str">
            <v>Gold</v>
          </cell>
          <cell r="C133" t="str">
            <v>Morris and Watson</v>
          </cell>
          <cell r="E133" t="str">
            <v>CID002282</v>
          </cell>
          <cell r="J133" t="str">
            <v>GoldMorris and Watson</v>
          </cell>
        </row>
        <row r="134">
          <cell r="A134" t="str">
            <v>Gold</v>
          </cell>
          <cell r="C134" t="str">
            <v>Moscow Special Alloys Processing Plant</v>
          </cell>
          <cell r="E134" t="str">
            <v>CID001204</v>
          </cell>
          <cell r="J134" t="str">
            <v>GoldMoscow Special Alloys Processing Plant</v>
          </cell>
        </row>
        <row r="135">
          <cell r="A135" t="str">
            <v>Gold</v>
          </cell>
          <cell r="C135" t="str">
            <v>Nadir Metal Rafineri San. Ve Tic. A.Ş.</v>
          </cell>
          <cell r="E135" t="str">
            <v>CID001220</v>
          </cell>
          <cell r="J135" t="str">
            <v>GoldNadir Metal Rafineri San. Ve Tic. A.Ş.</v>
          </cell>
        </row>
        <row r="136">
          <cell r="A136" t="str">
            <v>Gold</v>
          </cell>
          <cell r="C136" t="str">
            <v>Navoi Mining and Metallurgical Combinat</v>
          </cell>
          <cell r="E136" t="str">
            <v>CID001236</v>
          </cell>
          <cell r="J136" t="str">
            <v>GoldNavoi Mining and Metallurgical Combinat</v>
          </cell>
        </row>
        <row r="137">
          <cell r="A137" t="str">
            <v>Gold</v>
          </cell>
          <cell r="C137" t="str">
            <v>Nihon Material Co., Ltd.</v>
          </cell>
          <cell r="E137" t="str">
            <v>CID001259</v>
          </cell>
          <cell r="J137" t="str">
            <v>GoldNihon Material Co., Ltd.</v>
          </cell>
        </row>
        <row r="138">
          <cell r="A138" t="str">
            <v>Gold</v>
          </cell>
          <cell r="C138" t="str">
            <v>Aurubis AG</v>
          </cell>
          <cell r="E138" t="str">
            <v>CID000113</v>
          </cell>
          <cell r="J138" t="str">
            <v>GoldNorddeutsche Affinererie AG</v>
          </cell>
        </row>
        <row r="139">
          <cell r="A139" t="str">
            <v>Gold</v>
          </cell>
          <cell r="C139" t="str">
            <v>Ögussa Österreichische Gold- und Silber-Scheideanstalt GmbH</v>
          </cell>
          <cell r="E139" t="str">
            <v>CID002779</v>
          </cell>
          <cell r="J139" t="str">
            <v>GoldÖgussa Österreichische Gold- und Silber-Scheideanstalt GmbH</v>
          </cell>
        </row>
        <row r="140">
          <cell r="A140" t="str">
            <v>Gold</v>
          </cell>
          <cell r="C140" t="str">
            <v>Elemetal Refining, LLC</v>
          </cell>
          <cell r="E140" t="str">
            <v>CID001322</v>
          </cell>
          <cell r="J140" t="str">
            <v>GoldOhio Precious Metals, LLC</v>
          </cell>
        </row>
        <row r="141">
          <cell r="A141" t="str">
            <v>Gold</v>
          </cell>
          <cell r="C141" t="str">
            <v>Ohura Precious Metal Industry Co., Ltd.</v>
          </cell>
          <cell r="E141" t="str">
            <v>CID001325</v>
          </cell>
          <cell r="J141" t="str">
            <v>GoldOhura Precious Metal Industry Co., Ltd.</v>
          </cell>
        </row>
        <row r="142">
          <cell r="A142" t="str">
            <v>Gold</v>
          </cell>
          <cell r="C142" t="str">
            <v>OJSC "The Gulidov Krasnoyarsk Non-Ferrous Metals Plant" (OJSC Krastsvetmet)</v>
          </cell>
          <cell r="E142" t="str">
            <v>CID001326</v>
          </cell>
          <cell r="J142" t="str">
            <v>GoldOJSC "The Gulidov Krasnoyarsk Non-Ferrous Metals Plant" (OJSC Krastsvetmet)</v>
          </cell>
        </row>
        <row r="143">
          <cell r="A143" t="str">
            <v>Gold</v>
          </cell>
          <cell r="C143" t="str">
            <v>OJSC "The Gulidov Krasnoyarsk Non-Ferrous Metals Plant" (OJSC Krastsvetmet)</v>
          </cell>
          <cell r="E143" t="str">
            <v>CID001326</v>
          </cell>
          <cell r="J143" t="str">
            <v>GoldOJSC Krastsvetmet</v>
          </cell>
        </row>
        <row r="144">
          <cell r="A144" t="str">
            <v>Gold</v>
          </cell>
          <cell r="C144" t="str">
            <v>OJSC Novosibirsk Refinery</v>
          </cell>
          <cell r="E144" t="str">
            <v>CID000493</v>
          </cell>
          <cell r="J144" t="str">
            <v>GoldOJSC Novosibirsk Refinery</v>
          </cell>
        </row>
        <row r="145">
          <cell r="A145" t="str">
            <v>Gold</v>
          </cell>
          <cell r="C145" t="str">
            <v>Elemetal Refining, LLC</v>
          </cell>
          <cell r="E145" t="str">
            <v>CID001322</v>
          </cell>
          <cell r="J145" t="str">
            <v>GoldOPM</v>
          </cell>
        </row>
        <row r="146">
          <cell r="A146" t="str">
            <v>Gold</v>
          </cell>
          <cell r="C146" t="str">
            <v>PAMP S.A.</v>
          </cell>
          <cell r="E146" t="str">
            <v>CID001352</v>
          </cell>
          <cell r="J146" t="str">
            <v>GoldPAMP S.A.</v>
          </cell>
        </row>
        <row r="147">
          <cell r="A147" t="str">
            <v>Gold</v>
          </cell>
          <cell r="C147" t="str">
            <v>JX Nippon Mining &amp; Metals Co., Ltd.</v>
          </cell>
          <cell r="E147" t="str">
            <v>CID000937</v>
          </cell>
          <cell r="J147" t="str">
            <v>GoldPan Pacific Copper Co Ltd.</v>
          </cell>
        </row>
        <row r="148">
          <cell r="A148" t="str">
            <v>Gold</v>
          </cell>
          <cell r="C148" t="str">
            <v>Penglai Penggang Gold Industry Co., Ltd.</v>
          </cell>
          <cell r="E148" t="str">
            <v>CID001362</v>
          </cell>
          <cell r="J148" t="str">
            <v>GoldPenglai Penggang Gold Industry Co., Ltd.</v>
          </cell>
        </row>
        <row r="149">
          <cell r="A149" t="str">
            <v>Gold</v>
          </cell>
          <cell r="C149" t="str">
            <v>Western Australian Mint trading as The Perth Mint</v>
          </cell>
          <cell r="E149" t="str">
            <v>CID002030</v>
          </cell>
          <cell r="J149" t="str">
            <v>GoldPerth Mint</v>
          </cell>
        </row>
        <row r="150">
          <cell r="A150" t="str">
            <v>Gold</v>
          </cell>
          <cell r="C150" t="str">
            <v>Western Australian Mint trading as The Perth Mint</v>
          </cell>
          <cell r="E150" t="str">
            <v>CID002030</v>
          </cell>
          <cell r="J150" t="str">
            <v>GoldPerth Mint (ANZ)</v>
          </cell>
        </row>
        <row r="151">
          <cell r="A151" t="str">
            <v>Gold</v>
          </cell>
          <cell r="C151" t="str">
            <v>Prioksky Plant of Non-Ferrous Metals</v>
          </cell>
          <cell r="E151" t="str">
            <v>CID001386</v>
          </cell>
          <cell r="J151" t="str">
            <v>GoldPrioksky Plant of Non-Ferrous Metals</v>
          </cell>
        </row>
        <row r="152">
          <cell r="A152" t="str">
            <v>Gold</v>
          </cell>
          <cell r="C152" t="str">
            <v>PAMP S.A.</v>
          </cell>
          <cell r="E152" t="str">
            <v>CID001352</v>
          </cell>
          <cell r="J152" t="str">
            <v>GoldProduits Artistiques de Métaux</v>
          </cell>
        </row>
        <row r="153">
          <cell r="A153" t="str">
            <v>Gold</v>
          </cell>
          <cell r="C153" t="str">
            <v>PT Aneka Tambang (Persero) Tbk</v>
          </cell>
          <cell r="E153" t="str">
            <v>CID001397</v>
          </cell>
          <cell r="J153" t="str">
            <v>GoldPT Aneka Tambang (Persero) Tbk</v>
          </cell>
        </row>
        <row r="154">
          <cell r="A154" t="str">
            <v>Gold</v>
          </cell>
          <cell r="C154" t="str">
            <v>PX Précinox S.A.</v>
          </cell>
          <cell r="E154" t="str">
            <v>CID001498</v>
          </cell>
          <cell r="J154" t="str">
            <v>GoldPX Précinox S.A.</v>
          </cell>
        </row>
        <row r="155">
          <cell r="A155" t="str">
            <v>Gold</v>
          </cell>
          <cell r="C155" t="str">
            <v>Rand Refinery (Pty) Ltd.</v>
          </cell>
          <cell r="E155" t="str">
            <v>CID001512</v>
          </cell>
          <cell r="J155" t="str">
            <v>GoldRand Refinery (Pty) Ltd.</v>
          </cell>
        </row>
        <row r="156">
          <cell r="A156" t="str">
            <v>Gold</v>
          </cell>
          <cell r="C156" t="str">
            <v>LS-NIKKO Copper Inc.</v>
          </cell>
          <cell r="E156" t="str">
            <v>CID001078</v>
          </cell>
          <cell r="J156" t="str">
            <v>GoldRefinery LS-Nikko Copper Inc.</v>
          </cell>
        </row>
        <row r="157">
          <cell r="A157" t="str">
            <v>Gold</v>
          </cell>
          <cell r="C157" t="str">
            <v>Remondis Argentia B.V.</v>
          </cell>
          <cell r="E157" t="str">
            <v>CID002582</v>
          </cell>
          <cell r="J157" t="str">
            <v>GoldRemondis Argentia B.V.</v>
          </cell>
        </row>
        <row r="158">
          <cell r="A158" t="str">
            <v>Gold</v>
          </cell>
          <cell r="C158" t="str">
            <v>Republic Metals Corporation</v>
          </cell>
          <cell r="E158" t="str">
            <v>CID002510</v>
          </cell>
          <cell r="J158" t="str">
            <v>GoldRepublic Metals Corporation</v>
          </cell>
        </row>
        <row r="159">
          <cell r="A159" t="str">
            <v>Gold</v>
          </cell>
          <cell r="C159" t="str">
            <v>Royal Canadian Mint</v>
          </cell>
          <cell r="E159" t="str">
            <v>CID001534</v>
          </cell>
          <cell r="J159" t="str">
            <v>GoldRoyal Canadian Mint</v>
          </cell>
        </row>
        <row r="160">
          <cell r="A160" t="str">
            <v>Gold</v>
          </cell>
          <cell r="C160" t="str">
            <v>SAAMP</v>
          </cell>
          <cell r="E160" t="str">
            <v>CID002761</v>
          </cell>
          <cell r="J160" t="str">
            <v>GoldSAAMP</v>
          </cell>
        </row>
        <row r="161">
          <cell r="A161" t="str">
            <v>Gold</v>
          </cell>
          <cell r="C161" t="str">
            <v>Sabin Metal Corp.</v>
          </cell>
          <cell r="E161" t="str">
            <v>CID001546</v>
          </cell>
          <cell r="J161" t="str">
            <v>GoldSabin Metal Corp.</v>
          </cell>
        </row>
        <row r="162">
          <cell r="A162" t="str">
            <v>Gold</v>
          </cell>
          <cell r="C162" t="str">
            <v>SAFINA A.S.</v>
          </cell>
          <cell r="E162" t="str">
            <v>CID002290</v>
          </cell>
          <cell r="J162" t="str">
            <v>GoldSAFINA A.S.</v>
          </cell>
        </row>
        <row r="163">
          <cell r="A163" t="str">
            <v>Gold</v>
          </cell>
          <cell r="C163" t="str">
            <v>JX Nippon Mining &amp; Metals Co., Ltd.</v>
          </cell>
          <cell r="E163" t="str">
            <v>CID000937</v>
          </cell>
          <cell r="J163" t="str">
            <v>GoldSaganoseki Smelter &amp; Refinery</v>
          </cell>
        </row>
        <row r="164">
          <cell r="A164" t="str">
            <v>Gold</v>
          </cell>
          <cell r="C164" t="str">
            <v>Sai Refinery</v>
          </cell>
          <cell r="E164" t="str">
            <v>CID002853</v>
          </cell>
          <cell r="J164" t="str">
            <v>GoldSai Refinery</v>
          </cell>
        </row>
        <row r="165">
          <cell r="A165" t="str">
            <v>Gold</v>
          </cell>
          <cell r="C165" t="str">
            <v>Samduck Precious Metals</v>
          </cell>
          <cell r="E165" t="str">
            <v>CID001555</v>
          </cell>
          <cell r="J165" t="str">
            <v>GoldSamdok Metal</v>
          </cell>
        </row>
        <row r="166">
          <cell r="A166" t="str">
            <v>Gold</v>
          </cell>
          <cell r="C166" t="str">
            <v>Samduck Precious Metals</v>
          </cell>
          <cell r="E166" t="str">
            <v>CID001555</v>
          </cell>
          <cell r="J166" t="str">
            <v>GoldSamduck Precious Metals</v>
          </cell>
        </row>
        <row r="167">
          <cell r="A167" t="str">
            <v>Gold</v>
          </cell>
          <cell r="C167" t="str">
            <v>SAMWON Metals Corp.</v>
          </cell>
          <cell r="E167" t="str">
            <v>CID001562</v>
          </cell>
          <cell r="J167" t="str">
            <v>GoldSAMWON Metals Corp.</v>
          </cell>
        </row>
        <row r="168">
          <cell r="A168" t="str">
            <v>Gold</v>
          </cell>
          <cell r="C168" t="str">
            <v>SAXONIA Edelmetalle GmbH</v>
          </cell>
          <cell r="E168" t="str">
            <v>CID002777</v>
          </cell>
          <cell r="J168" t="str">
            <v>GoldSAXONIA Edelmetalle GmbH</v>
          </cell>
        </row>
        <row r="169">
          <cell r="A169" t="str">
            <v>Gold</v>
          </cell>
          <cell r="C169" t="str">
            <v>Schone Edelmetaal B.V.</v>
          </cell>
          <cell r="E169" t="str">
            <v>CID001573</v>
          </cell>
          <cell r="J169" t="str">
            <v>GoldSchone Edelmetaal B.V.</v>
          </cell>
        </row>
        <row r="170">
          <cell r="A170" t="str">
            <v>Gold</v>
          </cell>
          <cell r="C170" t="str">
            <v>Samduck Precious Metals</v>
          </cell>
          <cell r="E170" t="str">
            <v>CID001555</v>
          </cell>
          <cell r="J170" t="str">
            <v>GoldSD (Samdok) Metal</v>
          </cell>
        </row>
        <row r="171">
          <cell r="A171" t="str">
            <v>Gold</v>
          </cell>
          <cell r="C171" t="str">
            <v>SEMPSA Joyería Platería S.A.</v>
          </cell>
          <cell r="E171" t="str">
            <v>CID001585</v>
          </cell>
          <cell r="J171" t="str">
            <v>GoldSEMPSA Joyería Platería S.A.</v>
          </cell>
        </row>
        <row r="172">
          <cell r="A172" t="str">
            <v>Gold</v>
          </cell>
          <cell r="C172" t="str">
            <v>SEMPSA Joyería Platería S.A.</v>
          </cell>
          <cell r="E172" t="str">
            <v>CID001585</v>
          </cell>
          <cell r="J172" t="str">
            <v>GoldSempsa JP (Cookson Sempsa)</v>
          </cell>
        </row>
        <row r="173">
          <cell r="A173" t="str">
            <v>Gold</v>
          </cell>
          <cell r="C173" t="str">
            <v>The Refinery of Shandong Gold Mining Co., Ltd.</v>
          </cell>
          <cell r="E173" t="str">
            <v>CID001916</v>
          </cell>
          <cell r="J173" t="str">
            <v>GoldShandong Gold Mine(Laizhou) Smelter Co., Ltd.</v>
          </cell>
        </row>
        <row r="174">
          <cell r="A174" t="str">
            <v>Gold</v>
          </cell>
          <cell r="C174" t="str">
            <v>Shandong Tiancheng Biological Gold Industrial Co., Ltd.</v>
          </cell>
          <cell r="E174" t="str">
            <v>CID001619</v>
          </cell>
          <cell r="J174" t="str">
            <v>GoldShandong Tarzan Bio-Gold Industry Co., Ltd.</v>
          </cell>
        </row>
        <row r="175">
          <cell r="A175" t="str">
            <v>Gold</v>
          </cell>
          <cell r="C175" t="str">
            <v>Shandong Tiancheng Biological Gold Industrial Co., Ltd.</v>
          </cell>
          <cell r="E175" t="str">
            <v>CID001619</v>
          </cell>
          <cell r="J175" t="str">
            <v>GoldShandong Tiancheng Biological Gold Industrial Co., Ltd.</v>
          </cell>
        </row>
        <row r="176">
          <cell r="A176" t="str">
            <v>Gold</v>
          </cell>
          <cell r="C176" t="str">
            <v>Shandong Zhaojin Gold &amp; Silver Refinery Co., Ltd.</v>
          </cell>
          <cell r="E176" t="str">
            <v>CID001622</v>
          </cell>
          <cell r="J176" t="str">
            <v>GoldShandong Zhaojin Gold &amp; Silver Refinery Co., Ltd.</v>
          </cell>
        </row>
        <row r="177">
          <cell r="A177" t="str">
            <v>Gold</v>
          </cell>
          <cell r="C177" t="str">
            <v>The Refinery of Shandong Gold Mining Co., Ltd.</v>
          </cell>
          <cell r="E177" t="str">
            <v>CID001916</v>
          </cell>
          <cell r="J177" t="str">
            <v>GoldShangdong Gold (Laizhou)</v>
          </cell>
        </row>
        <row r="178">
          <cell r="A178" t="str">
            <v>Gold</v>
          </cell>
          <cell r="C178" t="str">
            <v>Tanaka Kikinzoku Kogyo K.K.</v>
          </cell>
          <cell r="E178" t="str">
            <v>CID001875</v>
          </cell>
          <cell r="J178" t="str">
            <v>GoldShonan Plant Tanaka Kikinzoku</v>
          </cell>
        </row>
        <row r="179">
          <cell r="A179" t="str">
            <v>Gold</v>
          </cell>
          <cell r="C179" t="str">
            <v>Sichuan Tianze Precious Metals Co., Ltd.</v>
          </cell>
          <cell r="E179" t="str">
            <v>CID001736</v>
          </cell>
          <cell r="J179" t="str">
            <v>GoldSichuan Tianze Precious Metals Co., Ltd.</v>
          </cell>
        </row>
        <row r="180">
          <cell r="A180" t="str">
            <v>Gold</v>
          </cell>
          <cell r="C180" t="str">
            <v>Tanaka Kikinzoku Kogyo K.K.</v>
          </cell>
          <cell r="E180" t="str">
            <v>CID001875</v>
          </cell>
          <cell r="J180" t="str">
            <v>GoldSingapore Tanaka</v>
          </cell>
        </row>
        <row r="181">
          <cell r="A181" t="str">
            <v>Gold</v>
          </cell>
          <cell r="C181" t="str">
            <v>Singway Technology Co., Ltd.</v>
          </cell>
          <cell r="E181" t="str">
            <v>CID002516</v>
          </cell>
          <cell r="J181" t="str">
            <v>GoldSingway Technology Co., Ltd.</v>
          </cell>
        </row>
        <row r="182">
          <cell r="A182" t="str">
            <v>Gold</v>
          </cell>
          <cell r="C182" t="str">
            <v>Sumitomo Metal Mining Co., Ltd.</v>
          </cell>
          <cell r="E182" t="str">
            <v>CID001798</v>
          </cell>
          <cell r="J182" t="str">
            <v>GoldSMM</v>
          </cell>
        </row>
        <row r="183">
          <cell r="A183" t="str">
            <v>Gold</v>
          </cell>
          <cell r="C183" t="str">
            <v>So Accurate Group, Inc.</v>
          </cell>
          <cell r="E183" t="str">
            <v>CID001754</v>
          </cell>
          <cell r="J183" t="str">
            <v>GoldSo Accurate Group, Inc.</v>
          </cell>
        </row>
        <row r="184">
          <cell r="A184" t="str">
            <v>Gold</v>
          </cell>
          <cell r="C184" t="str">
            <v>SOE Shyolkovsky Factory of Secondary Precious Metals</v>
          </cell>
          <cell r="E184" t="str">
            <v>CID001756</v>
          </cell>
          <cell r="J184" t="str">
            <v>GoldSOE Shyolkovsky Factory of Secondary Precious Metals</v>
          </cell>
        </row>
        <row r="185">
          <cell r="A185" t="str">
            <v>Gold</v>
          </cell>
          <cell r="C185" t="str">
            <v>Solar Applied Materials Technology Corp.</v>
          </cell>
          <cell r="E185" t="str">
            <v>CID001761</v>
          </cell>
          <cell r="J185" t="str">
            <v>GoldSolar Applied Materials Technology Corp.</v>
          </cell>
        </row>
        <row r="186">
          <cell r="A186" t="str">
            <v>Gold</v>
          </cell>
          <cell r="C186" t="str">
            <v>Solar Applied Materials Technology Corp.</v>
          </cell>
          <cell r="E186" t="str">
            <v>CID001761</v>
          </cell>
          <cell r="J186" t="str">
            <v>GoldSOLAR CHEMICALAPPLIED MATERIALS TECHNOLOGY (KUN SHAN)</v>
          </cell>
        </row>
        <row r="187">
          <cell r="A187" t="str">
            <v>Gold</v>
          </cell>
          <cell r="C187" t="str">
            <v>Solar Applied Materials Technology Corp.</v>
          </cell>
          <cell r="E187" t="str">
            <v>CID001761</v>
          </cell>
          <cell r="J187" t="str">
            <v>GoldSolartech</v>
          </cell>
        </row>
        <row r="188">
          <cell r="A188" t="str">
            <v>Gold</v>
          </cell>
          <cell r="C188" t="str">
            <v>Sudan Gold Refinery</v>
          </cell>
          <cell r="E188" t="str">
            <v>CID002567</v>
          </cell>
          <cell r="J188" t="str">
            <v>GoldSudan Gold Refinery</v>
          </cell>
        </row>
        <row r="189">
          <cell r="A189" t="str">
            <v>Gold</v>
          </cell>
          <cell r="C189" t="str">
            <v>Sumitomo Metal Mining Co., Ltd.</v>
          </cell>
          <cell r="E189" t="str">
            <v>CID001798</v>
          </cell>
          <cell r="J189" t="str">
            <v>GoldSumitomo Kinzoku Kozan K.K.</v>
          </cell>
        </row>
        <row r="190">
          <cell r="A190" t="str">
            <v>Gold</v>
          </cell>
          <cell r="C190" t="str">
            <v>Sumitomo Metal Mining Co., Ltd.</v>
          </cell>
          <cell r="E190" t="str">
            <v>CID001798</v>
          </cell>
          <cell r="J190" t="str">
            <v>GoldSumitomo Metal Mining Co., Ltd.</v>
          </cell>
        </row>
        <row r="191">
          <cell r="A191" t="str">
            <v>Gold</v>
          </cell>
          <cell r="C191" t="str">
            <v>T.C.A S.p.A</v>
          </cell>
          <cell r="E191" t="str">
            <v>CID002580</v>
          </cell>
          <cell r="J191" t="str">
            <v>GoldT.C.A S.p.A</v>
          </cell>
        </row>
        <row r="192">
          <cell r="A192" t="str">
            <v>Gold</v>
          </cell>
          <cell r="C192" t="str">
            <v>Mitsui Mining and Smelting Co., Ltd.</v>
          </cell>
          <cell r="E192" t="str">
            <v>CID001193</v>
          </cell>
          <cell r="J192" t="str">
            <v>GoldTakehara Refinery</v>
          </cell>
        </row>
        <row r="193">
          <cell r="A193" t="str">
            <v>Gold</v>
          </cell>
          <cell r="C193" t="str">
            <v>JX Nippon Mining &amp; Metals Co., Ltd.</v>
          </cell>
          <cell r="E193" t="str">
            <v>CID000937</v>
          </cell>
          <cell r="J193" t="str">
            <v>GoldTamano Smelter</v>
          </cell>
        </row>
        <row r="194">
          <cell r="A194" t="str">
            <v>Gold</v>
          </cell>
          <cell r="C194" t="str">
            <v>Tanaka Kikinzoku Kogyo K.K.</v>
          </cell>
          <cell r="E194" t="str">
            <v>CID001875</v>
          </cell>
          <cell r="J194" t="str">
            <v>GoldTanaka Denshi Kogyo K.K</v>
          </cell>
        </row>
        <row r="195">
          <cell r="A195" t="str">
            <v>Gold</v>
          </cell>
          <cell r="C195" t="str">
            <v>Tanaka Kikinzoku Kogyo K.K.</v>
          </cell>
          <cell r="E195" t="str">
            <v>CID001875</v>
          </cell>
          <cell r="J195" t="str">
            <v>GoldTanaka Electronics (Hong Kong) Pte. Ltd.</v>
          </cell>
        </row>
        <row r="196">
          <cell r="A196" t="str">
            <v>Gold</v>
          </cell>
          <cell r="C196" t="str">
            <v>Tanaka Kikinzoku Kogyo K.K.</v>
          </cell>
          <cell r="E196" t="str">
            <v>CID001875</v>
          </cell>
          <cell r="J196" t="str">
            <v>GoldTANAKA Electronics (Malaysia) SDN. BHD.</v>
          </cell>
        </row>
        <row r="197">
          <cell r="A197" t="str">
            <v>Gold</v>
          </cell>
          <cell r="C197" t="str">
            <v>Tanaka Kikinzoku Kogyo K.K.</v>
          </cell>
          <cell r="E197" t="str">
            <v>CID001875</v>
          </cell>
          <cell r="J197" t="str">
            <v>GoldTanaka Electronics (Singapore) Pte. Ltd.</v>
          </cell>
        </row>
        <row r="198">
          <cell r="A198" t="str">
            <v>Gold</v>
          </cell>
          <cell r="C198" t="str">
            <v>Tanaka Kikinzoku Kogyo K.K.</v>
          </cell>
          <cell r="E198" t="str">
            <v>CID001875</v>
          </cell>
          <cell r="J198" t="str">
            <v>GoldTanaka Kikinzoku International</v>
          </cell>
        </row>
        <row r="199">
          <cell r="A199" t="str">
            <v>Gold</v>
          </cell>
          <cell r="C199" t="str">
            <v>Tanaka Kikinzoku Kogyo K.K.</v>
          </cell>
          <cell r="E199" t="str">
            <v>CID001875</v>
          </cell>
          <cell r="J199" t="str">
            <v>GoldTanaka Kikinzoku Kogyo K.K</v>
          </cell>
        </row>
        <row r="200">
          <cell r="A200" t="str">
            <v>Gold</v>
          </cell>
          <cell r="C200" t="str">
            <v>Tanaka Kikinzoku Kogyo K.K.</v>
          </cell>
          <cell r="E200" t="str">
            <v>CID001875</v>
          </cell>
          <cell r="J200" t="str">
            <v>GoldTanaka Kikinzoku Kogyo K.K.</v>
          </cell>
        </row>
        <row r="201">
          <cell r="A201" t="str">
            <v>Gold</v>
          </cell>
          <cell r="C201" t="str">
            <v>Tanaka Kikinzoku Kogyo K.K.</v>
          </cell>
          <cell r="E201" t="str">
            <v>CID001875</v>
          </cell>
          <cell r="J201" t="str">
            <v>GoldTanaka Precious Metals</v>
          </cell>
        </row>
        <row r="202">
          <cell r="A202" t="str">
            <v>Gold</v>
          </cell>
          <cell r="C202" t="str">
            <v>Great Wall Precious Metals Co., Ltd. of CBPM</v>
          </cell>
          <cell r="E202" t="str">
            <v>CID001909</v>
          </cell>
          <cell r="J202" t="str">
            <v>GoldThe Great Wall Gold and Silver Refinery of China</v>
          </cell>
        </row>
        <row r="203">
          <cell r="A203" t="str">
            <v>Gold</v>
          </cell>
          <cell r="C203" t="str">
            <v>Western Australian Mint trading as The Perth Mint</v>
          </cell>
          <cell r="E203" t="str">
            <v>CID002030</v>
          </cell>
          <cell r="J203" t="str">
            <v>GoldThe Perth Mint</v>
          </cell>
        </row>
        <row r="204">
          <cell r="A204" t="str">
            <v>Gold</v>
          </cell>
          <cell r="C204" t="str">
            <v>The Refinery of Shandong Gold Mining Co., Ltd.</v>
          </cell>
          <cell r="E204" t="str">
            <v>CID001916</v>
          </cell>
          <cell r="J204" t="str">
            <v>GoldThe Refinery of Shandong Gold Mining Co., Ltd.</v>
          </cell>
        </row>
        <row r="205">
          <cell r="A205" t="str">
            <v>Gold</v>
          </cell>
          <cell r="C205" t="str">
            <v>Tokuriki Honten Co., Ltd.</v>
          </cell>
          <cell r="E205" t="str">
            <v>CID001938</v>
          </cell>
          <cell r="J205" t="str">
            <v>GoldTokuriki Honten Co., Ltd.</v>
          </cell>
        </row>
        <row r="206">
          <cell r="A206" t="str">
            <v>Gold</v>
          </cell>
          <cell r="C206" t="str">
            <v>Tongling Nonferrous Metals Group Co., Ltd.</v>
          </cell>
          <cell r="E206" t="str">
            <v>CID001947</v>
          </cell>
          <cell r="J206" t="str">
            <v>GoldTongling Nonferrous Metals Group Co., Ltd.</v>
          </cell>
        </row>
        <row r="207">
          <cell r="A207" t="str">
            <v>Gold</v>
          </cell>
          <cell r="C207" t="str">
            <v>Tongling Nonferrous Metals Group Co., Ltd.</v>
          </cell>
          <cell r="E207" t="str">
            <v>CID001947</v>
          </cell>
          <cell r="J207" t="str">
            <v>GoldTongLing Nonferrous Metals Group Holdings Co., Ltd.</v>
          </cell>
        </row>
        <row r="208">
          <cell r="A208" t="str">
            <v>Gold</v>
          </cell>
          <cell r="C208" t="str">
            <v>Tony Goetz NV</v>
          </cell>
          <cell r="E208" t="str">
            <v>CID002587</v>
          </cell>
          <cell r="J208" t="str">
            <v>GoldTony Goetz NV</v>
          </cell>
        </row>
        <row r="209">
          <cell r="A209" t="str">
            <v>Gold</v>
          </cell>
          <cell r="C209" t="str">
            <v>TOO Tau-Ken-Altyn</v>
          </cell>
          <cell r="E209" t="str">
            <v>CID002615</v>
          </cell>
          <cell r="J209" t="str">
            <v>GoldTOO Tau-Ken-Altyn</v>
          </cell>
        </row>
        <row r="210">
          <cell r="A210" t="str">
            <v>Gold</v>
          </cell>
          <cell r="C210" t="str">
            <v>Torecom</v>
          </cell>
          <cell r="E210" t="str">
            <v>CID001955</v>
          </cell>
          <cell r="J210" t="str">
            <v>GoldTorecom</v>
          </cell>
        </row>
        <row r="211">
          <cell r="A211" t="str">
            <v>Gold</v>
          </cell>
          <cell r="C211" t="str">
            <v>Sumitomo Metal Mining Co., Ltd.</v>
          </cell>
          <cell r="E211" t="str">
            <v>CID001798</v>
          </cell>
          <cell r="J211" t="str">
            <v>GoldToyo Smelter &amp; Refinery</v>
          </cell>
        </row>
        <row r="212">
          <cell r="A212" t="str">
            <v>Gold</v>
          </cell>
          <cell r="C212" t="str">
            <v>Umicore Brasil Ltda.</v>
          </cell>
          <cell r="E212" t="str">
            <v>CID001977</v>
          </cell>
          <cell r="J212" t="str">
            <v>GoldUmicore Brasil Ltda.</v>
          </cell>
        </row>
        <row r="213">
          <cell r="A213" t="str">
            <v>Gold</v>
          </cell>
          <cell r="C213" t="str">
            <v>Umicore Precious Metals Thailand</v>
          </cell>
          <cell r="E213" t="str">
            <v>CID002314</v>
          </cell>
          <cell r="J213" t="str">
            <v>GoldUmicore Precious Metals Thailand</v>
          </cell>
        </row>
        <row r="214">
          <cell r="A214" t="str">
            <v>Gold</v>
          </cell>
          <cell r="C214" t="str">
            <v>Umicore S.A. Business Unit Precious Metals Refining</v>
          </cell>
          <cell r="E214" t="str">
            <v>CID001980</v>
          </cell>
          <cell r="J214" t="str">
            <v>GoldUmicore S.A. Business Unit Precious Metals Refining</v>
          </cell>
        </row>
        <row r="215">
          <cell r="A215" t="str">
            <v>Gold</v>
          </cell>
          <cell r="C215" t="str">
            <v>United Precious Metal Refining, Inc.</v>
          </cell>
          <cell r="E215" t="str">
            <v>CID001993</v>
          </cell>
          <cell r="J215" t="str">
            <v>GoldUnited Precious Metal Refining, Inc.</v>
          </cell>
        </row>
        <row r="216">
          <cell r="A216" t="str">
            <v>Gold</v>
          </cell>
          <cell r="C216" t="str">
            <v>Universal Precious Metals Refining Zambia</v>
          </cell>
          <cell r="E216" t="str">
            <v>CID002854</v>
          </cell>
          <cell r="J216" t="str">
            <v>GoldUniversal Precious Metals Refining Zambia</v>
          </cell>
        </row>
        <row r="217">
          <cell r="A217" t="str">
            <v>Gold</v>
          </cell>
          <cell r="C217" t="str">
            <v>Valcambi S.A.</v>
          </cell>
          <cell r="E217" t="str">
            <v>CID002003</v>
          </cell>
          <cell r="J217" t="str">
            <v>GoldValcambi S.A.</v>
          </cell>
        </row>
        <row r="218">
          <cell r="A218" t="str">
            <v>Gold</v>
          </cell>
          <cell r="C218" t="str">
            <v>Western Australian Mint trading as The Perth Mint</v>
          </cell>
          <cell r="E218" t="str">
            <v>CID002030</v>
          </cell>
          <cell r="J218" t="str">
            <v>GoldWestern Australian Mint trading as The Perth Mint</v>
          </cell>
        </row>
        <row r="219">
          <cell r="A219" t="str">
            <v>Gold</v>
          </cell>
          <cell r="C219" t="str">
            <v>WIELAND Edelmetalle GmbH</v>
          </cell>
          <cell r="E219" t="str">
            <v>CID002778</v>
          </cell>
          <cell r="J219" t="str">
            <v>GoldWIELAND Edelmetalle GmbH</v>
          </cell>
        </row>
        <row r="220">
          <cell r="A220" t="str">
            <v>Gold</v>
          </cell>
          <cell r="C220" t="str">
            <v>Materion</v>
          </cell>
          <cell r="E220" t="str">
            <v>CID001113</v>
          </cell>
          <cell r="J220" t="str">
            <v>GoldWilliams Advanced Materials</v>
          </cell>
        </row>
        <row r="221">
          <cell r="A221" t="str">
            <v>Gold</v>
          </cell>
          <cell r="C221" t="str">
            <v>CCR Refinery - Glencore Canada Corporation</v>
          </cell>
          <cell r="E221" t="str">
            <v>CID000185</v>
          </cell>
          <cell r="J221" t="str">
            <v>GoldXstrata</v>
          </cell>
        </row>
        <row r="222">
          <cell r="A222" t="str">
            <v>Gold</v>
          </cell>
          <cell r="C222" t="str">
            <v>Yamamoto Precious Metal Co., Ltd.</v>
          </cell>
          <cell r="E222" t="str">
            <v>CID002100</v>
          </cell>
          <cell r="J222" t="str">
            <v>GoldYamamoto Precious Metal Co., Ltd.</v>
          </cell>
        </row>
        <row r="223">
          <cell r="A223" t="str">
            <v>Gold</v>
          </cell>
          <cell r="C223" t="str">
            <v>Yamamoto Precious Metal Co., Ltd.</v>
          </cell>
          <cell r="E223" t="str">
            <v>CID002100</v>
          </cell>
          <cell r="J223" t="str">
            <v>GoldYamamoto Precision Metals</v>
          </cell>
        </row>
        <row r="224">
          <cell r="A224" t="str">
            <v>Gold</v>
          </cell>
          <cell r="C224" t="str">
            <v>Guoda Safina High-Tech Environmental Refinery Co., Ltd.</v>
          </cell>
          <cell r="E224" t="str">
            <v>CID000651</v>
          </cell>
          <cell r="J224" t="str">
            <v>GoldYantai NUS Safina tech environmental Refinery Co. Ltd.</v>
          </cell>
        </row>
        <row r="225">
          <cell r="A225" t="str">
            <v>Gold</v>
          </cell>
          <cell r="C225" t="str">
            <v>Yokohama Metal Co., Ltd.</v>
          </cell>
          <cell r="E225" t="str">
            <v>CID002129</v>
          </cell>
          <cell r="J225" t="str">
            <v>GoldYokohama Metal Co., Ltd.</v>
          </cell>
        </row>
        <row r="226">
          <cell r="A226" t="str">
            <v>Gold</v>
          </cell>
          <cell r="C226" t="str">
            <v>Yunnan Copper Industry Co., Ltd.</v>
          </cell>
          <cell r="E226" t="str">
            <v>CID000197</v>
          </cell>
          <cell r="J226" t="str">
            <v>GoldYunnan Copper Industry Co., Ltd.</v>
          </cell>
        </row>
        <row r="227">
          <cell r="A227" t="str">
            <v>Gold</v>
          </cell>
          <cell r="C227" t="str">
            <v>Shandong Zhaojin Gold &amp; Silver Refinery Co., Ltd.</v>
          </cell>
          <cell r="E227" t="str">
            <v>CID001622</v>
          </cell>
          <cell r="J227" t="str">
            <v>GoldZhao Jin Mining Industry Co Ltd</v>
          </cell>
        </row>
        <row r="228">
          <cell r="A228" t="str">
            <v>Gold</v>
          </cell>
          <cell r="C228" t="str">
            <v>Shandong Zhaojin Gold &amp; Silver Refinery Co., Ltd.</v>
          </cell>
          <cell r="E228" t="str">
            <v>CID001622</v>
          </cell>
          <cell r="J228" t="str">
            <v>GoldZhao Yuan Gold Mine</v>
          </cell>
        </row>
        <row r="229">
          <cell r="A229" t="str">
            <v>Gold</v>
          </cell>
          <cell r="C229" t="str">
            <v>Shandong Zhaojin Gold &amp; Silver Refinery Co., Ltd.</v>
          </cell>
          <cell r="E229" t="str">
            <v>CID001622</v>
          </cell>
          <cell r="J229" t="str">
            <v>GoldZhao Yuan Gold Smelter of ZhongJin</v>
          </cell>
        </row>
        <row r="230">
          <cell r="A230" t="str">
            <v>Gold</v>
          </cell>
          <cell r="C230" t="str">
            <v>Shandong Zhaojin Gold &amp; Silver Refinery Co., Ltd.</v>
          </cell>
          <cell r="E230" t="str">
            <v>CID001622</v>
          </cell>
          <cell r="J230" t="str">
            <v>GoldZhao Yuan Jin Kuang</v>
          </cell>
        </row>
        <row r="231">
          <cell r="A231" t="str">
            <v>Gold</v>
          </cell>
          <cell r="C231" t="str">
            <v>Shandong Zhaojin Gold &amp; Silver Refinery Co., Ltd.</v>
          </cell>
          <cell r="E231" t="str">
            <v>CID001622</v>
          </cell>
          <cell r="J231" t="str">
            <v>GoldZhaojin Mining Industry Co., Ltd.</v>
          </cell>
        </row>
        <row r="232">
          <cell r="A232" t="str">
            <v>Gold</v>
          </cell>
          <cell r="C232" t="str">
            <v>Shandong Zhaojin Gold &amp; Silver Refinery Co., Ltd.</v>
          </cell>
          <cell r="E232" t="str">
            <v>CID001622</v>
          </cell>
          <cell r="J232" t="str">
            <v>GoldZhaoyuan Gold Group</v>
          </cell>
        </row>
        <row r="233">
          <cell r="A233" t="str">
            <v>Gold</v>
          </cell>
          <cell r="C233" t="str">
            <v>Zhongyuan Gold Smelter of Zhongjin Gold Corporation</v>
          </cell>
          <cell r="E233" t="str">
            <v>CID002224</v>
          </cell>
          <cell r="J233" t="str">
            <v>GoldZhongjin Gold Corporation Limited</v>
          </cell>
        </row>
        <row r="234">
          <cell r="A234" t="str">
            <v>Gold</v>
          </cell>
          <cell r="C234" t="str">
            <v>Zhongyuan Gold Smelter of Zhongjin Gold Corporation</v>
          </cell>
          <cell r="E234" t="str">
            <v>CID002224</v>
          </cell>
          <cell r="J234" t="str">
            <v>GoldZhongyuan Gold Smelter of Zhongjin Gold Corporation</v>
          </cell>
        </row>
        <row r="235">
          <cell r="A235" t="str">
            <v>Gold</v>
          </cell>
          <cell r="C235" t="str">
            <v>Zijin Mining Group Co., Ltd. Gold Refinery</v>
          </cell>
          <cell r="E235" t="str">
            <v>CID002243</v>
          </cell>
          <cell r="J235" t="str">
            <v>GoldZijin Kuang Ye Refinery</v>
          </cell>
        </row>
        <row r="236">
          <cell r="A236" t="str">
            <v>Gold</v>
          </cell>
          <cell r="C236" t="str">
            <v>Zijin Mining Group Co., Ltd. Gold Refinery</v>
          </cell>
          <cell r="E236" t="str">
            <v>CID002243</v>
          </cell>
          <cell r="J236" t="str">
            <v>GoldZijin Mining Group Co., Ltd. Gold Refinery</v>
          </cell>
        </row>
        <row r="237">
          <cell r="A237" t="str">
            <v>Gold</v>
          </cell>
          <cell r="C237" t="str">
            <v>Zijin Mining Group Co., Ltd. Gold Refinery</v>
          </cell>
          <cell r="E237" t="str">
            <v>CID002243</v>
          </cell>
          <cell r="J237" t="str">
            <v>GoldZijin Mining Industry Corporation</v>
          </cell>
        </row>
        <row r="238">
          <cell r="A238" t="str">
            <v>Gold</v>
          </cell>
          <cell r="J238" t="str">
            <v>GoldSmelter not listed</v>
          </cell>
        </row>
        <row r="239">
          <cell r="A239" t="str">
            <v>Gold</v>
          </cell>
          <cell r="C239" t="str">
            <v>Unknown</v>
          </cell>
          <cell r="J239" t="str">
            <v>GoldSmelter not yet identified</v>
          </cell>
        </row>
        <row r="240">
          <cell r="A240" t="str">
            <v>Tantalum</v>
          </cell>
          <cell r="C240" t="str">
            <v>Changsha South Tantalum Niobium Co., Ltd.</v>
          </cell>
          <cell r="E240" t="str">
            <v>CID000211</v>
          </cell>
          <cell r="J240" t="str">
            <v>TantalumChangsha South Tantalum Niobium Co., Ltd.</v>
          </cell>
        </row>
        <row r="241">
          <cell r="A241" t="str">
            <v>Tantalum</v>
          </cell>
          <cell r="C241" t="str">
            <v>Changsha South Tantalum Niobium Co., Ltd.</v>
          </cell>
          <cell r="E241" t="str">
            <v>CID000211</v>
          </cell>
          <cell r="J241" t="str">
            <v>TantalumChangsha Southern</v>
          </cell>
        </row>
        <row r="242">
          <cell r="A242" t="str">
            <v>Tantalum</v>
          </cell>
          <cell r="C242" t="str">
            <v>Conghua Tantalum and Niobium Smeltry</v>
          </cell>
          <cell r="E242" t="str">
            <v>CID000291</v>
          </cell>
          <cell r="J242" t="str">
            <v>TantalumConghua Tantalum and Niobium Smeltry</v>
          </cell>
        </row>
        <row r="243">
          <cell r="A243" t="str">
            <v>Tantalum</v>
          </cell>
          <cell r="C243" t="str">
            <v>D Block Metals, LLC</v>
          </cell>
          <cell r="E243" t="str">
            <v>CID002504</v>
          </cell>
          <cell r="J243" t="str">
            <v>TantalumD Block Metals, LLC</v>
          </cell>
        </row>
        <row r="244">
          <cell r="A244" t="str">
            <v>Tantalum</v>
          </cell>
          <cell r="C244" t="str">
            <v>Duoluoshan</v>
          </cell>
          <cell r="E244" t="str">
            <v>CID000410</v>
          </cell>
          <cell r="J244" t="str">
            <v>TantalumDouluoshan Sapphire Rare Metal Co Ltd</v>
          </cell>
        </row>
        <row r="245">
          <cell r="A245" t="str">
            <v>Tantalum</v>
          </cell>
          <cell r="C245" t="str">
            <v>Duoluoshan</v>
          </cell>
          <cell r="E245" t="str">
            <v>CID000410</v>
          </cell>
          <cell r="J245" t="str">
            <v>TantalumDuoluoshan</v>
          </cell>
        </row>
        <row r="246">
          <cell r="A246" t="str">
            <v>Tantalum</v>
          </cell>
          <cell r="C246" t="str">
            <v>E.S.R. Electronics</v>
          </cell>
          <cell r="E246" t="str">
            <v>CID002590</v>
          </cell>
          <cell r="J246" t="str">
            <v>TantalumE.S.R. Electronics</v>
          </cell>
        </row>
        <row r="247">
          <cell r="A247" t="str">
            <v>Tantalum</v>
          </cell>
          <cell r="C247" t="str">
            <v>Exotech Inc.</v>
          </cell>
          <cell r="E247" t="str">
            <v>CID000456</v>
          </cell>
          <cell r="J247" t="str">
            <v>TantalumExotech Inc.</v>
          </cell>
        </row>
        <row r="248">
          <cell r="A248" t="str">
            <v>Tantalum</v>
          </cell>
          <cell r="C248" t="str">
            <v>F&amp;X Electro-Materials Ltd.</v>
          </cell>
          <cell r="E248" t="str">
            <v>CID000460</v>
          </cell>
          <cell r="J248" t="str">
            <v>TantalumF &amp; X</v>
          </cell>
        </row>
        <row r="249">
          <cell r="A249" t="str">
            <v>Tantalum</v>
          </cell>
          <cell r="C249" t="str">
            <v>F&amp;X Electro-Materials Ltd.</v>
          </cell>
          <cell r="E249" t="str">
            <v>CID000460</v>
          </cell>
          <cell r="J249" t="str">
            <v>TantalumF&amp;X Electro-Materials Ltd.</v>
          </cell>
        </row>
        <row r="250">
          <cell r="A250" t="str">
            <v>Tantalum</v>
          </cell>
          <cell r="C250" t="str">
            <v>FIR Metals &amp; Resource Ltd.</v>
          </cell>
          <cell r="E250" t="str">
            <v>CID002505</v>
          </cell>
          <cell r="J250" t="str">
            <v>TantalumFIR Metals &amp; Resource Ltd.</v>
          </cell>
        </row>
        <row r="251">
          <cell r="A251" t="str">
            <v>Tantalum</v>
          </cell>
          <cell r="C251" t="str">
            <v>Global Advanced Metals Aizu</v>
          </cell>
          <cell r="E251" t="str">
            <v>CID002558</v>
          </cell>
          <cell r="J251" t="str">
            <v>TantalumGlobal Advanced Metals Aizu</v>
          </cell>
        </row>
        <row r="252">
          <cell r="A252" t="str">
            <v>Tantalum</v>
          </cell>
          <cell r="C252" t="str">
            <v>Global Advanced Metals Boyertown</v>
          </cell>
          <cell r="E252" t="str">
            <v>CID002557</v>
          </cell>
          <cell r="J252" t="str">
            <v>TantalumGlobal Advanced Metals Boyertown</v>
          </cell>
        </row>
        <row r="253">
          <cell r="A253" t="str">
            <v>Tantalum</v>
          </cell>
          <cell r="C253" t="str">
            <v>Guangdong Zhiyuan New Material Co., Ltd.</v>
          </cell>
          <cell r="E253" t="str">
            <v>CID000616</v>
          </cell>
          <cell r="J253" t="str">
            <v>TantalumGuangdong Zhiyuan New Material Co., Ltd.</v>
          </cell>
        </row>
        <row r="254">
          <cell r="A254" t="str">
            <v>Tantalum</v>
          </cell>
          <cell r="C254" t="str">
            <v>H.C. Starck Co., Ltd.</v>
          </cell>
          <cell r="E254" t="str">
            <v>CID002544</v>
          </cell>
          <cell r="J254" t="str">
            <v>TantalumH.C. Starck Co., Ltd.</v>
          </cell>
        </row>
        <row r="255">
          <cell r="A255" t="str">
            <v>Tantalum</v>
          </cell>
          <cell r="C255" t="str">
            <v>H.C. Starck GmbH Goslar</v>
          </cell>
          <cell r="E255" t="str">
            <v>CID002545</v>
          </cell>
          <cell r="J255" t="str">
            <v>TantalumH.C. Starck GmbH Goslar</v>
          </cell>
        </row>
        <row r="256">
          <cell r="A256" t="str">
            <v>Tantalum</v>
          </cell>
          <cell r="C256" t="str">
            <v>H.C. Starck GmbH Laufenburg</v>
          </cell>
          <cell r="E256" t="str">
            <v>CID002546</v>
          </cell>
          <cell r="J256" t="str">
            <v>TantalumH.C. Starck GmbH Laufenburg</v>
          </cell>
        </row>
        <row r="257">
          <cell r="A257" t="str">
            <v>Tantalum</v>
          </cell>
          <cell r="C257" t="str">
            <v>H.C. Starck Hermsdorf GmbH</v>
          </cell>
          <cell r="E257" t="str">
            <v>CID002547</v>
          </cell>
          <cell r="J257" t="str">
            <v>TantalumH.C. Starck Hermsdorf GmbH</v>
          </cell>
        </row>
        <row r="258">
          <cell r="A258" t="str">
            <v>Tantalum</v>
          </cell>
          <cell r="C258" t="str">
            <v>H.C. Starck Inc.</v>
          </cell>
          <cell r="E258" t="str">
            <v>CID002548</v>
          </cell>
          <cell r="J258" t="str">
            <v>TantalumH.C. Starck Inc.</v>
          </cell>
        </row>
        <row r="259">
          <cell r="A259" t="str">
            <v>Tantalum</v>
          </cell>
          <cell r="C259" t="str">
            <v>H.C. Starck Ltd.</v>
          </cell>
          <cell r="E259" t="str">
            <v>CID002549</v>
          </cell>
          <cell r="J259" t="str">
            <v>TantalumH.C. Starck Ltd.</v>
          </cell>
        </row>
        <row r="260">
          <cell r="A260" t="str">
            <v>Tantalum</v>
          </cell>
          <cell r="C260" t="str">
            <v>H.C. Starck Smelting GmbH &amp; Co. KG</v>
          </cell>
          <cell r="E260" t="str">
            <v>CID002550</v>
          </cell>
          <cell r="J260" t="str">
            <v>TantalumH.C. Starck Smelting GmbH &amp; Co. KG</v>
          </cell>
        </row>
        <row r="261">
          <cell r="A261" t="str">
            <v>Tantalum</v>
          </cell>
          <cell r="C261" t="str">
            <v>Hengyang King Xing Lifeng New Materials Co., Ltd.</v>
          </cell>
          <cell r="E261" t="str">
            <v>CID002492</v>
          </cell>
          <cell r="J261" t="str">
            <v>TantalumHengyang King Xing Lifeng New Materials Co., Ltd.</v>
          </cell>
        </row>
        <row r="262">
          <cell r="A262" t="str">
            <v>Tantalum</v>
          </cell>
          <cell r="C262" t="str">
            <v>Hi-Temp Specialty Metals, Inc.</v>
          </cell>
          <cell r="E262" t="str">
            <v>CID000731</v>
          </cell>
          <cell r="J262" t="str">
            <v>TantalumHi-Temp</v>
          </cell>
        </row>
        <row r="263">
          <cell r="A263" t="str">
            <v>Tantalum</v>
          </cell>
          <cell r="C263" t="str">
            <v>Hi-Temp Specialty Metals, Inc.</v>
          </cell>
          <cell r="E263" t="str">
            <v>CID000731</v>
          </cell>
          <cell r="J263" t="str">
            <v>TantalumHi-Temp Specialty Metals, Inc.</v>
          </cell>
        </row>
        <row r="264">
          <cell r="A264" t="str">
            <v>Tantalum</v>
          </cell>
          <cell r="C264" t="str">
            <v>Jiangxi Dinghai Tantalum &amp; Niobium Co., Ltd.</v>
          </cell>
          <cell r="E264" t="str">
            <v>CID002512</v>
          </cell>
          <cell r="J264" t="str">
            <v>TantalumJiangxi Dinghai Tantalum &amp; Niobium Co., Ltd.</v>
          </cell>
        </row>
        <row r="265">
          <cell r="A265" t="str">
            <v>Tantalum</v>
          </cell>
          <cell r="C265" t="str">
            <v>Jiangxi Tuohong New Raw Material</v>
          </cell>
          <cell r="E265" t="str">
            <v>CID002842</v>
          </cell>
          <cell r="J265" t="str">
            <v>TantalumJiangxi Tuohong New Raw Material</v>
          </cell>
        </row>
        <row r="266">
          <cell r="A266" t="str">
            <v>Tantalum</v>
          </cell>
          <cell r="C266" t="str">
            <v>JiuJiang JinXin Nonferrous Metals Co., Ltd.</v>
          </cell>
          <cell r="E266" t="str">
            <v>CID000914</v>
          </cell>
          <cell r="J266" t="str">
            <v>TantalumJiuJiang JinXin Nonferrous Metals Co., Ltd.</v>
          </cell>
        </row>
        <row r="267">
          <cell r="A267" t="str">
            <v>Tantalum</v>
          </cell>
          <cell r="C267" t="str">
            <v>Jiujiang Tanbre Co., Ltd.</v>
          </cell>
          <cell r="E267" t="str">
            <v>CID000917</v>
          </cell>
          <cell r="J267" t="str">
            <v>TantalumJiujiang Tanbre Co., Ltd.</v>
          </cell>
        </row>
        <row r="268">
          <cell r="A268" t="str">
            <v>Tantalum</v>
          </cell>
          <cell r="C268" t="str">
            <v>Jiujiang Zhongao Tantalum &amp; Niobium Co., Ltd.</v>
          </cell>
          <cell r="E268" t="str">
            <v>CID002506</v>
          </cell>
          <cell r="J268" t="str">
            <v>TantalumJiujiang Zhongao Tantalum &amp; Niobium Co., Ltd.</v>
          </cell>
        </row>
        <row r="269">
          <cell r="A269" t="str">
            <v>Tantalum</v>
          </cell>
          <cell r="C269" t="str">
            <v>KEMET Blue Metals</v>
          </cell>
          <cell r="E269" t="str">
            <v>CID002539</v>
          </cell>
          <cell r="J269" t="str">
            <v>TantalumKEMET Blue Metals</v>
          </cell>
        </row>
        <row r="270">
          <cell r="A270" t="str">
            <v>Tantalum</v>
          </cell>
          <cell r="C270" t="str">
            <v>KEMET Blue Powder</v>
          </cell>
          <cell r="E270" t="str">
            <v>CID002568</v>
          </cell>
          <cell r="J270" t="str">
            <v>TantalumKEMET Blue Powder</v>
          </cell>
        </row>
        <row r="271">
          <cell r="A271" t="str">
            <v>Tantalum</v>
          </cell>
          <cell r="C271" t="str">
            <v>King-Tan Tantalum Industry Ltd.</v>
          </cell>
          <cell r="E271" t="str">
            <v>CID000973</v>
          </cell>
          <cell r="J271" t="str">
            <v>TantalumKing-Tan Tantalum Industry Ltd.</v>
          </cell>
        </row>
        <row r="272">
          <cell r="A272" t="str">
            <v>Tantalum</v>
          </cell>
          <cell r="C272" t="str">
            <v>LSM Brasil S.A.</v>
          </cell>
          <cell r="E272" t="str">
            <v>CID001076</v>
          </cell>
          <cell r="J272" t="str">
            <v>TantalumLSM Brasil S.A.</v>
          </cell>
        </row>
        <row r="273">
          <cell r="A273" t="str">
            <v>Tantalum</v>
          </cell>
          <cell r="C273" t="str">
            <v>Metallurgical Products India Pvt., Ltd.</v>
          </cell>
          <cell r="E273" t="str">
            <v>CID001163</v>
          </cell>
          <cell r="J273" t="str">
            <v>TantalumMetallurgical Products India Pvt. Ltd. (MPIL)</v>
          </cell>
        </row>
        <row r="274">
          <cell r="A274" t="str">
            <v>Tantalum</v>
          </cell>
          <cell r="C274" t="str">
            <v>Metallurgical Products India Pvt., Ltd.</v>
          </cell>
          <cell r="E274" t="str">
            <v>CID001163</v>
          </cell>
          <cell r="J274" t="str">
            <v>TantalumMetallurgical Products India Pvt., Ltd.</v>
          </cell>
        </row>
        <row r="275">
          <cell r="A275" t="str">
            <v>Tantalum</v>
          </cell>
          <cell r="C275" t="str">
            <v>Mineração Taboca S.A.</v>
          </cell>
          <cell r="E275" t="str">
            <v>CID001175</v>
          </cell>
          <cell r="J275" t="str">
            <v>TantalumMineração Taboca S.A.</v>
          </cell>
        </row>
        <row r="276">
          <cell r="A276" t="str">
            <v>Tantalum</v>
          </cell>
          <cell r="C276" t="str">
            <v>Mitsui Mining &amp; Smelting</v>
          </cell>
          <cell r="E276" t="str">
            <v>CID001192</v>
          </cell>
          <cell r="J276" t="str">
            <v>TantalumMitsui Mining &amp; Smelting</v>
          </cell>
        </row>
        <row r="277">
          <cell r="A277" t="str">
            <v>Tantalum</v>
          </cell>
          <cell r="C277" t="str">
            <v>Molycorp Silmet A.S.</v>
          </cell>
          <cell r="E277" t="str">
            <v>CID001200</v>
          </cell>
          <cell r="J277" t="str">
            <v>TantalumMolycorp Silmet A.S.</v>
          </cell>
        </row>
        <row r="278">
          <cell r="A278" t="str">
            <v>Tantalum</v>
          </cell>
          <cell r="C278" t="str">
            <v>Ningxia Orient Tantalum Industry Co., Ltd.</v>
          </cell>
          <cell r="E278" t="str">
            <v>CID001277</v>
          </cell>
          <cell r="J278" t="str">
            <v>TantalumNingxia Orient Tantalum Industry Co., Ltd.</v>
          </cell>
        </row>
        <row r="279">
          <cell r="A279" t="str">
            <v>Tantalum</v>
          </cell>
          <cell r="C279" t="str">
            <v>Plansee SE Liezen</v>
          </cell>
          <cell r="E279" t="str">
            <v>CID002540</v>
          </cell>
          <cell r="J279" t="str">
            <v>TantalumPlansee SE Liezen</v>
          </cell>
        </row>
        <row r="280">
          <cell r="A280" t="str">
            <v>Tantalum</v>
          </cell>
          <cell r="C280" t="str">
            <v>Plansee SE Reutte</v>
          </cell>
          <cell r="E280" t="str">
            <v>CID002556</v>
          </cell>
          <cell r="J280" t="str">
            <v>TantalumPlansee SE Reutte</v>
          </cell>
        </row>
        <row r="281">
          <cell r="A281" t="str">
            <v>Tantalum</v>
          </cell>
          <cell r="C281" t="str">
            <v>Power Resources Ltd.</v>
          </cell>
          <cell r="E281" t="str">
            <v>CID002847</v>
          </cell>
          <cell r="J281" t="str">
            <v>TantalumPower Resources Ltd.</v>
          </cell>
        </row>
        <row r="282">
          <cell r="A282" t="str">
            <v>Tantalum</v>
          </cell>
          <cell r="C282" t="str">
            <v>QuantumClean</v>
          </cell>
          <cell r="E282" t="str">
            <v>CID001508</v>
          </cell>
          <cell r="J282" t="str">
            <v>TantalumQuantumClean</v>
          </cell>
        </row>
        <row r="283">
          <cell r="A283" t="str">
            <v>Tantalum</v>
          </cell>
          <cell r="C283" t="str">
            <v>Resind Indústria e Comércio Ltda.</v>
          </cell>
          <cell r="E283" t="str">
            <v>CID002707</v>
          </cell>
          <cell r="J283" t="str">
            <v>TantalumResind Indústria e Comércio Ltda.</v>
          </cell>
        </row>
        <row r="284">
          <cell r="A284" t="str">
            <v>Tantalum</v>
          </cell>
          <cell r="C284" t="str">
            <v>RFH Tantalum Smeltry Co., Ltd.</v>
          </cell>
          <cell r="E284" t="str">
            <v>CID001522</v>
          </cell>
          <cell r="J284" t="str">
            <v>TantalumRFH</v>
          </cell>
        </row>
        <row r="285">
          <cell r="A285" t="str">
            <v>Tantalum</v>
          </cell>
          <cell r="C285" t="str">
            <v>RFH Tantalum Smeltry Co., Ltd.</v>
          </cell>
          <cell r="E285" t="str">
            <v>CID001522</v>
          </cell>
          <cell r="J285" t="str">
            <v>TantalumRFH (Yanling Jincheng Tantalum &amp; Niobium Co., Ltd)</v>
          </cell>
        </row>
        <row r="286">
          <cell r="A286" t="str">
            <v>Tantalum</v>
          </cell>
          <cell r="C286" t="str">
            <v>RFH Tantalum Smeltry Co., Ltd.</v>
          </cell>
          <cell r="E286" t="str">
            <v>CID001522</v>
          </cell>
          <cell r="J286" t="str">
            <v>TantalumRFH Tantalum Smeltry Co., Ltd.</v>
          </cell>
        </row>
        <row r="287">
          <cell r="A287" t="str">
            <v>Tantalum</v>
          </cell>
          <cell r="C287" t="str">
            <v>Solikamsk Magnesium Works OAO</v>
          </cell>
          <cell r="E287" t="str">
            <v>CID001769</v>
          </cell>
          <cell r="J287" t="str">
            <v>TantalumSolikamsk</v>
          </cell>
        </row>
        <row r="288">
          <cell r="A288" t="str">
            <v>Tantalum</v>
          </cell>
          <cell r="C288" t="str">
            <v>Solikamsk Magnesium Works OAO</v>
          </cell>
          <cell r="E288" t="str">
            <v>CID001769</v>
          </cell>
          <cell r="J288" t="str">
            <v>TantalumSolikamsk Magnesium Works OAO</v>
          </cell>
        </row>
        <row r="289">
          <cell r="A289" t="str">
            <v>Tantalum</v>
          </cell>
          <cell r="C289" t="str">
            <v>Solikamsk Magnesium Works OAO</v>
          </cell>
          <cell r="E289" t="str">
            <v>CID001769</v>
          </cell>
          <cell r="J289" t="str">
            <v>TantalumSolikamsk Metal Works</v>
          </cell>
        </row>
        <row r="290">
          <cell r="A290" t="str">
            <v>Tantalum</v>
          </cell>
          <cell r="C290" t="str">
            <v>Taki Chemicals</v>
          </cell>
          <cell r="E290" t="str">
            <v>CID001869</v>
          </cell>
          <cell r="J290" t="str">
            <v>TantalumTaki Chemicals</v>
          </cell>
        </row>
        <row r="291">
          <cell r="A291" t="str">
            <v>Tantalum</v>
          </cell>
          <cell r="C291" t="str">
            <v>Telex Metals</v>
          </cell>
          <cell r="E291" t="str">
            <v>CID001891</v>
          </cell>
          <cell r="J291" t="str">
            <v>TantalumTelex Metals</v>
          </cell>
        </row>
        <row r="292">
          <cell r="A292" t="str">
            <v>Tantalum</v>
          </cell>
          <cell r="C292" t="str">
            <v>Tranzact, Inc.</v>
          </cell>
          <cell r="E292" t="str">
            <v>CID002571</v>
          </cell>
          <cell r="J292" t="str">
            <v>TantalumTranzact, Inc.</v>
          </cell>
        </row>
        <row r="293">
          <cell r="A293" t="str">
            <v>Tantalum</v>
          </cell>
          <cell r="C293" t="str">
            <v>Ulba Metallurgical Plant JSC</v>
          </cell>
          <cell r="E293" t="str">
            <v>CID001969</v>
          </cell>
          <cell r="J293" t="str">
            <v>TantalumULBA</v>
          </cell>
        </row>
        <row r="294">
          <cell r="A294" t="str">
            <v>Tantalum</v>
          </cell>
          <cell r="C294" t="str">
            <v>Ulba Metallurgical Plant JSC</v>
          </cell>
          <cell r="E294" t="str">
            <v>CID001969</v>
          </cell>
          <cell r="J294" t="str">
            <v>TantalumUlba Metallurgical Plant JSC</v>
          </cell>
        </row>
        <row r="295">
          <cell r="A295" t="str">
            <v>Tantalum</v>
          </cell>
          <cell r="C295" t="str">
            <v>XinXing HaoRong Electronic Material Co., Ltd.</v>
          </cell>
          <cell r="E295" t="str">
            <v>CID002508</v>
          </cell>
          <cell r="J295" t="str">
            <v>TantalumXinXing HaoRong Electronic Material Co., Ltd.</v>
          </cell>
        </row>
        <row r="296">
          <cell r="A296" t="str">
            <v>Tantalum</v>
          </cell>
          <cell r="C296" t="str">
            <v>Yichun Jin Yang Rare Metal Co., Ltd.</v>
          </cell>
          <cell r="E296" t="str">
            <v>CID002307</v>
          </cell>
          <cell r="J296" t="str">
            <v>TantalumYichun Jin Yang Rare Metal Co., Ltd.</v>
          </cell>
        </row>
        <row r="297">
          <cell r="A297" t="str">
            <v>Tantalum</v>
          </cell>
          <cell r="C297" t="str">
            <v>Duoluoshan</v>
          </cell>
          <cell r="E297" t="str">
            <v>CID000410</v>
          </cell>
          <cell r="J297" t="str">
            <v>TantalumZhaoqing Duoluoshan Non-ferrous Metals Co.,Ltd</v>
          </cell>
        </row>
        <row r="298">
          <cell r="A298" t="str">
            <v>Tantalum</v>
          </cell>
          <cell r="C298" t="str">
            <v>Zhuzhou Cemented Carbide</v>
          </cell>
          <cell r="E298" t="str">
            <v>CID002232</v>
          </cell>
          <cell r="J298" t="str">
            <v>TantalumZhuzhou Cemented Carbide</v>
          </cell>
        </row>
        <row r="299">
          <cell r="A299" t="str">
            <v>Tantalum</v>
          </cell>
          <cell r="C299" t="str">
            <v>Zhuzhou Cemented Carbide</v>
          </cell>
          <cell r="E299" t="str">
            <v>CID002232</v>
          </cell>
          <cell r="J299" t="str">
            <v>TantalumZhuzhou Cemented Carbide Group</v>
          </cell>
        </row>
        <row r="300">
          <cell r="A300" t="str">
            <v>Tantalum</v>
          </cell>
          <cell r="C300" t="str">
            <v>Zhuzhou Cemented Carbide</v>
          </cell>
          <cell r="E300" t="str">
            <v>CID002232</v>
          </cell>
          <cell r="J300" t="str">
            <v>TantalumZhuzhou Cemented Carbide Works Imp. &amp; Exp. Co.</v>
          </cell>
        </row>
        <row r="301">
          <cell r="A301" t="str">
            <v>Tantalum</v>
          </cell>
          <cell r="J301" t="str">
            <v>TantalumSmelter not listed</v>
          </cell>
        </row>
        <row r="302">
          <cell r="A302" t="str">
            <v>Tantalum</v>
          </cell>
          <cell r="C302" t="str">
            <v>Unknown</v>
          </cell>
          <cell r="J302" t="str">
            <v>TantalumSmelter not yet identified</v>
          </cell>
        </row>
        <row r="303">
          <cell r="A303" t="str">
            <v>Tin</v>
          </cell>
          <cell r="C303" t="str">
            <v>Alpha</v>
          </cell>
          <cell r="E303" t="str">
            <v>CID000292</v>
          </cell>
          <cell r="J303" t="str">
            <v>TinAlent plc</v>
          </cell>
        </row>
        <row r="304">
          <cell r="A304" t="str">
            <v>Tin</v>
          </cell>
          <cell r="C304" t="str">
            <v>Alpha</v>
          </cell>
          <cell r="E304" t="str">
            <v>CID000292</v>
          </cell>
          <cell r="J304" t="str">
            <v>TinAlpha</v>
          </cell>
        </row>
        <row r="305">
          <cell r="A305" t="str">
            <v>Tin</v>
          </cell>
          <cell r="C305" t="str">
            <v>Alpha</v>
          </cell>
          <cell r="E305" t="str">
            <v>CID000292</v>
          </cell>
          <cell r="J305" t="str">
            <v>TinAlpha Metals</v>
          </cell>
        </row>
        <row r="306">
          <cell r="A306" t="str">
            <v>Tin</v>
          </cell>
          <cell r="C306" t="str">
            <v>Alpha</v>
          </cell>
          <cell r="E306" t="str">
            <v>CID000292</v>
          </cell>
          <cell r="J306" t="str">
            <v>TinAlpha Metals Korea Ltd.</v>
          </cell>
        </row>
        <row r="307">
          <cell r="A307" t="str">
            <v>Tin</v>
          </cell>
          <cell r="C307" t="str">
            <v>Alpha</v>
          </cell>
          <cell r="E307" t="str">
            <v>CID000292</v>
          </cell>
          <cell r="J307" t="str">
            <v>TinAlpha Metals Taiwan</v>
          </cell>
        </row>
        <row r="308">
          <cell r="A308" t="str">
            <v>Tin</v>
          </cell>
          <cell r="C308" t="str">
            <v>An Thai Minerals Co., Ltd.</v>
          </cell>
          <cell r="E308" t="str">
            <v>CID002825</v>
          </cell>
          <cell r="J308" t="str">
            <v>TinAn Thai Minerals Co., Ltd.</v>
          </cell>
        </row>
        <row r="309">
          <cell r="A309" t="str">
            <v>Tin</v>
          </cell>
          <cell r="C309" t="str">
            <v>An Vinh Joint Stock Mineral Processing Company</v>
          </cell>
          <cell r="E309" t="str">
            <v>CID002703</v>
          </cell>
          <cell r="J309" t="str">
            <v>TinAn Vinh Joint Stock Mineral Processing Company</v>
          </cell>
        </row>
        <row r="310">
          <cell r="A310" t="str">
            <v>Tin</v>
          </cell>
          <cell r="C310" t="str">
            <v>PT BilliTin Makmur Lestari</v>
          </cell>
          <cell r="E310" t="str">
            <v>CID001424</v>
          </cell>
          <cell r="J310" t="str">
            <v>TinBML</v>
          </cell>
        </row>
        <row r="311">
          <cell r="A311" t="str">
            <v>Tin</v>
          </cell>
          <cell r="C311" t="str">
            <v>PT Bukit Timah</v>
          </cell>
          <cell r="E311" t="str">
            <v>CID001428</v>
          </cell>
          <cell r="J311" t="str">
            <v>TinBrand IMLI</v>
          </cell>
        </row>
        <row r="312">
          <cell r="A312" t="str">
            <v>Tin</v>
          </cell>
          <cell r="C312" t="str">
            <v>PT Refined Bangka Tin</v>
          </cell>
          <cell r="E312" t="str">
            <v>CID001460</v>
          </cell>
          <cell r="J312" t="str">
            <v>TinBrand RBT</v>
          </cell>
        </row>
        <row r="313">
          <cell r="A313" t="str">
            <v>Tin</v>
          </cell>
          <cell r="C313" t="str">
            <v>Yunnan Chengfeng Non-ferrous Metals Co., Ltd.</v>
          </cell>
          <cell r="E313" t="str">
            <v>CID002158</v>
          </cell>
          <cell r="J313" t="str">
            <v>TinChengfeng Metals Co Pte Ltd</v>
          </cell>
        </row>
        <row r="314">
          <cell r="A314" t="str">
            <v>Tin</v>
          </cell>
          <cell r="C314" t="str">
            <v>Chenzhou Yunxiang Mining and Metallurgy Co., Ltd.</v>
          </cell>
          <cell r="E314" t="str">
            <v>CID000228</v>
          </cell>
          <cell r="J314" t="str">
            <v>TinChenzhou Yun Xiang mining limited liability company</v>
          </cell>
        </row>
        <row r="315">
          <cell r="A315" t="str">
            <v>Tin</v>
          </cell>
          <cell r="C315" t="str">
            <v>Chenzhou Yunxiang Mining and Metallurgy Co., Ltd.</v>
          </cell>
          <cell r="E315" t="str">
            <v>CID000228</v>
          </cell>
          <cell r="J315" t="str">
            <v>TinChenzhou Yunxiang Mining and Metallurgy Co., Ltd.</v>
          </cell>
        </row>
        <row r="316">
          <cell r="A316" t="str">
            <v>Tin</v>
          </cell>
          <cell r="C316" t="str">
            <v>Jiangxi Ketai Advanced Material Co., Ltd.</v>
          </cell>
          <cell r="E316" t="str">
            <v>CID000244</v>
          </cell>
          <cell r="J316" t="str">
            <v>TinChina Rare Metal Material Co., Ltd.</v>
          </cell>
        </row>
        <row r="317">
          <cell r="A317" t="str">
            <v>Tin</v>
          </cell>
          <cell r="C317" t="str">
            <v>China Tin Group Co., Ltd.</v>
          </cell>
          <cell r="E317" t="str">
            <v>CID001070</v>
          </cell>
          <cell r="J317" t="str">
            <v>TinChina Tin (Hechi)</v>
          </cell>
        </row>
        <row r="318">
          <cell r="A318" t="str">
            <v>Tin</v>
          </cell>
          <cell r="C318" t="str">
            <v>China Tin Group Co., Ltd.</v>
          </cell>
          <cell r="E318" t="str">
            <v>CID001070</v>
          </cell>
          <cell r="J318" t="str">
            <v>TinChina Tin Group Co., Ltd.</v>
          </cell>
        </row>
        <row r="319">
          <cell r="A319" t="str">
            <v>Tin</v>
          </cell>
          <cell r="C319" t="str">
            <v>China Tin Group Co., Ltd.</v>
          </cell>
          <cell r="E319" t="str">
            <v>CID001070</v>
          </cell>
          <cell r="J319" t="str">
            <v>TinChina Tin Lai Ben Smelter Co., Ltd.</v>
          </cell>
        </row>
        <row r="320">
          <cell r="A320" t="str">
            <v>Tin</v>
          </cell>
          <cell r="C320" t="str">
            <v>Yunnan Tin Company Limited</v>
          </cell>
          <cell r="E320" t="str">
            <v>CID002180</v>
          </cell>
          <cell r="J320" t="str">
            <v>TinChina Yunnan Tin Co Ltd.</v>
          </cell>
        </row>
        <row r="321">
          <cell r="A321" t="str">
            <v>Tin</v>
          </cell>
          <cell r="C321" t="str">
            <v>CNMC (Guangxi) PGMA Co., Ltd.</v>
          </cell>
          <cell r="E321" t="str">
            <v>CID000278</v>
          </cell>
          <cell r="J321" t="str">
            <v>TinCNMC (Guangxi) PGMA Co., Ltd.</v>
          </cell>
        </row>
        <row r="322">
          <cell r="A322" t="str">
            <v>Tin</v>
          </cell>
          <cell r="C322" t="str">
            <v>Alpha</v>
          </cell>
          <cell r="E322" t="str">
            <v>CID000292</v>
          </cell>
          <cell r="J322" t="str">
            <v>TinCookson</v>
          </cell>
        </row>
        <row r="323">
          <cell r="A323" t="str">
            <v>Tin</v>
          </cell>
          <cell r="C323" t="str">
            <v>Alpha</v>
          </cell>
          <cell r="E323" t="str">
            <v>CID000292</v>
          </cell>
          <cell r="J323" t="str">
            <v>TinCookson (Alpha Metals Taiwan)</v>
          </cell>
        </row>
        <row r="324">
          <cell r="A324" t="str">
            <v>Tin</v>
          </cell>
          <cell r="C324" t="str">
            <v>Alpha</v>
          </cell>
          <cell r="E324" t="str">
            <v>CID000292</v>
          </cell>
          <cell r="J324" t="str">
            <v>TinCookson Alpha Metals (Shenzhen) Co., Ltd.</v>
          </cell>
        </row>
        <row r="325">
          <cell r="A325" t="str">
            <v>Tin</v>
          </cell>
          <cell r="C325" t="str">
            <v>Cooperativa Metalurgica de Rondônia Ltda.</v>
          </cell>
          <cell r="E325" t="str">
            <v>CID000295</v>
          </cell>
          <cell r="J325" t="str">
            <v>TinCooper Santa</v>
          </cell>
        </row>
        <row r="326">
          <cell r="A326" t="str">
            <v>Tin</v>
          </cell>
          <cell r="C326" t="str">
            <v>Cooperativa Metalurgica de Rondônia Ltda.</v>
          </cell>
          <cell r="E326" t="str">
            <v>CID000295</v>
          </cell>
          <cell r="J326" t="str">
            <v>TinCooperativa Metalurgica de Rondônia Ltda.</v>
          </cell>
        </row>
        <row r="327">
          <cell r="A327" t="str">
            <v>Tin</v>
          </cell>
          <cell r="C327" t="str">
            <v>Cooperativa Metalurgica de Rondônia Ltda.</v>
          </cell>
          <cell r="E327" t="str">
            <v>CID000295</v>
          </cell>
          <cell r="J327" t="str">
            <v>TinCooperMetal</v>
          </cell>
        </row>
        <row r="328">
          <cell r="A328" t="str">
            <v>Tin</v>
          </cell>
          <cell r="C328" t="str">
            <v>CV Ayi Jaya</v>
          </cell>
          <cell r="E328" t="str">
            <v>CID002570</v>
          </cell>
          <cell r="J328" t="str">
            <v>TinCV Ayi Jaya</v>
          </cell>
        </row>
        <row r="329">
          <cell r="A329" t="str">
            <v>Tin</v>
          </cell>
          <cell r="C329" t="str">
            <v>CV Dua Sekawan</v>
          </cell>
          <cell r="E329" t="str">
            <v>CID002592</v>
          </cell>
          <cell r="J329" t="str">
            <v>TinCV Dua Sekawan</v>
          </cell>
        </row>
        <row r="330">
          <cell r="A330" t="str">
            <v>Tin</v>
          </cell>
          <cell r="C330" t="str">
            <v>CV Gita Pesona</v>
          </cell>
          <cell r="E330" t="str">
            <v>CID000306</v>
          </cell>
          <cell r="J330" t="str">
            <v>TinCV Gita Pesona</v>
          </cell>
        </row>
        <row r="331">
          <cell r="A331" t="str">
            <v>Tin</v>
          </cell>
          <cell r="C331" t="str">
            <v>PT Justindo</v>
          </cell>
          <cell r="E331" t="str">
            <v>CID000307</v>
          </cell>
          <cell r="J331" t="str">
            <v>TinCV JusTindo</v>
          </cell>
        </row>
        <row r="332">
          <cell r="A332" t="str">
            <v>Tin</v>
          </cell>
          <cell r="C332" t="str">
            <v>PT Aries Kencana Sejahtera</v>
          </cell>
          <cell r="E332" t="str">
            <v>CID000309</v>
          </cell>
          <cell r="J332" t="str">
            <v>TinCV Nurjanah</v>
          </cell>
        </row>
        <row r="333">
          <cell r="A333" t="str">
            <v>Tin</v>
          </cell>
          <cell r="C333" t="str">
            <v>CV Serumpun Sebalai</v>
          </cell>
          <cell r="E333" t="str">
            <v>CID000313</v>
          </cell>
          <cell r="J333" t="str">
            <v>TinCV Serumpun Sebalai</v>
          </cell>
        </row>
        <row r="334">
          <cell r="A334" t="str">
            <v>Tin</v>
          </cell>
          <cell r="C334" t="str">
            <v>CV Tiga Sekawan</v>
          </cell>
          <cell r="E334" t="str">
            <v>CID002593</v>
          </cell>
          <cell r="J334" t="str">
            <v>TinCV Tiga Sekawan</v>
          </cell>
        </row>
        <row r="335">
          <cell r="A335" t="str">
            <v>Tin</v>
          </cell>
          <cell r="C335" t="str">
            <v>CV United Smelting</v>
          </cell>
          <cell r="E335" t="str">
            <v>CID000315</v>
          </cell>
          <cell r="J335" t="str">
            <v>TinCV United Smelting</v>
          </cell>
        </row>
        <row r="336">
          <cell r="A336" t="str">
            <v>Tin</v>
          </cell>
          <cell r="C336" t="str">
            <v>CV Venus Inti Perkasa</v>
          </cell>
          <cell r="E336" t="str">
            <v>CID002455</v>
          </cell>
          <cell r="J336" t="str">
            <v>TinCV Venus Inti Perkasa</v>
          </cell>
        </row>
        <row r="337">
          <cell r="A337" t="str">
            <v>Tin</v>
          </cell>
          <cell r="C337" t="str">
            <v>Dowa</v>
          </cell>
          <cell r="E337" t="str">
            <v>CID000402</v>
          </cell>
          <cell r="J337" t="str">
            <v>TinDowa</v>
          </cell>
        </row>
        <row r="338">
          <cell r="A338" t="str">
            <v>Tin</v>
          </cell>
          <cell r="C338" t="str">
            <v>Dowa</v>
          </cell>
          <cell r="E338" t="str">
            <v>CID000402</v>
          </cell>
          <cell r="J338" t="str">
            <v>TinDowa Metaltech Co., Ltd.</v>
          </cell>
        </row>
        <row r="339">
          <cell r="A339" t="str">
            <v>Tin</v>
          </cell>
          <cell r="C339" t="str">
            <v>Electro-Mechanical Facility of the Cao Bang Minerals &amp; Metallurgy Joint Stock Company</v>
          </cell>
          <cell r="E339" t="str">
            <v>CID002572</v>
          </cell>
          <cell r="J339" t="str">
            <v>TinElectro-Mechanical Facility of the Cao Bang Minerals &amp; Metallurgy Joint Stock Company</v>
          </cell>
        </row>
        <row r="340">
          <cell r="A340" t="str">
            <v>Tin</v>
          </cell>
          <cell r="C340" t="str">
            <v>Elmet S.L.U.</v>
          </cell>
          <cell r="E340" t="str">
            <v>CID002774</v>
          </cell>
          <cell r="J340" t="str">
            <v>TinElmet S.L.U.</v>
          </cell>
        </row>
        <row r="341">
          <cell r="A341" t="str">
            <v>Tin</v>
          </cell>
          <cell r="C341" t="str">
            <v>EM Vinto</v>
          </cell>
          <cell r="E341" t="str">
            <v>CID000438</v>
          </cell>
          <cell r="J341" t="str">
            <v>TinEM Vinto</v>
          </cell>
        </row>
        <row r="342">
          <cell r="A342" t="str">
            <v>Tin</v>
          </cell>
          <cell r="C342" t="str">
            <v>EM Vinto</v>
          </cell>
          <cell r="E342" t="str">
            <v>CID000438</v>
          </cell>
          <cell r="J342" t="str">
            <v>TinEmpresa Metalúrgica Vinto</v>
          </cell>
        </row>
        <row r="343">
          <cell r="A343" t="str">
            <v>Tin</v>
          </cell>
          <cell r="C343" t="str">
            <v>EM Vinto</v>
          </cell>
          <cell r="E343" t="str">
            <v>CID000438</v>
          </cell>
          <cell r="J343" t="str">
            <v>TinEmpressa Nacional de Fundiciones (ENAF)</v>
          </cell>
        </row>
        <row r="344">
          <cell r="A344" t="str">
            <v>Tin</v>
          </cell>
          <cell r="C344" t="str">
            <v>EM Vinto</v>
          </cell>
          <cell r="E344" t="str">
            <v>CID000438</v>
          </cell>
          <cell r="J344" t="str">
            <v>TinENAF</v>
          </cell>
        </row>
        <row r="345">
          <cell r="A345" t="str">
            <v>Tin</v>
          </cell>
          <cell r="C345" t="str">
            <v>Estanho de Rondônia S.A.</v>
          </cell>
          <cell r="E345" t="str">
            <v>CID000448</v>
          </cell>
          <cell r="J345" t="str">
            <v>TinEstanho de Rondônia S.A.</v>
          </cell>
        </row>
        <row r="346">
          <cell r="A346" t="str">
            <v>Tin</v>
          </cell>
          <cell r="C346" t="str">
            <v>Feinhütte Halsbrücke GmbH</v>
          </cell>
          <cell r="E346" t="str">
            <v>CID000466</v>
          </cell>
          <cell r="J346" t="str">
            <v>TinFeinhütte Halsbrücke GmbH</v>
          </cell>
        </row>
        <row r="347">
          <cell r="A347" t="str">
            <v>Tin</v>
          </cell>
          <cell r="C347" t="str">
            <v>Fenix Metals</v>
          </cell>
          <cell r="E347" t="str">
            <v>CID000468</v>
          </cell>
          <cell r="J347" t="str">
            <v>TinFenix Metals</v>
          </cell>
        </row>
        <row r="348">
          <cell r="A348" t="str">
            <v>Tin</v>
          </cell>
          <cell r="C348" t="str">
            <v>Minsur</v>
          </cell>
          <cell r="E348" t="str">
            <v>CID001182</v>
          </cell>
          <cell r="J348" t="str">
            <v>TinFunsur Smelter</v>
          </cell>
        </row>
        <row r="349">
          <cell r="A349" t="str">
            <v>Tin</v>
          </cell>
          <cell r="C349" t="str">
            <v>Yunnan Chengfeng Non-ferrous Metals Co., Ltd.</v>
          </cell>
          <cell r="E349" t="str">
            <v>CID002158</v>
          </cell>
          <cell r="J349" t="str">
            <v>TinGeiju City Datun Chengfeng Smelter</v>
          </cell>
        </row>
        <row r="350">
          <cell r="A350" t="str">
            <v>Tin</v>
          </cell>
          <cell r="C350" t="str">
            <v>Gejiu Fengming Metallurgy Chemical Plant</v>
          </cell>
          <cell r="E350" t="str">
            <v>CID002848</v>
          </cell>
          <cell r="J350" t="str">
            <v>TinGejiu Fengming Metallurgy Chemical Plant</v>
          </cell>
        </row>
        <row r="351">
          <cell r="A351" t="str">
            <v>Tin</v>
          </cell>
          <cell r="C351" t="str">
            <v>Gejiu Jinye Mineral Company</v>
          </cell>
          <cell r="E351" t="str">
            <v>CID002859</v>
          </cell>
          <cell r="J351" t="str">
            <v>TinGejiu Jinye Mineral Company</v>
          </cell>
        </row>
        <row r="352">
          <cell r="A352" t="str">
            <v>Tin</v>
          </cell>
          <cell r="C352" t="str">
            <v>Gejiu Kai Meng Industry and Trade LLC</v>
          </cell>
          <cell r="E352" t="str">
            <v>CID000942</v>
          </cell>
          <cell r="J352" t="str">
            <v>TinGejiu Kai Meng Industry and Trade LLC</v>
          </cell>
        </row>
        <row r="353">
          <cell r="A353" t="str">
            <v>Tin</v>
          </cell>
          <cell r="C353" t="str">
            <v>Gejiu Non-Ferrous Metal Processing Co., Ltd.</v>
          </cell>
          <cell r="E353" t="str">
            <v>CID000538</v>
          </cell>
          <cell r="J353" t="str">
            <v>TinGejiu Non-Ferrous Metal Processing Co., Ltd.</v>
          </cell>
        </row>
        <row r="354">
          <cell r="A354" t="str">
            <v>Tin</v>
          </cell>
          <cell r="C354" t="str">
            <v>Gejiu Yunxin Nonferrous Electrolysis Co., Ltd.</v>
          </cell>
          <cell r="E354" t="str">
            <v>CID001908</v>
          </cell>
          <cell r="J354" t="str">
            <v>TinGejiu Yunxin Nonferrous Electrolysis Co., Ltd.</v>
          </cell>
        </row>
        <row r="355">
          <cell r="A355" t="str">
            <v>Tin</v>
          </cell>
          <cell r="C355" t="str">
            <v>Gejiu Zili Mining And Metallurgy Co., Ltd.</v>
          </cell>
          <cell r="E355" t="str">
            <v>CID000555</v>
          </cell>
          <cell r="J355" t="str">
            <v>TinGejiu Zi-Li</v>
          </cell>
        </row>
        <row r="356">
          <cell r="A356" t="str">
            <v>Tin</v>
          </cell>
          <cell r="C356" t="str">
            <v>Gejiu Zili Mining And Metallurgy Co., Ltd.</v>
          </cell>
          <cell r="E356" t="str">
            <v>CID000555</v>
          </cell>
          <cell r="J356" t="str">
            <v>TinGejiu Zili Mining And Metallurgy Co., Ltd.</v>
          </cell>
        </row>
        <row r="357">
          <cell r="A357" t="str">
            <v>Tin</v>
          </cell>
          <cell r="C357" t="str">
            <v>China Tin Group Co., Ltd.</v>
          </cell>
          <cell r="E357" t="str">
            <v>CID001070</v>
          </cell>
          <cell r="J357" t="str">
            <v>TinGuang Xi Liu Xhou</v>
          </cell>
        </row>
        <row r="358">
          <cell r="A358" t="str">
            <v>Tin</v>
          </cell>
          <cell r="C358" t="str">
            <v>China Tin Group Co., Ltd.</v>
          </cell>
          <cell r="E358" t="str">
            <v>CID001070</v>
          </cell>
          <cell r="J358" t="str">
            <v>TinGuang Xi Liu Zhou</v>
          </cell>
        </row>
        <row r="359">
          <cell r="A359" t="str">
            <v>Tin</v>
          </cell>
          <cell r="C359" t="str">
            <v>China Tin Group Co., Ltd.</v>
          </cell>
          <cell r="E359" t="str">
            <v>CID001070</v>
          </cell>
          <cell r="J359" t="str">
            <v>TinGuangXi China Tin</v>
          </cell>
        </row>
        <row r="360">
          <cell r="A360" t="str">
            <v>Tin</v>
          </cell>
          <cell r="C360" t="str">
            <v>CNMC (Guangxi) PGMA Co., Ltd.</v>
          </cell>
          <cell r="E360" t="str">
            <v>CID000278</v>
          </cell>
          <cell r="J360" t="str">
            <v>TinGuangxi Pinggui PGMA Co. Ltd.</v>
          </cell>
        </row>
        <row r="361">
          <cell r="A361" t="str">
            <v>Tin</v>
          </cell>
          <cell r="C361" t="str">
            <v>Guanyang Guida Nonferrous Metal Smelting Plant</v>
          </cell>
          <cell r="E361" t="str">
            <v>CID002849</v>
          </cell>
          <cell r="J361" t="str">
            <v>TinGuanyang Guida Nonferrous Metal Smelting Plant</v>
          </cell>
        </row>
        <row r="362">
          <cell r="A362" t="str">
            <v>Tin</v>
          </cell>
          <cell r="C362" t="str">
            <v>HuiChang Hill Tin Industry Co., Ltd.</v>
          </cell>
          <cell r="E362" t="str">
            <v>CID002844</v>
          </cell>
          <cell r="J362" t="str">
            <v>TinHuiChang Hill Tin Industry Co., Ltd.</v>
          </cell>
        </row>
        <row r="363">
          <cell r="A363" t="str">
            <v>Tin</v>
          </cell>
          <cell r="C363" t="str">
            <v>Huichang Jinshunda Tin Co., Ltd.</v>
          </cell>
          <cell r="E363" t="str">
            <v>CID000760</v>
          </cell>
          <cell r="J363" t="str">
            <v>TinHuichang Jinshunda Tin Co., Ltd.</v>
          </cell>
        </row>
        <row r="364">
          <cell r="A364" t="str">
            <v>Tin</v>
          </cell>
          <cell r="C364" t="str">
            <v>Huichang Jinshunda Tin Co., Ltd.</v>
          </cell>
          <cell r="E364" t="str">
            <v>CID000760</v>
          </cell>
          <cell r="J364" t="str">
            <v>TinHuichang Shun Tin Kam Industries, Ltd.</v>
          </cell>
        </row>
        <row r="365">
          <cell r="A365" t="str">
            <v>Tin</v>
          </cell>
          <cell r="C365" t="str">
            <v>PT Timah (Persero) Tbk Mentok</v>
          </cell>
          <cell r="E365" t="str">
            <v>CID001482</v>
          </cell>
          <cell r="J365" t="str">
            <v>TinINDONESIAN STATE TIN CORPORATION MENTOK SMELTER</v>
          </cell>
        </row>
        <row r="366">
          <cell r="A366" t="str">
            <v>Tin</v>
          </cell>
          <cell r="C366" t="str">
            <v>PT Bukit Timah</v>
          </cell>
          <cell r="E366" t="str">
            <v>CID001428</v>
          </cell>
          <cell r="J366" t="str">
            <v>TinIndra Eramulti Logam</v>
          </cell>
        </row>
        <row r="367">
          <cell r="A367" t="str">
            <v>Tin</v>
          </cell>
          <cell r="C367" t="str">
            <v>Jiangxi Ketai Advanced Material Co., Ltd.</v>
          </cell>
          <cell r="E367" t="str">
            <v>CID000244</v>
          </cell>
          <cell r="J367" t="str">
            <v>TinJiangxi Ketai Advanced Material Co., Ltd.</v>
          </cell>
        </row>
        <row r="368">
          <cell r="A368" t="str">
            <v>Tin</v>
          </cell>
          <cell r="C368" t="str">
            <v>Nankang Nanshan Tin Manufactory Co., Ltd.</v>
          </cell>
          <cell r="E368" t="str">
            <v>CID001231</v>
          </cell>
          <cell r="J368" t="str">
            <v>TinJiangxi Nanshan</v>
          </cell>
        </row>
        <row r="369">
          <cell r="A369" t="str">
            <v>Tin</v>
          </cell>
          <cell r="C369" t="str">
            <v>Huichang Jinshunda Tin Co., Ltd.</v>
          </cell>
          <cell r="E369" t="str">
            <v>CID000760</v>
          </cell>
          <cell r="J369" t="str">
            <v>TinJiangxi Shunda Huichang Kam Tin Co., Ltd.</v>
          </cell>
        </row>
        <row r="370">
          <cell r="A370" t="str">
            <v>Tin</v>
          </cell>
          <cell r="C370" t="str">
            <v>Gejiu Kai Meng Industry and Trade LLC</v>
          </cell>
          <cell r="E370" t="str">
            <v>CID000942</v>
          </cell>
          <cell r="J370" t="str">
            <v>TinKai Union Industry and Trade Co., Ltd. (China)</v>
          </cell>
        </row>
        <row r="371">
          <cell r="A371" t="str">
            <v>Tin</v>
          </cell>
          <cell r="C371" t="str">
            <v>Gejiu Kai Meng Industry and Trade LLC</v>
          </cell>
          <cell r="E371" t="str">
            <v>CID000942</v>
          </cell>
          <cell r="J371" t="str">
            <v>TinKai Unita Trade Limited Liability Company</v>
          </cell>
        </row>
        <row r="372">
          <cell r="A372" t="str">
            <v>Tin</v>
          </cell>
          <cell r="C372" t="str">
            <v>PT Timah (Persero) Tbk Kundur</v>
          </cell>
          <cell r="E372" t="str">
            <v>CID001477</v>
          </cell>
          <cell r="J372" t="str">
            <v>TinKundur Smelter</v>
          </cell>
        </row>
        <row r="373">
          <cell r="A373" t="str">
            <v>Tin</v>
          </cell>
          <cell r="C373" t="str">
            <v>Linwu Xianggui Ore Smelting Co., Ltd.</v>
          </cell>
          <cell r="E373" t="str">
            <v>CID001063</v>
          </cell>
          <cell r="J373" t="str">
            <v>TinLinwu Xianggui Ore Smelting Co., Ltd.</v>
          </cell>
        </row>
        <row r="374">
          <cell r="A374" t="str">
            <v>Tin</v>
          </cell>
          <cell r="C374" t="str">
            <v>Linwu Xianggui Ore Smelting Co., Ltd.</v>
          </cell>
          <cell r="E374" t="str">
            <v>CID001063</v>
          </cell>
          <cell r="J374" t="str">
            <v>TinLinwu Xianggui Smelter Co</v>
          </cell>
        </row>
        <row r="375">
          <cell r="A375" t="str">
            <v>Tin</v>
          </cell>
          <cell r="C375" t="str">
            <v>China Tin Group Co., Ltd.</v>
          </cell>
          <cell r="E375" t="str">
            <v>CID001070</v>
          </cell>
          <cell r="J375" t="str">
            <v>TinLiuzhhou China Tin</v>
          </cell>
        </row>
        <row r="376">
          <cell r="A376" t="str">
            <v>Tin</v>
          </cell>
          <cell r="C376" t="str">
            <v>Magnu's Minerais Metais e Ligas Ltda.</v>
          </cell>
          <cell r="E376" t="str">
            <v>CID002468</v>
          </cell>
          <cell r="J376" t="str">
            <v>TinMagnu's Minerais Metais e Ligas Ltda.</v>
          </cell>
        </row>
        <row r="377">
          <cell r="A377" t="str">
            <v>Tin</v>
          </cell>
          <cell r="C377" t="str">
            <v>Malaysia Smelting Corporation (MSC)</v>
          </cell>
          <cell r="E377" t="str">
            <v>CID001105</v>
          </cell>
          <cell r="J377" t="str">
            <v>TinMalaysia Smelting Corporation (MSC)</v>
          </cell>
        </row>
        <row r="378">
          <cell r="A378" t="str">
            <v>Tin</v>
          </cell>
          <cell r="C378" t="str">
            <v>Melt Metais e Ligas S.A.</v>
          </cell>
          <cell r="E378" t="str">
            <v>CID002500</v>
          </cell>
          <cell r="J378" t="str">
            <v>TinMelt Metais e Ligas S.A.</v>
          </cell>
        </row>
        <row r="379">
          <cell r="A379" t="str">
            <v>Tin</v>
          </cell>
          <cell r="C379" t="str">
            <v>PT Timah (Persero) Tbk Mentok</v>
          </cell>
          <cell r="E379" t="str">
            <v>CID001482</v>
          </cell>
          <cell r="J379" t="str">
            <v>TinMentok Smelter</v>
          </cell>
        </row>
        <row r="380">
          <cell r="A380" t="str">
            <v>Tin</v>
          </cell>
          <cell r="C380" t="str">
            <v>China Tin Group Co., Ltd.</v>
          </cell>
          <cell r="E380" t="str">
            <v>CID001070</v>
          </cell>
          <cell r="J380" t="str">
            <v>TinMetallic Materials Branch of Guangxi China Tin Group Co.,Ltd.</v>
          </cell>
        </row>
        <row r="381">
          <cell r="A381" t="str">
            <v>Tin</v>
          </cell>
          <cell r="C381" t="str">
            <v>Metallic Resources, Inc.</v>
          </cell>
          <cell r="E381" t="str">
            <v>CID001142</v>
          </cell>
          <cell r="J381" t="str">
            <v>TinMetallic Resources, Inc.</v>
          </cell>
        </row>
        <row r="382">
          <cell r="A382" t="str">
            <v>Tin</v>
          </cell>
          <cell r="C382" t="str">
            <v>Metallo-Chimique N.V.</v>
          </cell>
          <cell r="E382" t="str">
            <v>CID002773</v>
          </cell>
          <cell r="J382" t="str">
            <v>TinMetallo-Chimique N.V.</v>
          </cell>
        </row>
        <row r="383">
          <cell r="A383" t="str">
            <v>Tin</v>
          </cell>
          <cell r="C383" t="str">
            <v>Mineração Taboca S.A.</v>
          </cell>
          <cell r="E383" t="str">
            <v>CID001173</v>
          </cell>
          <cell r="J383" t="str">
            <v>TinMineração Taboca S.A.</v>
          </cell>
        </row>
        <row r="384">
          <cell r="A384" t="str">
            <v>Tin</v>
          </cell>
          <cell r="C384" t="str">
            <v>Minsur</v>
          </cell>
          <cell r="E384" t="str">
            <v>CID001182</v>
          </cell>
          <cell r="J384" t="str">
            <v>TinMinsur</v>
          </cell>
        </row>
        <row r="385">
          <cell r="A385" t="str">
            <v>Tin</v>
          </cell>
          <cell r="C385" t="str">
            <v>Mitsubishi Materials Corporation</v>
          </cell>
          <cell r="E385" t="str">
            <v>CID001191</v>
          </cell>
          <cell r="J385" t="str">
            <v>TinMitsubishi Materials Corporation</v>
          </cell>
        </row>
        <row r="386">
          <cell r="A386" t="str">
            <v>Tin</v>
          </cell>
          <cell r="C386" t="str">
            <v>Modeltech Sdn Bhd</v>
          </cell>
          <cell r="E386" t="str">
            <v>CID002858</v>
          </cell>
          <cell r="J386" t="str">
            <v>TinModeltech Sdn Bhd</v>
          </cell>
        </row>
        <row r="387">
          <cell r="A387" t="str">
            <v>Tin</v>
          </cell>
          <cell r="C387" t="str">
            <v>Malaysia Smelting Corporation (MSC)</v>
          </cell>
          <cell r="E387" t="str">
            <v>CID001105</v>
          </cell>
          <cell r="J387" t="str">
            <v>TinMSC</v>
          </cell>
        </row>
        <row r="388">
          <cell r="A388" t="str">
            <v>Tin</v>
          </cell>
          <cell r="C388" t="str">
            <v>Nankang Nanshan Tin Manufactory Co., Ltd.</v>
          </cell>
          <cell r="E388" t="str">
            <v>CID001231</v>
          </cell>
          <cell r="J388" t="str">
            <v>TinNankang Nanshan Tin Manufactory Co., Ltd.</v>
          </cell>
        </row>
        <row r="389">
          <cell r="A389" t="str">
            <v>Tin</v>
          </cell>
          <cell r="C389" t="str">
            <v>Nankang Nanshan Tin Manufactory Co., Ltd.</v>
          </cell>
          <cell r="E389" t="str">
            <v>CID001231</v>
          </cell>
          <cell r="J389" t="str">
            <v>TinNanshan Tin Co. Ltd.</v>
          </cell>
        </row>
        <row r="390">
          <cell r="A390" t="str">
            <v>Tin</v>
          </cell>
          <cell r="C390" t="str">
            <v>Nghe Tinh Non-Ferrous Metals Joint Stock Company</v>
          </cell>
          <cell r="E390" t="str">
            <v>CID002573</v>
          </cell>
          <cell r="J390" t="str">
            <v>TinNghe Tinh Non-Ferrous Metals Joint Stock Company</v>
          </cell>
        </row>
        <row r="391">
          <cell r="A391" t="str">
            <v>Tin</v>
          </cell>
          <cell r="C391" t="str">
            <v>O.M. Manufacturing (Thailand) Co., Ltd.</v>
          </cell>
          <cell r="E391" t="str">
            <v>CID001314</v>
          </cell>
          <cell r="J391" t="str">
            <v>TinO.M. Manufacturing (Thailand) Co., Ltd.</v>
          </cell>
        </row>
        <row r="392">
          <cell r="A392" t="str">
            <v>Tin</v>
          </cell>
          <cell r="C392" t="str">
            <v>O.M. Manufacturing Philippines, Inc.</v>
          </cell>
          <cell r="E392" t="str">
            <v>CID002517</v>
          </cell>
          <cell r="J392" t="str">
            <v>TinO.M. Manufacturing Philippines, Inc.</v>
          </cell>
        </row>
        <row r="393">
          <cell r="A393" t="str">
            <v>Tin</v>
          </cell>
          <cell r="C393" t="str">
            <v>Operaciones Metalurgical S.A.</v>
          </cell>
          <cell r="E393" t="str">
            <v>CID001337</v>
          </cell>
          <cell r="J393" t="str">
            <v>TinOMSA</v>
          </cell>
        </row>
        <row r="394">
          <cell r="A394" t="str">
            <v>Tin</v>
          </cell>
          <cell r="C394" t="str">
            <v>Operaciones Metalurgical S.A.</v>
          </cell>
          <cell r="E394" t="str">
            <v>CID001337</v>
          </cell>
          <cell r="J394" t="str">
            <v>TinOperaciones Metalurgical S.A.</v>
          </cell>
        </row>
        <row r="395">
          <cell r="A395" t="str">
            <v>Tin</v>
          </cell>
          <cell r="C395" t="str">
            <v>CNMC (Guangxi) PGMA Co., Ltd.</v>
          </cell>
          <cell r="E395" t="str">
            <v>CID000278</v>
          </cell>
          <cell r="J395" t="str">
            <v>TinPGMA</v>
          </cell>
        </row>
        <row r="396">
          <cell r="A396" t="str">
            <v>Tin</v>
          </cell>
          <cell r="C396" t="str">
            <v>Phoenix Metal Ltd.</v>
          </cell>
          <cell r="E396" t="str">
            <v>CID002507</v>
          </cell>
          <cell r="J396" t="str">
            <v>TinPhoenix Metal Ltd.</v>
          </cell>
        </row>
        <row r="397">
          <cell r="A397" t="str">
            <v>Tin</v>
          </cell>
          <cell r="C397" t="str">
            <v>PT Alam Lestari Kencana</v>
          </cell>
          <cell r="E397" t="str">
            <v>CID001393</v>
          </cell>
          <cell r="J397" t="str">
            <v>TinPT Alam Lestari Kencana</v>
          </cell>
        </row>
        <row r="398">
          <cell r="A398" t="str">
            <v>Tin</v>
          </cell>
          <cell r="C398" t="str">
            <v>PT Aries Kencana Sejahtera</v>
          </cell>
          <cell r="E398" t="str">
            <v>CID000309</v>
          </cell>
          <cell r="J398" t="str">
            <v>TinPT Aries Kencana Sejahtera</v>
          </cell>
        </row>
        <row r="399">
          <cell r="A399" t="str">
            <v>Tin</v>
          </cell>
          <cell r="C399" t="str">
            <v>PT Artha Cipta Langgeng</v>
          </cell>
          <cell r="E399" t="str">
            <v>CID001399</v>
          </cell>
          <cell r="J399" t="str">
            <v>TinPT Artha Cipta Langgeng</v>
          </cell>
        </row>
        <row r="400">
          <cell r="A400" t="str">
            <v>Tin</v>
          </cell>
          <cell r="C400" t="str">
            <v>PT ATD Makmur Mandiri Jaya</v>
          </cell>
          <cell r="E400" t="str">
            <v>CID002503</v>
          </cell>
          <cell r="J400" t="str">
            <v>TinPT ATD Makmur Mandiri Jaya</v>
          </cell>
        </row>
        <row r="401">
          <cell r="A401" t="str">
            <v>Tin</v>
          </cell>
          <cell r="C401" t="str">
            <v>PT Babel Inti Perkasa</v>
          </cell>
          <cell r="E401" t="str">
            <v>CID001402</v>
          </cell>
          <cell r="J401" t="str">
            <v>TinPT Babel Inti Perkasa</v>
          </cell>
        </row>
        <row r="402">
          <cell r="A402" t="str">
            <v>Tin</v>
          </cell>
          <cell r="C402" t="str">
            <v>PT Bangka Kudai Tin</v>
          </cell>
          <cell r="E402" t="str">
            <v>CID001409</v>
          </cell>
          <cell r="J402" t="str">
            <v>TinPT Bangka Kudai Tin</v>
          </cell>
        </row>
        <row r="403">
          <cell r="A403" t="str">
            <v>Tin</v>
          </cell>
          <cell r="C403" t="str">
            <v>PT Bangka Prima Tin</v>
          </cell>
          <cell r="E403" t="str">
            <v>CID002776</v>
          </cell>
          <cell r="J403" t="str">
            <v>TinPT Bangka Prima Tin</v>
          </cell>
        </row>
        <row r="404">
          <cell r="A404" t="str">
            <v>Tin</v>
          </cell>
          <cell r="C404" t="str">
            <v>PT Bangka Timah Utama Sejahtera</v>
          </cell>
          <cell r="E404" t="str">
            <v>CID001416</v>
          </cell>
          <cell r="J404" t="str">
            <v>TinPT Bangka Timah Utama Sejahtera</v>
          </cell>
        </row>
        <row r="405">
          <cell r="A405" t="str">
            <v>Tin</v>
          </cell>
          <cell r="C405" t="str">
            <v>PT Bangka Tin Industry</v>
          </cell>
          <cell r="E405" t="str">
            <v>CID001419</v>
          </cell>
          <cell r="J405" t="str">
            <v>TinPT Bangka Tin Industry</v>
          </cell>
        </row>
        <row r="406">
          <cell r="A406" t="str">
            <v>Tin</v>
          </cell>
          <cell r="C406" t="str">
            <v>PT Belitung Industri Sejahtera</v>
          </cell>
          <cell r="E406" t="str">
            <v>CID001421</v>
          </cell>
          <cell r="J406" t="str">
            <v>TinPT Belitung Industri Sejahtera</v>
          </cell>
        </row>
        <row r="407">
          <cell r="A407" t="str">
            <v>Tin</v>
          </cell>
          <cell r="C407" t="str">
            <v>PT BilliTin Makmur Lestari</v>
          </cell>
          <cell r="E407" t="str">
            <v>CID001424</v>
          </cell>
          <cell r="J407" t="str">
            <v>TinPT BilliTin Makmur Lestari</v>
          </cell>
        </row>
        <row r="408">
          <cell r="A408" t="str">
            <v>Tin</v>
          </cell>
          <cell r="C408" t="str">
            <v>PT Bukit Timah</v>
          </cell>
          <cell r="E408" t="str">
            <v>CID001428</v>
          </cell>
          <cell r="J408" t="str">
            <v>TinPT Bukit Timah</v>
          </cell>
        </row>
        <row r="409">
          <cell r="A409" t="str">
            <v>Tin</v>
          </cell>
          <cell r="C409" t="str">
            <v>PT Cipta Persada Mulia</v>
          </cell>
          <cell r="E409" t="str">
            <v>CID002696</v>
          </cell>
          <cell r="J409" t="str">
            <v>TinPT Cipta Persada Mulia</v>
          </cell>
        </row>
        <row r="410">
          <cell r="A410" t="str">
            <v>Tin</v>
          </cell>
          <cell r="C410" t="str">
            <v>PT DS Jaya Abadi</v>
          </cell>
          <cell r="E410" t="str">
            <v>CID001434</v>
          </cell>
          <cell r="J410" t="str">
            <v>TinPT DS Jaya Abadi</v>
          </cell>
        </row>
        <row r="411">
          <cell r="A411" t="str">
            <v>Tin</v>
          </cell>
          <cell r="C411" t="str">
            <v>PT Eunindo Usaha Mandiri</v>
          </cell>
          <cell r="E411" t="str">
            <v>CID001438</v>
          </cell>
          <cell r="J411" t="str">
            <v>TinPT Eunindo Usaha Mandiri</v>
          </cell>
        </row>
        <row r="412">
          <cell r="A412" t="str">
            <v>Tin</v>
          </cell>
          <cell r="C412" t="str">
            <v>PT Fang Di MulTindo</v>
          </cell>
          <cell r="E412" t="str">
            <v>CID001442</v>
          </cell>
          <cell r="J412" t="str">
            <v>TinPT Fang Di MulTindo</v>
          </cell>
        </row>
        <row r="413">
          <cell r="A413" t="str">
            <v>Tin</v>
          </cell>
          <cell r="C413" t="str">
            <v>PT Bukit Timah</v>
          </cell>
          <cell r="E413" t="str">
            <v>CID001428</v>
          </cell>
          <cell r="J413" t="str">
            <v>TinPT Indora Ermulti</v>
          </cell>
        </row>
        <row r="414">
          <cell r="A414" t="str">
            <v>Tin</v>
          </cell>
          <cell r="C414" t="str">
            <v>PT Bukit Timah</v>
          </cell>
          <cell r="E414" t="str">
            <v>CID001428</v>
          </cell>
          <cell r="J414" t="str">
            <v>TinPT Indra Eramult Logam Industri</v>
          </cell>
        </row>
        <row r="415">
          <cell r="A415" t="str">
            <v>Tin</v>
          </cell>
          <cell r="C415" t="str">
            <v>PT Inti Stania Prima</v>
          </cell>
          <cell r="E415" t="str">
            <v>CID002530</v>
          </cell>
          <cell r="J415" t="str">
            <v>TinPT Inti Stania Prima</v>
          </cell>
        </row>
        <row r="416">
          <cell r="A416" t="str">
            <v>Tin</v>
          </cell>
          <cell r="C416" t="str">
            <v>PT Justindo</v>
          </cell>
          <cell r="E416" t="str">
            <v>CID000307</v>
          </cell>
          <cell r="J416" t="str">
            <v>TinPT Justindo</v>
          </cell>
        </row>
        <row r="417">
          <cell r="A417" t="str">
            <v>Tin</v>
          </cell>
          <cell r="C417" t="str">
            <v>PT Karimun Mining</v>
          </cell>
          <cell r="E417" t="str">
            <v>CID001448</v>
          </cell>
          <cell r="J417" t="str">
            <v>TinPT Karimun Mining</v>
          </cell>
        </row>
        <row r="418">
          <cell r="A418" t="str">
            <v>Tin</v>
          </cell>
          <cell r="C418" t="str">
            <v>PT Kijang Jaya Mandiri</v>
          </cell>
          <cell r="E418" t="str">
            <v>CID002829</v>
          </cell>
          <cell r="J418" t="str">
            <v>TinPT Kijang Jaya Mandiri</v>
          </cell>
        </row>
        <row r="419">
          <cell r="A419" t="str">
            <v>Tin</v>
          </cell>
          <cell r="C419" t="str">
            <v>PT Mitra Stania Prima</v>
          </cell>
          <cell r="E419" t="str">
            <v>CID001453</v>
          </cell>
          <cell r="J419" t="str">
            <v>TinPT Mitra Stania Prima</v>
          </cell>
        </row>
        <row r="420">
          <cell r="A420" t="str">
            <v>Tin</v>
          </cell>
          <cell r="C420" t="str">
            <v>PT O.M. Indonesia</v>
          </cell>
          <cell r="E420" t="str">
            <v>CID002757</v>
          </cell>
          <cell r="J420" t="str">
            <v>TinPT O.M. Indonesia</v>
          </cell>
        </row>
        <row r="421">
          <cell r="A421" t="str">
            <v>Tin</v>
          </cell>
          <cell r="C421" t="str">
            <v>PT Panca Mega Persada</v>
          </cell>
          <cell r="E421" t="str">
            <v>CID001457</v>
          </cell>
          <cell r="J421" t="str">
            <v>TinPT Panca Mega Persada</v>
          </cell>
        </row>
        <row r="422">
          <cell r="A422" t="str">
            <v>Tin</v>
          </cell>
          <cell r="C422" t="str">
            <v>PT Pelat Timah Nusantara Tbk</v>
          </cell>
          <cell r="E422" t="str">
            <v>CID001486</v>
          </cell>
          <cell r="J422" t="str">
            <v>TinPT Pelat Timah Nusantara Tbk</v>
          </cell>
        </row>
        <row r="423">
          <cell r="A423" t="str">
            <v>Tin</v>
          </cell>
          <cell r="C423" t="str">
            <v>PT Prima Timah Utama</v>
          </cell>
          <cell r="E423" t="str">
            <v>CID001458</v>
          </cell>
          <cell r="J423" t="str">
            <v>TinPT Prima Timah Utama</v>
          </cell>
        </row>
        <row r="424">
          <cell r="A424" t="str">
            <v>Tin</v>
          </cell>
          <cell r="C424" t="str">
            <v>PT Refined Bangka Tin</v>
          </cell>
          <cell r="E424" t="str">
            <v>CID001460</v>
          </cell>
          <cell r="J424" t="str">
            <v>TinPT Refined Bangka Tin</v>
          </cell>
        </row>
        <row r="425">
          <cell r="A425" t="str">
            <v>Tin</v>
          </cell>
          <cell r="C425" t="str">
            <v>PT Sariwiguna Binasentosa</v>
          </cell>
          <cell r="E425" t="str">
            <v>CID001463</v>
          </cell>
          <cell r="J425" t="str">
            <v>TinPT Sariwiguna Binasentosa</v>
          </cell>
        </row>
        <row r="426">
          <cell r="A426" t="str">
            <v>Tin</v>
          </cell>
          <cell r="C426" t="str">
            <v>PT Seirama Tin Investment</v>
          </cell>
          <cell r="E426" t="str">
            <v>CID001466</v>
          </cell>
          <cell r="J426" t="str">
            <v>TinPT Seirama Tin Investment</v>
          </cell>
        </row>
        <row r="427">
          <cell r="A427" t="str">
            <v>Tin</v>
          </cell>
          <cell r="C427" t="str">
            <v>PT Stanindo Inti Perkasa</v>
          </cell>
          <cell r="E427" t="str">
            <v>CID001468</v>
          </cell>
          <cell r="J427" t="str">
            <v>TinPT Stanindo Inti Perkasa</v>
          </cell>
        </row>
        <row r="428">
          <cell r="A428" t="str">
            <v>Tin</v>
          </cell>
          <cell r="C428" t="str">
            <v>PT Sukses Inti Makmur</v>
          </cell>
          <cell r="E428" t="str">
            <v>CID002816</v>
          </cell>
          <cell r="J428" t="str">
            <v>TinPT Sukses Inti Makmur</v>
          </cell>
        </row>
        <row r="429">
          <cell r="A429" t="str">
            <v>Tin</v>
          </cell>
          <cell r="C429" t="str">
            <v>PT Sumber Jaya Indah</v>
          </cell>
          <cell r="E429" t="str">
            <v>CID001471</v>
          </cell>
          <cell r="J429" t="str">
            <v>TinPT Sumber Jaya Indah</v>
          </cell>
        </row>
        <row r="430">
          <cell r="A430" t="str">
            <v>Tin</v>
          </cell>
          <cell r="C430" t="str">
            <v>PT Timah (Persero) Tbk Kundur</v>
          </cell>
          <cell r="E430" t="str">
            <v>CID001477</v>
          </cell>
          <cell r="J430" t="str">
            <v>TinPT Tambang Timah</v>
          </cell>
        </row>
        <row r="431">
          <cell r="A431" t="str">
            <v>Tin</v>
          </cell>
          <cell r="C431" t="str">
            <v>PT Timah (Persero) Tbk Kundur</v>
          </cell>
          <cell r="E431" t="str">
            <v>CID001477</v>
          </cell>
          <cell r="J431" t="str">
            <v>TinPT Timah (Persero) Tbk Kundur</v>
          </cell>
        </row>
        <row r="432">
          <cell r="A432" t="str">
            <v>Tin</v>
          </cell>
          <cell r="C432" t="str">
            <v>PT Timah (Persero) Tbk Mentok</v>
          </cell>
          <cell r="E432" t="str">
            <v>CID001482</v>
          </cell>
          <cell r="J432" t="str">
            <v>TinPT Timah (Persero) Tbk Mentok</v>
          </cell>
        </row>
        <row r="433">
          <cell r="A433" t="str">
            <v>Tin</v>
          </cell>
          <cell r="C433" t="str">
            <v>PT Pelat Timah Nusantara Tbk</v>
          </cell>
          <cell r="E433" t="str">
            <v>CID001486</v>
          </cell>
          <cell r="J433" t="str">
            <v>TinPT Timah Nusantara</v>
          </cell>
        </row>
        <row r="434">
          <cell r="A434" t="str">
            <v>Tin</v>
          </cell>
          <cell r="C434" t="str">
            <v>PT Tinindo Inter Nusa</v>
          </cell>
          <cell r="E434" t="str">
            <v>CID001490</v>
          </cell>
          <cell r="J434" t="str">
            <v>TinPT Tinindo Inter Nusa</v>
          </cell>
        </row>
        <row r="435">
          <cell r="A435" t="str">
            <v>Tin</v>
          </cell>
          <cell r="C435" t="str">
            <v>PT Tirus Putra Mandiri</v>
          </cell>
          <cell r="E435" t="str">
            <v>CID002478</v>
          </cell>
          <cell r="J435" t="str">
            <v>TinPT Tirus Putra Mandiri</v>
          </cell>
        </row>
        <row r="436">
          <cell r="A436" t="str">
            <v>Tin</v>
          </cell>
          <cell r="C436" t="str">
            <v>PT Tommy Utama</v>
          </cell>
          <cell r="E436" t="str">
            <v>CID001493</v>
          </cell>
          <cell r="J436" t="str">
            <v>TinPT Tommy Utama</v>
          </cell>
        </row>
        <row r="437">
          <cell r="A437" t="str">
            <v>Tin</v>
          </cell>
          <cell r="C437" t="str">
            <v>PT Wahana Perkit Jaya</v>
          </cell>
          <cell r="E437" t="str">
            <v>CID002479</v>
          </cell>
          <cell r="J437" t="str">
            <v>TinPT Wahana Perkit Jaya</v>
          </cell>
        </row>
        <row r="438">
          <cell r="A438" t="str">
            <v>Tin</v>
          </cell>
          <cell r="C438" t="str">
            <v>Resind Indústria e Comércio Ltda.</v>
          </cell>
          <cell r="E438" t="str">
            <v>CID002706</v>
          </cell>
          <cell r="J438" t="str">
            <v>TinResind Indústria e Comércio Ltda.</v>
          </cell>
        </row>
        <row r="439">
          <cell r="A439" t="str">
            <v>Tin</v>
          </cell>
          <cell r="C439" t="str">
            <v>Rui Da Hung</v>
          </cell>
          <cell r="E439" t="str">
            <v>CID001539</v>
          </cell>
          <cell r="J439" t="str">
            <v>TinRui Da Hung</v>
          </cell>
        </row>
        <row r="440">
          <cell r="A440" t="str">
            <v>Tin</v>
          </cell>
          <cell r="C440" t="str">
            <v>Huichang Jinshunda Tin Co., Ltd.</v>
          </cell>
          <cell r="E440" t="str">
            <v>CID000760</v>
          </cell>
          <cell r="J440" t="str">
            <v>TinShunda Huichang Kam Tin Co., Ltd.</v>
          </cell>
        </row>
        <row r="441">
          <cell r="A441" t="str">
            <v>Tin</v>
          </cell>
          <cell r="C441" t="str">
            <v>Yunnan Tin Company Limited</v>
          </cell>
          <cell r="E441" t="str">
            <v>CID002180</v>
          </cell>
          <cell r="J441" t="str">
            <v>TinSmelting Branch of Yunnan Tin Company Ltd</v>
          </cell>
        </row>
        <row r="442">
          <cell r="A442" t="str">
            <v>Tin</v>
          </cell>
          <cell r="C442" t="str">
            <v>Soft Metais Ltda.</v>
          </cell>
          <cell r="E442" t="str">
            <v>CID001758</v>
          </cell>
          <cell r="J442" t="str">
            <v>TinSoft Metais Ltda.</v>
          </cell>
        </row>
        <row r="443">
          <cell r="A443" t="str">
            <v>Tin</v>
          </cell>
          <cell r="C443" t="str">
            <v>Thaisarco</v>
          </cell>
          <cell r="E443" t="str">
            <v>CID001898</v>
          </cell>
          <cell r="J443" t="str">
            <v>TinThai Solder Industry Corp., Ltd.</v>
          </cell>
        </row>
        <row r="444">
          <cell r="A444" t="str">
            <v>Tin</v>
          </cell>
          <cell r="C444" t="str">
            <v>Thaisarco</v>
          </cell>
          <cell r="E444" t="str">
            <v>CID001898</v>
          </cell>
          <cell r="J444" t="str">
            <v>TinThailand Smelting &amp; Refining Co Ltd</v>
          </cell>
        </row>
        <row r="445">
          <cell r="A445" t="str">
            <v>Tin</v>
          </cell>
          <cell r="C445" t="str">
            <v>Thaisarco</v>
          </cell>
          <cell r="E445" t="str">
            <v>CID001898</v>
          </cell>
          <cell r="J445" t="str">
            <v>TinThaisarco</v>
          </cell>
        </row>
        <row r="446">
          <cell r="A446" t="str">
            <v>Tin</v>
          </cell>
          <cell r="C446" t="str">
            <v>Gejiu Yunxin Nonferrous Electrolysis Co., Ltd.</v>
          </cell>
          <cell r="E446" t="str">
            <v>CID001908</v>
          </cell>
          <cell r="J446" t="str">
            <v>TinThe Gejiu cloud new colored electrolytic</v>
          </cell>
        </row>
        <row r="447">
          <cell r="A447" t="str">
            <v>Tin</v>
          </cell>
          <cell r="C447" t="str">
            <v>Yunnan Tin Company Limited</v>
          </cell>
          <cell r="E447" t="str">
            <v>CID002180</v>
          </cell>
          <cell r="J447" t="str">
            <v>TinTin Products Manufacturing Co.LTD. of YTCL</v>
          </cell>
        </row>
        <row r="448">
          <cell r="A448" t="str">
            <v>Tin</v>
          </cell>
          <cell r="C448" t="str">
            <v>Mineração Taboca S.A.</v>
          </cell>
          <cell r="E448" t="str">
            <v>CID001173</v>
          </cell>
          <cell r="J448" t="str">
            <v>TinToboca/ Paranapenema</v>
          </cell>
        </row>
        <row r="449">
          <cell r="A449" t="str">
            <v>Tin</v>
          </cell>
          <cell r="C449" t="str">
            <v>Tuyen Quang Non-Ferrous Metals Joint Stock Company</v>
          </cell>
          <cell r="E449" t="str">
            <v>CID002574</v>
          </cell>
          <cell r="J449" t="str">
            <v>TinTuyen Quang Non-Ferrous Metals Joint Stock Company</v>
          </cell>
        </row>
        <row r="450">
          <cell r="A450" t="str">
            <v>Tin</v>
          </cell>
          <cell r="C450" t="str">
            <v>PT Timah (Persero) Tbk Kundur</v>
          </cell>
          <cell r="E450" t="str">
            <v>CID001477</v>
          </cell>
          <cell r="J450" t="str">
            <v>TinUnit Timah Kundur PT Tambang</v>
          </cell>
        </row>
        <row r="451">
          <cell r="A451" t="str">
            <v>Tin</v>
          </cell>
          <cell r="C451" t="str">
            <v>VQB Mineral and Trading Group JSC</v>
          </cell>
          <cell r="E451" t="str">
            <v>CID002015</v>
          </cell>
          <cell r="J451" t="str">
            <v>TinVQB Mineral and Trading Group JSC</v>
          </cell>
        </row>
        <row r="452">
          <cell r="A452" t="str">
            <v>Tin</v>
          </cell>
          <cell r="C452" t="str">
            <v>White Solder Metalurgia e Mineração Ltda.</v>
          </cell>
          <cell r="E452" t="str">
            <v>CID002036</v>
          </cell>
          <cell r="J452" t="str">
            <v>TinWhite Solder Metalurgia e Mineração Ltda.</v>
          </cell>
        </row>
        <row r="453">
          <cell r="A453" t="str">
            <v>Tin</v>
          </cell>
          <cell r="C453" t="str">
            <v>White Solder Metalurgia e Mineração Ltda.</v>
          </cell>
          <cell r="E453" t="str">
            <v>CID002036</v>
          </cell>
          <cell r="J453" t="str">
            <v>TinWhite Solder Metalurgica</v>
          </cell>
        </row>
        <row r="454">
          <cell r="A454" t="str">
            <v>Tin</v>
          </cell>
          <cell r="C454" t="str">
            <v>China Tin Group Co., Ltd.</v>
          </cell>
          <cell r="E454" t="str">
            <v>CID001070</v>
          </cell>
          <cell r="J454" t="str">
            <v>TinXiHai - Liuzhou China Tin Group Co ltd</v>
          </cell>
        </row>
        <row r="455">
          <cell r="A455" t="str">
            <v>Tin</v>
          </cell>
          <cell r="C455" t="str">
            <v>Yunnan Tin Company Limited</v>
          </cell>
          <cell r="E455" t="str">
            <v>CID002180</v>
          </cell>
          <cell r="J455" t="str">
            <v>TinYTCL</v>
          </cell>
        </row>
        <row r="456">
          <cell r="A456" t="str">
            <v>Tin</v>
          </cell>
          <cell r="C456" t="str">
            <v>Gejiu Yunxin Nonferrous Electrolysis Co., Ltd.</v>
          </cell>
          <cell r="E456" t="str">
            <v>CID001908</v>
          </cell>
          <cell r="J456" t="str">
            <v>TinYunan Gejiu Yunxin Electrolyze Limited</v>
          </cell>
        </row>
        <row r="457">
          <cell r="A457" t="str">
            <v>Tin</v>
          </cell>
          <cell r="C457" t="str">
            <v>Yunnan Chengfeng Non-ferrous Metals Co., Ltd.</v>
          </cell>
          <cell r="E457" t="str">
            <v>CID002158</v>
          </cell>
          <cell r="J457" t="str">
            <v>TinYunnan Adventure Co., Ltd.</v>
          </cell>
        </row>
        <row r="458">
          <cell r="A458" t="str">
            <v>Tin</v>
          </cell>
          <cell r="C458" t="str">
            <v>Yunnan Chengfeng Non-ferrous Metals Co., Ltd.</v>
          </cell>
          <cell r="E458" t="str">
            <v>CID002158</v>
          </cell>
          <cell r="J458" t="str">
            <v>TinYunnan Chengfeng</v>
          </cell>
        </row>
        <row r="459">
          <cell r="A459" t="str">
            <v>Tin</v>
          </cell>
          <cell r="C459" t="str">
            <v>Yunnan Chengfeng Non-ferrous Metals Co., Ltd.</v>
          </cell>
          <cell r="E459" t="str">
            <v>CID002158</v>
          </cell>
          <cell r="J459" t="str">
            <v>TinYunnan Chengfeng Non-ferrous Metals Co., Ltd.</v>
          </cell>
        </row>
        <row r="460">
          <cell r="A460" t="str">
            <v>Tin</v>
          </cell>
          <cell r="C460" t="str">
            <v>Gejiu Zili Mining And Metallurgy Co., Ltd.</v>
          </cell>
          <cell r="E460" t="str">
            <v>CID000555</v>
          </cell>
          <cell r="J460" t="str">
            <v>TinYunnan Geiju Zili Metallurgy Co. Ltd.</v>
          </cell>
        </row>
        <row r="461">
          <cell r="A461" t="str">
            <v>Tin</v>
          </cell>
          <cell r="C461" t="str">
            <v>Gejiu Yunxin Nonferrous Electrolysis Co., Ltd.</v>
          </cell>
          <cell r="E461" t="str">
            <v>CID001908</v>
          </cell>
          <cell r="J461" t="str">
            <v>TinYunNan Gejiu Yunxin Electrolyze Limited</v>
          </cell>
        </row>
        <row r="462">
          <cell r="A462" t="str">
            <v>Tin</v>
          </cell>
          <cell r="C462" t="str">
            <v>Yunnan Tin Company Limited</v>
          </cell>
          <cell r="E462" t="str">
            <v>CID002180</v>
          </cell>
          <cell r="J462" t="str">
            <v>TinYunnan Tin Company Limited</v>
          </cell>
        </row>
        <row r="463">
          <cell r="A463" t="str">
            <v>Tin</v>
          </cell>
          <cell r="C463" t="str">
            <v>Yunnan Tin Company Limited</v>
          </cell>
          <cell r="E463" t="str">
            <v>CID002180</v>
          </cell>
          <cell r="J463" t="str">
            <v>TinYunnan Tin Company, Ltd.</v>
          </cell>
        </row>
        <row r="464">
          <cell r="A464" t="str">
            <v>Tin</v>
          </cell>
          <cell r="C464" t="str">
            <v>Yunnan Chengfeng Non-ferrous Metals Co., Ltd.</v>
          </cell>
          <cell r="E464" t="str">
            <v>CID002158</v>
          </cell>
          <cell r="J464" t="str">
            <v>TinYunnan wind Nonferrous Metals Co., Ltd.</v>
          </cell>
        </row>
        <row r="465">
          <cell r="A465" t="str">
            <v>Tin</v>
          </cell>
          <cell r="C465" t="str">
            <v>Yunnan Tin Company Limited</v>
          </cell>
          <cell r="E465" t="str">
            <v>CID002180</v>
          </cell>
          <cell r="J465" t="str">
            <v>TinYuntinic Resources</v>
          </cell>
        </row>
        <row r="466">
          <cell r="A466" t="str">
            <v>Tin</v>
          </cell>
          <cell r="C466" t="str">
            <v>Gejiu Yunxin Nonferrous Electrolysis Co., Ltd.</v>
          </cell>
          <cell r="E466" t="str">
            <v>CID001908</v>
          </cell>
          <cell r="J466" t="str">
            <v>TinYUNXIN colored electrolysis Company Limited</v>
          </cell>
        </row>
        <row r="467">
          <cell r="A467" t="str">
            <v>Tin</v>
          </cell>
          <cell r="J467" t="str">
            <v>TinSmelter not listed</v>
          </cell>
        </row>
        <row r="468">
          <cell r="A468" t="str">
            <v>Tin</v>
          </cell>
          <cell r="C468" t="str">
            <v>Unknown</v>
          </cell>
          <cell r="J468" t="str">
            <v>TinSmelter not yet identified</v>
          </cell>
        </row>
        <row r="469">
          <cell r="A469" t="str">
            <v>Tungsten</v>
          </cell>
          <cell r="C469" t="str">
            <v>A.L.M.T. TUNGSTEN Corp.</v>
          </cell>
          <cell r="E469" t="str">
            <v>CID000004</v>
          </cell>
          <cell r="J469" t="str">
            <v>TungstenA.L.M.T. TUNGSTEN Corp.</v>
          </cell>
        </row>
        <row r="470">
          <cell r="A470" t="str">
            <v>Tungsten</v>
          </cell>
          <cell r="C470" t="str">
            <v>ACL Metais Eireli</v>
          </cell>
          <cell r="E470" t="str">
            <v>CID002833</v>
          </cell>
          <cell r="J470" t="str">
            <v>TungstenACL Metais Eireli</v>
          </cell>
        </row>
        <row r="471">
          <cell r="A471" t="str">
            <v>Tungsten</v>
          </cell>
          <cell r="C471" t="str">
            <v>A.L.M.T. TUNGSTEN Corp.</v>
          </cell>
          <cell r="E471" t="str">
            <v>CID000004</v>
          </cell>
          <cell r="J471" t="str">
            <v>TungstenAllied Material Corporation</v>
          </cell>
        </row>
        <row r="472">
          <cell r="A472" t="str">
            <v>Tungsten</v>
          </cell>
          <cell r="C472" t="str">
            <v>A.L.M.T. TUNGSTEN Corp.</v>
          </cell>
          <cell r="E472" t="str">
            <v>CID000004</v>
          </cell>
          <cell r="J472" t="str">
            <v>TungstenALMT Corp</v>
          </cell>
        </row>
        <row r="473">
          <cell r="A473" t="str">
            <v>Tungsten</v>
          </cell>
          <cell r="C473" t="str">
            <v>A.L.M.T. TUNGSTEN Corp.</v>
          </cell>
          <cell r="E473" t="str">
            <v>CID000004</v>
          </cell>
          <cell r="J473" t="str">
            <v>TungstenALMT Sumitomo Group</v>
          </cell>
        </row>
        <row r="474">
          <cell r="A474" t="str">
            <v>Tungsten</v>
          </cell>
          <cell r="C474" t="str">
            <v>Asia Tungsten Products Vietnam Ltd.</v>
          </cell>
          <cell r="E474" t="str">
            <v>CID002502</v>
          </cell>
          <cell r="J474" t="str">
            <v>TungstenAsia Tungsten Products Vietnam Ltd.</v>
          </cell>
        </row>
        <row r="475">
          <cell r="A475" t="str">
            <v>Tungsten</v>
          </cell>
          <cell r="C475" t="str">
            <v>Kennametal Huntsville</v>
          </cell>
          <cell r="E475" t="str">
            <v>CID000105</v>
          </cell>
          <cell r="J475" t="str">
            <v>TungstenATI Metalworking Products</v>
          </cell>
        </row>
        <row r="476">
          <cell r="A476" t="str">
            <v>Tungsten</v>
          </cell>
          <cell r="C476" t="str">
            <v>Kennametal Huntsville</v>
          </cell>
          <cell r="E476" t="str">
            <v>CID000105</v>
          </cell>
          <cell r="J476" t="str">
            <v>TungstenATI Tungsten Materials</v>
          </cell>
        </row>
        <row r="477">
          <cell r="A477" t="str">
            <v>Tungsten</v>
          </cell>
          <cell r="C477" t="str">
            <v>Guangdong Xianglu Tungsten Co., Ltd.</v>
          </cell>
          <cell r="E477" t="str">
            <v>CID000218</v>
          </cell>
          <cell r="J477" t="str">
            <v>TungstenChaozhou Xianglu Tungsten Industry Co., Ltd.</v>
          </cell>
        </row>
        <row r="478">
          <cell r="A478" t="str">
            <v>Tungsten</v>
          </cell>
          <cell r="C478" t="str">
            <v>Chenzhou Diamond Tungsten Products Co., Ltd.</v>
          </cell>
          <cell r="E478" t="str">
            <v>CID002513</v>
          </cell>
          <cell r="J478" t="str">
            <v>TungstenChenzhou Diamond Tungsten Products Co., Ltd.</v>
          </cell>
        </row>
        <row r="479">
          <cell r="A479" t="str">
            <v>Tungsten</v>
          </cell>
          <cell r="C479" t="str">
            <v>Ganzhou Huaxing Tungsten Products Co., Ltd.</v>
          </cell>
          <cell r="E479" t="str">
            <v>CID000875</v>
          </cell>
          <cell r="J479" t="str">
            <v>TungstenChina National Non Ferrous</v>
          </cell>
        </row>
        <row r="480">
          <cell r="A480" t="str">
            <v>Tungsten</v>
          </cell>
          <cell r="C480" t="str">
            <v>Chongyi Zhangyuan Tungsten Co., Ltd.</v>
          </cell>
          <cell r="E480" t="str">
            <v>CID000258</v>
          </cell>
          <cell r="J480" t="str">
            <v>TungstenChongyi Zhangyuan Tungsten Co., Ltd.</v>
          </cell>
        </row>
        <row r="481">
          <cell r="A481" t="str">
            <v>Tungsten</v>
          </cell>
          <cell r="C481" t="str">
            <v>Dayu Jincheng Tungsten Industry Co., Ltd.</v>
          </cell>
          <cell r="E481" t="str">
            <v>CID002518</v>
          </cell>
          <cell r="J481" t="str">
            <v>TungstenDayu Jincheng Tungsten Industry Co., Ltd.</v>
          </cell>
        </row>
        <row r="482">
          <cell r="A482" t="str">
            <v>Tungsten</v>
          </cell>
          <cell r="C482" t="str">
            <v>Dayu Weiliang Tungsten Co., Ltd.</v>
          </cell>
          <cell r="E482" t="str">
            <v>CID000345</v>
          </cell>
          <cell r="J482" t="str">
            <v>TungstenDayu Weiliang Tungsten Co., Ltd.</v>
          </cell>
        </row>
        <row r="483">
          <cell r="A483" t="str">
            <v>Tungsten</v>
          </cell>
          <cell r="C483" t="str">
            <v>Fujian Jinxin Tungsten Co., Ltd.</v>
          </cell>
          <cell r="E483" t="str">
            <v>CID000499</v>
          </cell>
          <cell r="J483" t="str">
            <v>TungstenFujian Jinxin Tungsten Co., Ltd.</v>
          </cell>
        </row>
        <row r="484">
          <cell r="A484" t="str">
            <v>Tungsten</v>
          </cell>
          <cell r="C484" t="str">
            <v>Ganxian Shirui New Material Co., Ltd.</v>
          </cell>
          <cell r="E484" t="str">
            <v>CID002531</v>
          </cell>
          <cell r="J484" t="str">
            <v>TungstenGanxian Shirui New Material Co., Ltd.</v>
          </cell>
        </row>
        <row r="485">
          <cell r="A485" t="str">
            <v>Tungsten</v>
          </cell>
          <cell r="C485" t="str">
            <v>Ganzhou Huaxing Tungsten Products Co., Ltd.</v>
          </cell>
          <cell r="E485" t="str">
            <v>CID000875</v>
          </cell>
          <cell r="J485" t="str">
            <v>TungstenGanzhou Huaxing Tungsten Products Co., Ltd.</v>
          </cell>
        </row>
        <row r="486">
          <cell r="A486" t="str">
            <v>Tungsten</v>
          </cell>
          <cell r="C486" t="str">
            <v>Ganzhou Jiangwu Ferrotungsten Co., Ltd.</v>
          </cell>
          <cell r="E486" t="str">
            <v>CID002315</v>
          </cell>
          <cell r="J486" t="str">
            <v>TungstenGanzhou Jiangwu Ferrotungsten Co., Ltd.</v>
          </cell>
        </row>
        <row r="487">
          <cell r="A487" t="str">
            <v>Tungsten</v>
          </cell>
          <cell r="C487" t="str">
            <v>Ganzhou Non-ferrous Metals Smelting Co., Ltd.</v>
          </cell>
          <cell r="E487" t="str">
            <v>CID000868</v>
          </cell>
          <cell r="J487" t="str">
            <v>TungstenGanzhou Non-ferrous Metals Smelting Co., Ltd.</v>
          </cell>
        </row>
        <row r="488">
          <cell r="A488" t="str">
            <v>Tungsten</v>
          </cell>
          <cell r="C488" t="str">
            <v>Ganzhou Seadragon W &amp; Mo Co., Ltd.</v>
          </cell>
          <cell r="E488" t="str">
            <v>CID002494</v>
          </cell>
          <cell r="J488" t="str">
            <v>TungstenGanzhou Seadragon W &amp; Mo Co., Ltd.</v>
          </cell>
        </row>
        <row r="489">
          <cell r="A489" t="str">
            <v>Tungsten</v>
          </cell>
          <cell r="C489" t="str">
            <v>Ganzhou Yatai Tungsten Co., Ltd.</v>
          </cell>
          <cell r="E489" t="str">
            <v>CID002536</v>
          </cell>
          <cell r="J489" t="str">
            <v>TungstenGanzhou Yatai Tungsten Co., Ltd.</v>
          </cell>
        </row>
        <row r="490">
          <cell r="A490" t="str">
            <v>Tungsten</v>
          </cell>
          <cell r="C490" t="str">
            <v>Global Tungsten &amp; Powders Corp.</v>
          </cell>
          <cell r="E490" t="str">
            <v>CID000568</v>
          </cell>
          <cell r="J490" t="str">
            <v>TungstenGlobal Tungsten &amp; Powders Corp.</v>
          </cell>
        </row>
        <row r="491">
          <cell r="A491" t="str">
            <v>Tungsten</v>
          </cell>
          <cell r="C491" t="str">
            <v>Global Tungsten &amp; Powders Corp.</v>
          </cell>
          <cell r="E491" t="str">
            <v>CID000568</v>
          </cell>
          <cell r="J491" t="str">
            <v>TungstenGTP</v>
          </cell>
        </row>
        <row r="492">
          <cell r="A492" t="str">
            <v>Tungsten</v>
          </cell>
          <cell r="C492" t="str">
            <v>Guangdong Xianglu Tungsten Co., Ltd.</v>
          </cell>
          <cell r="E492" t="str">
            <v>CID000218</v>
          </cell>
          <cell r="J492" t="str">
            <v>TungstenGuangdong Xianglu Tungsten Co., Ltd.</v>
          </cell>
        </row>
        <row r="493">
          <cell r="A493" t="str">
            <v>Tungsten</v>
          </cell>
          <cell r="C493" t="str">
            <v>H.C. Starck GmbH</v>
          </cell>
          <cell r="E493" t="str">
            <v>CID002541</v>
          </cell>
          <cell r="J493" t="str">
            <v>TungstenH.C. Starck GmbH</v>
          </cell>
        </row>
        <row r="494">
          <cell r="A494" t="str">
            <v>Tungsten</v>
          </cell>
          <cell r="C494" t="str">
            <v>H.C. Starck Smelting GmbH &amp; Co.KG</v>
          </cell>
          <cell r="E494" t="str">
            <v>CID002542</v>
          </cell>
          <cell r="J494" t="str">
            <v>TungstenH.C. Starck Smelting GmbH &amp; Co.KG</v>
          </cell>
        </row>
        <row r="495">
          <cell r="A495" t="str">
            <v>Tungsten</v>
          </cell>
          <cell r="C495" t="str">
            <v>Hunan Chunchang Nonferrous Metals Co., Ltd.</v>
          </cell>
          <cell r="E495" t="str">
            <v>CID000769</v>
          </cell>
          <cell r="J495" t="str">
            <v>TungstenHuman Chun-Chang non-ferrous Smelting &amp; Concentrating Co., Ltd.</v>
          </cell>
        </row>
        <row r="496">
          <cell r="A496" t="str">
            <v>Tungsten</v>
          </cell>
          <cell r="C496" t="str">
            <v>Hunan Chenzhou Mining Co., Ltd.</v>
          </cell>
          <cell r="E496" t="str">
            <v>CID000766</v>
          </cell>
          <cell r="J496" t="str">
            <v>TungstenHunan Chenzhou Mining Co., Ltd.</v>
          </cell>
        </row>
        <row r="497">
          <cell r="A497" t="str">
            <v>Tungsten</v>
          </cell>
          <cell r="C497" t="str">
            <v>Hunan Chenzhou Mining Co., Ltd.</v>
          </cell>
          <cell r="E497" t="str">
            <v>CID000766</v>
          </cell>
          <cell r="J497" t="str">
            <v>TungstenHunan Chenzhou Mining Group Co., Ltd.</v>
          </cell>
        </row>
        <row r="498">
          <cell r="A498" t="str">
            <v>Tungsten</v>
          </cell>
          <cell r="C498" t="str">
            <v>Hunan Chuangda Vanadium Tungsten Co., Ltd. Wuji</v>
          </cell>
          <cell r="E498" t="str">
            <v>CID002579</v>
          </cell>
          <cell r="J498" t="str">
            <v>TungstenHunan Chuangda Vanadium Tungsten Co., Ltd. Wuji</v>
          </cell>
        </row>
        <row r="499">
          <cell r="A499" t="str">
            <v>Tungsten</v>
          </cell>
          <cell r="C499" t="str">
            <v>Hunan Chuangda Vanadium Tungsten Co., Ltd. Yanglin</v>
          </cell>
          <cell r="E499" t="str">
            <v>CID002578</v>
          </cell>
          <cell r="J499" t="str">
            <v>TungstenHunan Chuangda Vanadium Tungsten Co., Ltd. Yanglin</v>
          </cell>
        </row>
        <row r="500">
          <cell r="A500" t="str">
            <v>Tungsten</v>
          </cell>
          <cell r="C500" t="str">
            <v>Hunan Chunchang Nonferrous Metals Co., Ltd.</v>
          </cell>
          <cell r="E500" t="str">
            <v>CID000769</v>
          </cell>
          <cell r="J500" t="str">
            <v>TungstenHunan Chunchang Nonferrous Metals Co., Ltd.</v>
          </cell>
        </row>
        <row r="501">
          <cell r="A501" t="str">
            <v>Tungsten</v>
          </cell>
          <cell r="C501" t="str">
            <v>Hydrometallurg, JSC</v>
          </cell>
          <cell r="E501" t="str">
            <v>CID002649</v>
          </cell>
          <cell r="J501" t="str">
            <v>TungstenHydrometallurg, JSC</v>
          </cell>
        </row>
        <row r="502">
          <cell r="A502" t="str">
            <v>Tungsten</v>
          </cell>
          <cell r="C502" t="str">
            <v>Japan New Metals Co., Ltd.</v>
          </cell>
          <cell r="E502" t="str">
            <v>CID000825</v>
          </cell>
          <cell r="J502" t="str">
            <v>TungstenJapan New Metals Co., Ltd.</v>
          </cell>
        </row>
        <row r="503">
          <cell r="A503" t="str">
            <v>Tungsten</v>
          </cell>
          <cell r="C503" t="str">
            <v>Jiangwu H.C. Starck Tungsten Products Co., Ltd.</v>
          </cell>
          <cell r="E503" t="str">
            <v>CID002551</v>
          </cell>
          <cell r="J503" t="str">
            <v>TungstenJiangwu H.C. Starck Tungsten Products Co., Ltd.</v>
          </cell>
        </row>
        <row r="504">
          <cell r="A504" t="str">
            <v>Tungsten</v>
          </cell>
          <cell r="C504" t="str">
            <v>Jiangxi Dayu Longxintai Tungsten Co., Ltd.</v>
          </cell>
          <cell r="E504" t="str">
            <v>CID002647</v>
          </cell>
          <cell r="J504" t="str">
            <v>TungstenJiangxi Dayu Longxintai Tungsten Co., Ltd.</v>
          </cell>
        </row>
        <row r="505">
          <cell r="A505" t="str">
            <v>Tungsten</v>
          </cell>
          <cell r="C505" t="str">
            <v>Jiangxi Gan Bei Tungsten Co., Ltd.</v>
          </cell>
          <cell r="E505" t="str">
            <v>CID002321</v>
          </cell>
          <cell r="J505" t="str">
            <v>TungstenJiangxi Gan Bei Tungsten Co., Ltd.</v>
          </cell>
        </row>
        <row r="506">
          <cell r="A506" t="str">
            <v>Tungsten</v>
          </cell>
          <cell r="C506" t="str">
            <v>Jiangxi Minmetals Gao'an Non-ferrous Metals Co., Ltd.</v>
          </cell>
          <cell r="E506" t="str">
            <v>CID002313</v>
          </cell>
          <cell r="J506" t="str">
            <v>TungstenJiangxi Minmetals Gao'an Non-ferrous Metals Co., Ltd.</v>
          </cell>
        </row>
        <row r="507">
          <cell r="A507" t="str">
            <v>Tungsten</v>
          </cell>
          <cell r="C507" t="str">
            <v>Jiangxi Tonggu Non-ferrous Metallurgical &amp; Chemical Co., Ltd.</v>
          </cell>
          <cell r="E507" t="str">
            <v>CID002318</v>
          </cell>
          <cell r="J507" t="str">
            <v>TungstenJiangxi Tonggu Non-ferrous Metallurgical &amp; Chemical Co., Ltd.</v>
          </cell>
        </row>
        <row r="508">
          <cell r="A508" t="str">
            <v>Tungsten</v>
          </cell>
          <cell r="C508" t="str">
            <v>Ganzhou Huaxing Tungsten Products Co., Ltd.</v>
          </cell>
          <cell r="E508" t="str">
            <v>CID000875</v>
          </cell>
          <cell r="J508" t="str">
            <v>TungstenJiangxi Tungsten Co Ltd</v>
          </cell>
        </row>
        <row r="509">
          <cell r="A509" t="str">
            <v>Tungsten</v>
          </cell>
          <cell r="C509" t="str">
            <v>Ganzhou Huaxing Tungsten Products Co., Ltd.</v>
          </cell>
          <cell r="E509" t="str">
            <v>CID000875</v>
          </cell>
          <cell r="J509" t="str">
            <v>TungstenJiangxi Tungsten Industry Group Co. Ltd.</v>
          </cell>
        </row>
        <row r="510">
          <cell r="A510" t="str">
            <v>Tungsten</v>
          </cell>
          <cell r="C510" t="str">
            <v>Jiangxi Xinsheng Tungsten Industry Co., Ltd.</v>
          </cell>
          <cell r="E510" t="str">
            <v>CID002317</v>
          </cell>
          <cell r="J510" t="str">
            <v>TungstenJiangxi Xinsheng Tungsten Industry Co., Ltd.</v>
          </cell>
        </row>
        <row r="511">
          <cell r="A511" t="str">
            <v>Tungsten</v>
          </cell>
          <cell r="C511" t="str">
            <v>Jiangxi Xiushui Xianggan Nonferrous Metals Co., Ltd.</v>
          </cell>
          <cell r="E511" t="str">
            <v>CID002535</v>
          </cell>
          <cell r="J511" t="str">
            <v>TungstenJiangxi Xiushui Xianggan Nonferrous Metals Co., Ltd.</v>
          </cell>
        </row>
        <row r="512">
          <cell r="A512" t="str">
            <v>Tungsten</v>
          </cell>
          <cell r="C512" t="str">
            <v>Jiangxi Yaosheng Tungsten Co., Ltd.</v>
          </cell>
          <cell r="E512" t="str">
            <v>CID002316</v>
          </cell>
          <cell r="J512" t="str">
            <v>TungstenJiangxi Yaosheng Tungsten Co., Ltd.</v>
          </cell>
        </row>
        <row r="513">
          <cell r="A513" t="str">
            <v>Tungsten</v>
          </cell>
          <cell r="C513" t="str">
            <v>Kennametal Fallon</v>
          </cell>
          <cell r="E513" t="str">
            <v>CID000966</v>
          </cell>
          <cell r="J513" t="str">
            <v>TungstenKennametal Fallon</v>
          </cell>
        </row>
        <row r="514">
          <cell r="A514" t="str">
            <v>Tungsten</v>
          </cell>
          <cell r="C514" t="str">
            <v>Kennametal Huntsville</v>
          </cell>
          <cell r="E514" t="str">
            <v>CID000105</v>
          </cell>
          <cell r="J514" t="str">
            <v>TungstenKennametal Huntsville</v>
          </cell>
        </row>
        <row r="515">
          <cell r="A515" t="str">
            <v>Tungsten</v>
          </cell>
          <cell r="C515" t="str">
            <v>Malipo Haiyu Tungsten Co., Ltd.</v>
          </cell>
          <cell r="E515" t="str">
            <v>CID002319</v>
          </cell>
          <cell r="J515" t="str">
            <v>TungstenMalipo Haiyu Tungsten Co., Ltd.</v>
          </cell>
        </row>
        <row r="516">
          <cell r="A516" t="str">
            <v>Tungsten</v>
          </cell>
          <cell r="C516" t="str">
            <v>Moliren Ltd</v>
          </cell>
          <cell r="E516" t="str">
            <v>CID002845</v>
          </cell>
          <cell r="J516" t="str">
            <v>TungstenMoliren Ltd</v>
          </cell>
        </row>
        <row r="517">
          <cell r="A517" t="str">
            <v>Tungsten</v>
          </cell>
          <cell r="C517" t="str">
            <v>Niagara Refining LLC</v>
          </cell>
          <cell r="E517" t="str">
            <v>CID002589</v>
          </cell>
          <cell r="J517" t="str">
            <v>TungstenNiagara Refining LLC</v>
          </cell>
        </row>
        <row r="518">
          <cell r="A518" t="str">
            <v>Tungsten</v>
          </cell>
          <cell r="C518" t="str">
            <v>Nui Phao H.C. Starck Tungsten Chemicals Manufacturing LLC</v>
          </cell>
          <cell r="E518" t="str">
            <v>CID002543</v>
          </cell>
          <cell r="J518" t="str">
            <v>TungstenNui Phao H.C. Starck Tungsten Chemicals Manufacturing LLC</v>
          </cell>
        </row>
        <row r="519">
          <cell r="A519" t="str">
            <v>Tungsten</v>
          </cell>
          <cell r="C519" t="str">
            <v>Philippine Chuangxin Industrial Co., Inc.</v>
          </cell>
          <cell r="E519" t="str">
            <v>CID002827</v>
          </cell>
          <cell r="J519" t="str">
            <v>TungstenPhilippine Chuangxin Industrial Co., Inc.</v>
          </cell>
        </row>
        <row r="520">
          <cell r="A520" t="str">
            <v>Tungsten</v>
          </cell>
          <cell r="C520" t="str">
            <v>Pobedit, JSC</v>
          </cell>
          <cell r="E520" t="str">
            <v>CID002532</v>
          </cell>
          <cell r="J520" t="str">
            <v>TungstenPobedit, JSC</v>
          </cell>
        </row>
        <row r="521">
          <cell r="A521" t="str">
            <v>Tungsten</v>
          </cell>
          <cell r="C521" t="str">
            <v>Sanher Tungsten Vietnam Co., Ltd.</v>
          </cell>
          <cell r="E521" t="str">
            <v>CID002538</v>
          </cell>
          <cell r="J521" t="str">
            <v>TungstenSanher Tungsten Vietnam Co., Ltd.</v>
          </cell>
        </row>
        <row r="522">
          <cell r="A522" t="str">
            <v>Tungsten</v>
          </cell>
          <cell r="C522" t="str">
            <v>Xinhai Rendan Shaoguan Tungsten Co., Ltd.</v>
          </cell>
          <cell r="E522" t="str">
            <v>CID002095</v>
          </cell>
          <cell r="J522" t="str">
            <v>TungstenShaoguan Xinhai Rendan Tungsten Industry Co. Ltd</v>
          </cell>
        </row>
        <row r="523">
          <cell r="A523" t="str">
            <v>Tungsten</v>
          </cell>
          <cell r="C523" t="str">
            <v>South-East Nonferrous Metal Company Limited of Hengyang City</v>
          </cell>
          <cell r="E523" t="str">
            <v>CID002815</v>
          </cell>
          <cell r="J523" t="str">
            <v>TungstenSouth-East Nonferrous Metal Company Limited of Hengyang City</v>
          </cell>
        </row>
        <row r="524">
          <cell r="A524" t="str">
            <v>Tungsten</v>
          </cell>
          <cell r="C524" t="str">
            <v>Tejing (Vietnam) Tungsten Co., Ltd.</v>
          </cell>
          <cell r="E524" t="str">
            <v>CID001889</v>
          </cell>
          <cell r="J524" t="str">
            <v>TungstenTejing (Vietnam) Tungsten Co., Ltd.</v>
          </cell>
        </row>
        <row r="525">
          <cell r="A525" t="str">
            <v>Tungsten</v>
          </cell>
          <cell r="C525" t="str">
            <v>Vietnam Youngsun Tungsten Industry Co., Ltd.</v>
          </cell>
          <cell r="E525" t="str">
            <v>CID002011</v>
          </cell>
          <cell r="J525" t="str">
            <v>TungstenVietnam Youngsun Tungsten Industry Co., Ltd.</v>
          </cell>
        </row>
        <row r="526">
          <cell r="A526" t="str">
            <v>Tungsten</v>
          </cell>
          <cell r="C526" t="str">
            <v>Wolfram Bergbau und Hütten AG</v>
          </cell>
          <cell r="E526" t="str">
            <v>CID002044</v>
          </cell>
          <cell r="J526" t="str">
            <v>TungstenWBH</v>
          </cell>
        </row>
        <row r="527">
          <cell r="A527" t="str">
            <v>Tungsten</v>
          </cell>
          <cell r="C527" t="str">
            <v>Wolfram Bergbau und Hütten AG</v>
          </cell>
          <cell r="E527" t="str">
            <v>CID002044</v>
          </cell>
          <cell r="J527" t="str">
            <v>TungstenWBH,Wolfram [Austria]</v>
          </cell>
        </row>
        <row r="528">
          <cell r="A528" t="str">
            <v>Tungsten</v>
          </cell>
          <cell r="C528" t="str">
            <v>Wolfram Bergbau und Hütten AG</v>
          </cell>
          <cell r="E528" t="str">
            <v>CID002044</v>
          </cell>
          <cell r="J528" t="str">
            <v>TungstenWolfram Bergbau und Hütten AG</v>
          </cell>
        </row>
        <row r="529">
          <cell r="A529" t="str">
            <v>Tungsten</v>
          </cell>
          <cell r="C529" t="str">
            <v>Woltech Korea Co., Ltd.</v>
          </cell>
          <cell r="E529" t="str">
            <v>CID002843</v>
          </cell>
          <cell r="J529" t="str">
            <v>TungstenWoltech Korea Co., Ltd.</v>
          </cell>
        </row>
        <row r="530">
          <cell r="A530" t="str">
            <v>Tungsten</v>
          </cell>
          <cell r="C530" t="str">
            <v>Xiamen Tungsten (H.C.) Co., Ltd.</v>
          </cell>
          <cell r="E530" t="str">
            <v>CID002320</v>
          </cell>
          <cell r="J530" t="str">
            <v>TungstenXiamen H.C.</v>
          </cell>
        </row>
        <row r="531">
          <cell r="A531" t="str">
            <v>Tungsten</v>
          </cell>
          <cell r="C531" t="str">
            <v>Xiamen Tungsten (H.C.) Co., Ltd.</v>
          </cell>
          <cell r="E531" t="str">
            <v>CID002320</v>
          </cell>
          <cell r="J531" t="str">
            <v>TungstenXiamen Tungsten (H.C.) Co., Ltd.</v>
          </cell>
        </row>
        <row r="532">
          <cell r="A532" t="str">
            <v>Tungsten</v>
          </cell>
          <cell r="C532" t="str">
            <v>Xiamen Tungsten Co., Ltd.</v>
          </cell>
          <cell r="E532" t="str">
            <v>CID002082</v>
          </cell>
          <cell r="J532" t="str">
            <v>TungstenXiamen Tungsten Co., Ltd.</v>
          </cell>
        </row>
        <row r="533">
          <cell r="A533" t="str">
            <v>Tungsten</v>
          </cell>
          <cell r="C533" t="str">
            <v>Xinfeng Huarui Tungsten &amp; Molybdenum New Material Co., Ltd.</v>
          </cell>
          <cell r="E533" t="str">
            <v>CID002830</v>
          </cell>
          <cell r="J533" t="str">
            <v>TungstenXinfeng Huarui Tungsten &amp; Molybdenum New Material Co., Ltd.</v>
          </cell>
        </row>
        <row r="534">
          <cell r="A534" t="str">
            <v>Tungsten</v>
          </cell>
          <cell r="C534" t="str">
            <v>Xinhai Rendan Shaoguan Tungsten Co., Ltd.</v>
          </cell>
          <cell r="E534" t="str">
            <v>CID002095</v>
          </cell>
          <cell r="J534" t="str">
            <v>TungstenXinhai Rendan Shaoguan Tungsten Co., Ltd.</v>
          </cell>
        </row>
        <row r="535">
          <cell r="A535" t="str">
            <v>Tungsten</v>
          </cell>
          <cell r="C535" t="str">
            <v>Chongyi Zhangyuan Tungsten Co., Ltd.</v>
          </cell>
          <cell r="E535" t="str">
            <v>CID000258</v>
          </cell>
          <cell r="J535" t="str">
            <v>TungstenZhangyuan Tungsten Co Ltd</v>
          </cell>
        </row>
        <row r="536">
          <cell r="A536" t="str">
            <v>Tungsten</v>
          </cell>
          <cell r="J536" t="str">
            <v>TungstenSmelter not listed</v>
          </cell>
        </row>
        <row r="537">
          <cell r="A537" t="str">
            <v>Tungsten</v>
          </cell>
          <cell r="C537" t="str">
            <v>Unknown</v>
          </cell>
          <cell r="J537" t="str">
            <v>TungstenSmelter not yet identified</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6"/>
  <sheetViews>
    <sheetView showGridLines="0" topLeftCell="A2" zoomScaleNormal="100" workbookViewId="0">
      <pane xSplit="1" ySplit="11" topLeftCell="B40" activePane="bottomRight" state="frozen"/>
      <selection activeCell="A2" sqref="A2"/>
      <selection pane="topRight" activeCell="B2" sqref="B2"/>
      <selection pane="bottomLeft" activeCell="A13" sqref="A13"/>
      <selection pane="bottomRight" activeCell="D44" sqref="D44"/>
    </sheetView>
  </sheetViews>
  <sheetFormatPr defaultColWidth="9" defaultRowHeight="12.75"/>
  <cols>
    <col min="1" max="1" width="0.875" style="125" customWidth="1"/>
    <col min="2" max="2" width="6.875" style="125" customWidth="1"/>
    <col min="3" max="3" width="8.5" style="125" customWidth="1"/>
    <col min="4" max="4" width="13" style="292" customWidth="1"/>
    <col min="5" max="5" width="42.375" style="125" customWidth="1"/>
    <col min="6" max="6" width="53.375" style="125" customWidth="1"/>
    <col min="7" max="7" width="0.875" style="125" customWidth="1"/>
    <col min="8" max="16384" width="9" style="125"/>
  </cols>
  <sheetData>
    <row r="1" spans="1:7" ht="13.5" thickTop="1">
      <c r="A1" s="9"/>
      <c r="B1" s="10"/>
      <c r="C1" s="10"/>
      <c r="D1" s="284"/>
      <c r="E1" s="10"/>
      <c r="F1" s="10"/>
      <c r="G1" s="11"/>
    </row>
    <row r="2" spans="1:7">
      <c r="A2" s="309"/>
      <c r="B2" s="38" t="s">
        <v>1486</v>
      </c>
      <c r="C2" s="36"/>
      <c r="D2" s="285"/>
      <c r="E2" s="3"/>
      <c r="F2" s="36"/>
      <c r="G2" s="34"/>
    </row>
    <row r="3" spans="1:7">
      <c r="A3" s="309"/>
      <c r="B3" s="5" t="s">
        <v>1475</v>
      </c>
      <c r="C3" s="6"/>
      <c r="D3" s="286"/>
      <c r="E3" s="3"/>
      <c r="F3" s="6"/>
      <c r="G3" s="34"/>
    </row>
    <row r="4" spans="1:7" ht="15.75">
      <c r="A4" s="309"/>
      <c r="B4" s="41" t="s">
        <v>1488</v>
      </c>
      <c r="C4" s="7"/>
      <c r="D4" s="287"/>
      <c r="E4" s="3"/>
      <c r="F4" s="7"/>
      <c r="G4" s="34"/>
    </row>
    <row r="5" spans="1:7">
      <c r="A5" s="309"/>
      <c r="B5" s="40" t="s">
        <v>1931</v>
      </c>
      <c r="C5" s="4"/>
      <c r="D5" s="288"/>
      <c r="E5" s="3"/>
      <c r="F5" s="4"/>
      <c r="G5" s="34"/>
    </row>
    <row r="6" spans="1:7">
      <c r="A6" s="309"/>
      <c r="B6" s="8"/>
      <c r="C6" s="8"/>
      <c r="D6" s="289"/>
      <c r="E6" s="8"/>
      <c r="F6" s="8"/>
      <c r="G6" s="34"/>
    </row>
    <row r="7" spans="1:7">
      <c r="A7" s="309"/>
      <c r="B7" s="8"/>
      <c r="C7" s="8"/>
      <c r="D7" s="289"/>
      <c r="E7" s="8"/>
      <c r="F7" s="8"/>
      <c r="G7" s="34"/>
    </row>
    <row r="8" spans="1:7">
      <c r="A8" s="309"/>
      <c r="B8" s="8"/>
      <c r="C8" s="8"/>
      <c r="D8" s="289"/>
      <c r="E8" s="8"/>
      <c r="F8" s="8"/>
      <c r="G8" s="34"/>
    </row>
    <row r="9" spans="1:7">
      <c r="A9" s="309"/>
      <c r="B9" s="312" t="s">
        <v>1489</v>
      </c>
      <c r="C9" s="312"/>
      <c r="D9" s="312"/>
      <c r="E9" s="312"/>
      <c r="F9" s="312"/>
      <c r="G9" s="34"/>
    </row>
    <row r="10" spans="1:7" ht="27" customHeight="1">
      <c r="A10" s="309"/>
      <c r="B10" s="313" t="s">
        <v>847</v>
      </c>
      <c r="C10" s="313"/>
      <c r="D10" s="313"/>
      <c r="E10" s="313"/>
      <c r="F10" s="313"/>
      <c r="G10" s="34"/>
    </row>
    <row r="11" spans="1:7" ht="27" customHeight="1">
      <c r="A11" s="309"/>
      <c r="B11" s="314"/>
      <c r="C11" s="314"/>
      <c r="D11" s="314"/>
      <c r="E11" s="314"/>
      <c r="F11" s="314"/>
      <c r="G11" s="34"/>
    </row>
    <row r="12" spans="1:7" ht="16.5">
      <c r="A12" s="309"/>
      <c r="B12" s="42" t="s">
        <v>1487</v>
      </c>
      <c r="C12" s="43" t="s">
        <v>1490</v>
      </c>
      <c r="D12" s="290" t="s">
        <v>1491</v>
      </c>
      <c r="E12" s="43" t="s">
        <v>1155</v>
      </c>
      <c r="F12" s="43" t="s">
        <v>1156</v>
      </c>
      <c r="G12" s="34"/>
    </row>
    <row r="13" spans="1:7" ht="33.75">
      <c r="A13" s="309"/>
      <c r="B13" s="2">
        <v>1</v>
      </c>
      <c r="C13" s="37" t="s">
        <v>2008</v>
      </c>
      <c r="D13" s="39" t="s">
        <v>1525</v>
      </c>
      <c r="E13" s="251" t="s">
        <v>1492</v>
      </c>
      <c r="F13" s="251"/>
      <c r="G13" s="34"/>
    </row>
    <row r="14" spans="1:7" ht="45">
      <c r="A14" s="309"/>
      <c r="B14" s="2">
        <v>2</v>
      </c>
      <c r="C14" s="37" t="s">
        <v>2008</v>
      </c>
      <c r="D14" s="39" t="s">
        <v>1910</v>
      </c>
      <c r="E14" s="251" t="s">
        <v>954</v>
      </c>
      <c r="F14" s="251" t="s">
        <v>955</v>
      </c>
      <c r="G14" s="34"/>
    </row>
    <row r="15" spans="1:7" ht="88.9" customHeight="1">
      <c r="A15" s="309"/>
      <c r="B15" s="315">
        <v>2.0099999999999998</v>
      </c>
      <c r="C15" s="318" t="s">
        <v>2008</v>
      </c>
      <c r="D15" s="321" t="s">
        <v>4215</v>
      </c>
      <c r="E15" s="252" t="s">
        <v>1157</v>
      </c>
      <c r="F15" s="252" t="s">
        <v>1160</v>
      </c>
      <c r="G15" s="34"/>
    </row>
    <row r="16" spans="1:7" ht="99" customHeight="1">
      <c r="A16" s="309"/>
      <c r="B16" s="316"/>
      <c r="C16" s="319"/>
      <c r="D16" s="322"/>
      <c r="E16" s="253"/>
      <c r="F16" s="253" t="s">
        <v>1158</v>
      </c>
      <c r="G16" s="34"/>
    </row>
    <row r="17" spans="1:7" ht="63" customHeight="1">
      <c r="A17" s="309"/>
      <c r="B17" s="317"/>
      <c r="C17" s="320"/>
      <c r="D17" s="323"/>
      <c r="E17" s="37"/>
      <c r="F17" s="37" t="s">
        <v>1159</v>
      </c>
      <c r="G17" s="34"/>
    </row>
    <row r="18" spans="1:7" ht="117" customHeight="1">
      <c r="A18" s="309"/>
      <c r="B18" s="315">
        <v>2.02</v>
      </c>
      <c r="C18" s="318" t="s">
        <v>2008</v>
      </c>
      <c r="D18" s="321" t="s">
        <v>4216</v>
      </c>
      <c r="E18" s="252" t="s">
        <v>848</v>
      </c>
      <c r="F18" s="252" t="s">
        <v>948</v>
      </c>
      <c r="G18" s="34"/>
    </row>
    <row r="19" spans="1:7" ht="70.900000000000006" customHeight="1">
      <c r="A19" s="309"/>
      <c r="B19" s="316"/>
      <c r="C19" s="319"/>
      <c r="D19" s="322"/>
      <c r="E19" s="253" t="s">
        <v>953</v>
      </c>
      <c r="F19" s="253" t="s">
        <v>849</v>
      </c>
      <c r="G19" s="34"/>
    </row>
    <row r="20" spans="1:7" ht="90.75" customHeight="1">
      <c r="A20" s="309"/>
      <c r="B20" s="316"/>
      <c r="C20" s="319"/>
      <c r="D20" s="322"/>
      <c r="E20" s="253"/>
      <c r="F20" s="253" t="s">
        <v>1162</v>
      </c>
      <c r="G20" s="34"/>
    </row>
    <row r="21" spans="1:7" ht="74.25" customHeight="1">
      <c r="A21" s="309"/>
      <c r="B21" s="317"/>
      <c r="C21" s="320"/>
      <c r="D21" s="323"/>
      <c r="E21" s="37"/>
      <c r="F21" s="37" t="s">
        <v>1161</v>
      </c>
      <c r="G21" s="34"/>
    </row>
    <row r="22" spans="1:7" ht="90" customHeight="1">
      <c r="A22" s="309"/>
      <c r="B22" s="327">
        <v>2.0299999999999998</v>
      </c>
      <c r="C22" s="327" t="s">
        <v>1446</v>
      </c>
      <c r="D22" s="330" t="s">
        <v>4217</v>
      </c>
      <c r="E22" s="318" t="s">
        <v>846</v>
      </c>
      <c r="F22" s="252" t="s">
        <v>873</v>
      </c>
      <c r="G22" s="34"/>
    </row>
    <row r="23" spans="1:7" ht="109.5" customHeight="1">
      <c r="A23" s="309"/>
      <c r="B23" s="328"/>
      <c r="C23" s="328"/>
      <c r="D23" s="331"/>
      <c r="E23" s="319"/>
      <c r="F23" s="253" t="s">
        <v>1447</v>
      </c>
      <c r="G23" s="34"/>
    </row>
    <row r="24" spans="1:7" ht="74.25" customHeight="1">
      <c r="A24" s="309"/>
      <c r="B24" s="329"/>
      <c r="C24" s="329"/>
      <c r="D24" s="332"/>
      <c r="E24" s="320"/>
      <c r="F24" s="37" t="s">
        <v>845</v>
      </c>
      <c r="G24" s="34"/>
    </row>
    <row r="25" spans="1:7" ht="72" customHeight="1">
      <c r="A25" s="309"/>
      <c r="B25" s="2" t="s">
        <v>871</v>
      </c>
      <c r="C25" s="37" t="s">
        <v>872</v>
      </c>
      <c r="D25" s="39" t="s">
        <v>4218</v>
      </c>
      <c r="E25" s="37" t="s">
        <v>4211</v>
      </c>
      <c r="F25" s="37" t="s">
        <v>874</v>
      </c>
      <c r="G25" s="34"/>
    </row>
    <row r="26" spans="1:7" ht="97.9" customHeight="1">
      <c r="A26" s="309"/>
      <c r="B26" s="324">
        <v>3</v>
      </c>
      <c r="C26" s="315" t="s">
        <v>92</v>
      </c>
      <c r="D26" s="321" t="s">
        <v>4219</v>
      </c>
      <c r="E26" s="318" t="s">
        <v>0</v>
      </c>
      <c r="F26" s="252" t="s">
        <v>86</v>
      </c>
      <c r="G26" s="34"/>
    </row>
    <row r="27" spans="1:7" ht="90" customHeight="1">
      <c r="A27" s="309"/>
      <c r="B27" s="325"/>
      <c r="C27" s="316"/>
      <c r="D27" s="322"/>
      <c r="E27" s="319"/>
      <c r="F27" s="253" t="s">
        <v>81</v>
      </c>
      <c r="G27" s="34"/>
    </row>
    <row r="28" spans="1:7" ht="19.149999999999999" customHeight="1">
      <c r="A28" s="309"/>
      <c r="B28" s="325"/>
      <c r="C28" s="316"/>
      <c r="D28" s="322"/>
      <c r="E28" s="319"/>
      <c r="F28" s="253" t="s">
        <v>82</v>
      </c>
      <c r="G28" s="34"/>
    </row>
    <row r="29" spans="1:7" ht="74.650000000000006" customHeight="1">
      <c r="A29" s="309"/>
      <c r="B29" s="325"/>
      <c r="C29" s="316"/>
      <c r="D29" s="322"/>
      <c r="E29" s="319"/>
      <c r="F29" s="253" t="s">
        <v>83</v>
      </c>
      <c r="G29" s="34"/>
    </row>
    <row r="30" spans="1:7" ht="62.65" customHeight="1">
      <c r="A30" s="309"/>
      <c r="B30" s="325"/>
      <c r="C30" s="316"/>
      <c r="D30" s="322"/>
      <c r="E30" s="319"/>
      <c r="F30" s="253" t="s">
        <v>84</v>
      </c>
      <c r="G30" s="34"/>
    </row>
    <row r="31" spans="1:7" ht="81" customHeight="1">
      <c r="A31" s="309"/>
      <c r="B31" s="325"/>
      <c r="C31" s="316"/>
      <c r="D31" s="322"/>
      <c r="E31" s="319"/>
      <c r="F31" s="253" t="s">
        <v>85</v>
      </c>
      <c r="G31" s="34"/>
    </row>
    <row r="32" spans="1:7" ht="48.6" customHeight="1">
      <c r="A32" s="309"/>
      <c r="B32" s="325"/>
      <c r="C32" s="316"/>
      <c r="D32" s="322"/>
      <c r="E32" s="319"/>
      <c r="F32" s="253" t="s">
        <v>88</v>
      </c>
      <c r="G32" s="34"/>
    </row>
    <row r="33" spans="1:7" ht="98.65" customHeight="1">
      <c r="A33" s="309"/>
      <c r="B33" s="325"/>
      <c r="C33" s="316"/>
      <c r="D33" s="322"/>
      <c r="E33" s="319"/>
      <c r="F33" s="253" t="s">
        <v>87</v>
      </c>
      <c r="G33" s="34"/>
    </row>
    <row r="34" spans="1:7" ht="88.9" customHeight="1">
      <c r="A34" s="309"/>
      <c r="B34" s="325"/>
      <c r="C34" s="316"/>
      <c r="D34" s="322"/>
      <c r="E34" s="319"/>
      <c r="F34" s="253" t="s">
        <v>89</v>
      </c>
      <c r="G34" s="34"/>
    </row>
    <row r="35" spans="1:7" ht="28.9" customHeight="1">
      <c r="A35" s="309"/>
      <c r="B35" s="325"/>
      <c r="C35" s="316"/>
      <c r="D35" s="322"/>
      <c r="E35" s="319"/>
      <c r="F35" s="253" t="s">
        <v>90</v>
      </c>
      <c r="G35" s="34"/>
    </row>
    <row r="36" spans="1:7" ht="137.25">
      <c r="A36" s="309"/>
      <c r="B36" s="326"/>
      <c r="C36" s="317"/>
      <c r="D36" s="323"/>
      <c r="E36" s="320"/>
      <c r="F36" s="254" t="s">
        <v>91</v>
      </c>
      <c r="G36" s="34"/>
    </row>
    <row r="37" spans="1:7" ht="123.75">
      <c r="A37" s="309"/>
      <c r="B37" s="191">
        <v>3.01</v>
      </c>
      <c r="C37" s="192" t="s">
        <v>92</v>
      </c>
      <c r="D37" s="39" t="s">
        <v>4220</v>
      </c>
      <c r="E37" s="255" t="s">
        <v>2544</v>
      </c>
      <c r="F37" s="256" t="s">
        <v>2713</v>
      </c>
      <c r="G37" s="34"/>
    </row>
    <row r="38" spans="1:7" ht="112.5">
      <c r="A38" s="309"/>
      <c r="B38" s="191">
        <v>3.02</v>
      </c>
      <c r="C38" s="192" t="s">
        <v>2594</v>
      </c>
      <c r="D38" s="39" t="s">
        <v>4221</v>
      </c>
      <c r="E38" s="255" t="s">
        <v>2615</v>
      </c>
      <c r="F38" s="256" t="s">
        <v>2714</v>
      </c>
      <c r="G38" s="34"/>
    </row>
    <row r="39" spans="1:7" ht="101.25">
      <c r="A39" s="309"/>
      <c r="B39" s="213">
        <v>4</v>
      </c>
      <c r="C39" s="212" t="s">
        <v>3031</v>
      </c>
      <c r="D39" s="39" t="s">
        <v>4222</v>
      </c>
      <c r="E39" s="37" t="s">
        <v>4138</v>
      </c>
      <c r="F39" s="37" t="s">
        <v>3032</v>
      </c>
      <c r="G39" s="34"/>
    </row>
    <row r="40" spans="1:7" ht="56.25">
      <c r="A40" s="309"/>
      <c r="B40" s="191">
        <v>4.01</v>
      </c>
      <c r="C40" s="212" t="s">
        <v>3031</v>
      </c>
      <c r="D40" s="39" t="s">
        <v>4224</v>
      </c>
      <c r="E40" s="37" t="s">
        <v>4167</v>
      </c>
      <c r="F40" s="37" t="s">
        <v>4173</v>
      </c>
      <c r="G40" s="34"/>
    </row>
    <row r="41" spans="1:7" ht="56.25">
      <c r="A41" s="309"/>
      <c r="B41" s="191" t="s">
        <v>4209</v>
      </c>
      <c r="C41" s="212" t="s">
        <v>3031</v>
      </c>
      <c r="D41" s="39" t="s">
        <v>4223</v>
      </c>
      <c r="E41" s="37" t="s">
        <v>4212</v>
      </c>
      <c r="F41" s="37" t="s">
        <v>4210</v>
      </c>
      <c r="G41" s="34"/>
    </row>
    <row r="42" spans="1:7" ht="56.25">
      <c r="A42" s="309"/>
      <c r="B42" s="191" t="s">
        <v>4269</v>
      </c>
      <c r="C42" s="212" t="s">
        <v>3031</v>
      </c>
      <c r="D42" s="39" t="s">
        <v>4541</v>
      </c>
      <c r="E42" s="37" t="s">
        <v>4211</v>
      </c>
      <c r="F42" s="37" t="s">
        <v>4270</v>
      </c>
      <c r="G42" s="34"/>
    </row>
    <row r="43" spans="1:7" ht="135">
      <c r="A43" s="309"/>
      <c r="B43" s="242">
        <v>4.0999999999999996</v>
      </c>
      <c r="C43" s="212" t="s">
        <v>4540</v>
      </c>
      <c r="D43" s="243">
        <v>42489</v>
      </c>
      <c r="E43" s="257" t="s">
        <v>4543</v>
      </c>
      <c r="F43" s="37" t="s">
        <v>4542</v>
      </c>
      <c r="G43" s="34"/>
    </row>
    <row r="44" spans="1:7" ht="90">
      <c r="A44" s="309"/>
      <c r="B44" s="242">
        <v>4.2</v>
      </c>
      <c r="C44" s="212" t="s">
        <v>4540</v>
      </c>
      <c r="D44" s="243">
        <v>42704</v>
      </c>
      <c r="E44" s="257" t="s">
        <v>4990</v>
      </c>
      <c r="F44" s="37" t="s">
        <v>4929</v>
      </c>
      <c r="G44" s="34"/>
    </row>
    <row r="45" spans="1:7" ht="13.5" thickBot="1">
      <c r="A45" s="310"/>
      <c r="B45" s="311" t="str">
        <f ca="1">OFFSET(L!$C$1,MATCH("General"&amp;"Cpy",L!$A:$A,0)-1,SL,,)</f>
        <v>© 2016 Conflict-Free Sourcing Initiative. All rights reserved.</v>
      </c>
      <c r="C45" s="311"/>
      <c r="D45" s="311"/>
      <c r="E45" s="311"/>
      <c r="F45" s="311"/>
      <c r="G45" s="35"/>
    </row>
    <row r="46" spans="1:7" ht="13.5" thickTop="1">
      <c r="A46" s="131"/>
      <c r="B46" s="132"/>
      <c r="C46" s="132"/>
      <c r="D46" s="291"/>
      <c r="E46" s="132"/>
      <c r="F46" s="132"/>
      <c r="G46" s="132"/>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45"/>
    <mergeCell ref="B45:F4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40"/>
  <sheetViews>
    <sheetView workbookViewId="0">
      <pane ySplit="1" topLeftCell="A42" activePane="bottomLeft" state="frozen"/>
      <selection pane="bottomLeft" activeCell="B54" sqref="B54"/>
    </sheetView>
  </sheetViews>
  <sheetFormatPr defaultColWidth="8.75" defaultRowHeight="12.75"/>
  <cols>
    <col min="1" max="1" width="27.5" style="82" customWidth="1"/>
    <col min="2" max="2" width="20.125" style="82" bestFit="1" customWidth="1"/>
    <col min="3" max="16384" width="8.75" style="82"/>
  </cols>
  <sheetData>
    <row r="1" spans="1:2">
      <c r="A1" s="81" t="s">
        <v>2110</v>
      </c>
      <c r="B1" s="81" t="s">
        <v>1528</v>
      </c>
    </row>
    <row r="2" spans="1:2">
      <c r="A2" s="83" t="s">
        <v>2114</v>
      </c>
      <c r="B2" s="83" t="s">
        <v>1532</v>
      </c>
    </row>
    <row r="3" spans="1:2">
      <c r="A3" s="83" t="s">
        <v>2169</v>
      </c>
      <c r="B3" s="83" t="s">
        <v>1588</v>
      </c>
    </row>
    <row r="4" spans="1:2">
      <c r="A4" s="83" t="s">
        <v>2120</v>
      </c>
      <c r="B4" s="83" t="s">
        <v>1538</v>
      </c>
    </row>
    <row r="5" spans="1:2">
      <c r="A5" s="83" t="s">
        <v>2115</v>
      </c>
      <c r="B5" s="83" t="s">
        <v>1533</v>
      </c>
    </row>
    <row r="6" spans="1:2">
      <c r="A6" s="83" t="s">
        <v>2112</v>
      </c>
      <c r="B6" s="83" t="s">
        <v>1530</v>
      </c>
    </row>
    <row r="7" spans="1:2">
      <c r="A7" s="83" t="s">
        <v>2113</v>
      </c>
      <c r="B7" s="83" t="s">
        <v>1531</v>
      </c>
    </row>
    <row r="8" spans="1:2">
      <c r="A8" s="83" t="s">
        <v>2121</v>
      </c>
      <c r="B8" s="83" t="s">
        <v>1539</v>
      </c>
    </row>
    <row r="9" spans="1:2">
      <c r="A9" s="83" t="s">
        <v>2123</v>
      </c>
      <c r="B9" s="83" t="s">
        <v>1541</v>
      </c>
    </row>
    <row r="10" spans="1:2">
      <c r="A10" s="83" t="s">
        <v>2118</v>
      </c>
      <c r="B10" s="83" t="s">
        <v>1536</v>
      </c>
    </row>
    <row r="11" spans="1:2">
      <c r="A11" s="83" t="s">
        <v>2119</v>
      </c>
      <c r="B11" s="83" t="s">
        <v>1537</v>
      </c>
    </row>
    <row r="12" spans="1:2">
      <c r="A12" s="83" t="s">
        <v>2111</v>
      </c>
      <c r="B12" s="83" t="s">
        <v>1529</v>
      </c>
    </row>
    <row r="13" spans="1:2">
      <c r="A13" s="83" t="s">
        <v>2124</v>
      </c>
      <c r="B13" s="83" t="s">
        <v>1542</v>
      </c>
    </row>
    <row r="14" spans="1:2">
      <c r="A14" s="83" t="s">
        <v>2125</v>
      </c>
      <c r="B14" s="83" t="s">
        <v>1543</v>
      </c>
    </row>
    <row r="15" spans="1:2">
      <c r="A15" s="83" t="s">
        <v>2126</v>
      </c>
      <c r="B15" s="83" t="s">
        <v>1544</v>
      </c>
    </row>
    <row r="16" spans="1:2">
      <c r="A16" s="83" t="s">
        <v>2134</v>
      </c>
      <c r="B16" s="83" t="s">
        <v>1552</v>
      </c>
    </row>
    <row r="17" spans="1:2">
      <c r="A17" s="83" t="s">
        <v>2133</v>
      </c>
      <c r="B17" s="83" t="s">
        <v>1551</v>
      </c>
    </row>
    <row r="18" spans="1:2">
      <c r="A18" s="83" t="s">
        <v>2131</v>
      </c>
      <c r="B18" s="83" t="s">
        <v>1549</v>
      </c>
    </row>
    <row r="19" spans="1:2">
      <c r="A19" s="83" t="s">
        <v>2140</v>
      </c>
      <c r="B19" s="83" t="s">
        <v>1559</v>
      </c>
    </row>
    <row r="20" spans="1:2">
      <c r="A20" s="83" t="s">
        <v>2136</v>
      </c>
      <c r="B20" s="83" t="s">
        <v>1554</v>
      </c>
    </row>
    <row r="21" spans="1:2">
      <c r="A21" s="83" t="s">
        <v>2128</v>
      </c>
      <c r="B21" s="83" t="s">
        <v>1546</v>
      </c>
    </row>
    <row r="22" spans="1:2">
      <c r="A22" s="83" t="s">
        <v>2137</v>
      </c>
      <c r="B22" s="83" t="s">
        <v>1555</v>
      </c>
    </row>
    <row r="23" spans="1:2">
      <c r="A23" s="83" t="s">
        <v>2129</v>
      </c>
      <c r="B23" s="83" t="s">
        <v>1547</v>
      </c>
    </row>
    <row r="24" spans="1:2">
      <c r="A24" s="83" t="s">
        <v>2138</v>
      </c>
      <c r="B24" s="83" t="s">
        <v>1556</v>
      </c>
    </row>
    <row r="25" spans="1:2">
      <c r="A25" s="83" t="s">
        <v>2142</v>
      </c>
      <c r="B25" s="83" t="s">
        <v>1561</v>
      </c>
    </row>
    <row r="26" spans="1:2">
      <c r="A26" s="283" t="s">
        <v>4874</v>
      </c>
      <c r="B26" s="83" t="s">
        <v>1557</v>
      </c>
    </row>
    <row r="27" spans="1:2">
      <c r="A27" s="83" t="s">
        <v>2135</v>
      </c>
      <c r="B27" s="83" t="s">
        <v>1553</v>
      </c>
    </row>
    <row r="28" spans="1:2">
      <c r="A28" s="83" t="s">
        <v>2144</v>
      </c>
      <c r="B28" s="83" t="s">
        <v>1563</v>
      </c>
    </row>
    <row r="29" spans="1:2">
      <c r="A29" s="83" t="s">
        <v>2143</v>
      </c>
      <c r="B29" s="83" t="s">
        <v>1562</v>
      </c>
    </row>
    <row r="30" spans="1:2">
      <c r="A30" s="83" t="s">
        <v>2139</v>
      </c>
      <c r="B30" s="83" t="s">
        <v>1558</v>
      </c>
    </row>
    <row r="31" spans="1:2">
      <c r="A31" s="83" t="s">
        <v>2208</v>
      </c>
      <c r="B31" s="83" t="s">
        <v>1628</v>
      </c>
    </row>
    <row r="32" spans="1:2">
      <c r="A32" s="83" t="s">
        <v>2141</v>
      </c>
      <c r="B32" s="83" t="s">
        <v>1560</v>
      </c>
    </row>
    <row r="33" spans="1:2">
      <c r="A33" s="83" t="s">
        <v>2132</v>
      </c>
      <c r="B33" s="83" t="s">
        <v>1550</v>
      </c>
    </row>
    <row r="34" spans="1:2">
      <c r="A34" s="83" t="s">
        <v>2130</v>
      </c>
      <c r="B34" s="83" t="s">
        <v>1548</v>
      </c>
    </row>
    <row r="35" spans="1:2">
      <c r="A35" s="83" t="s">
        <v>2127</v>
      </c>
      <c r="B35" s="83" t="s">
        <v>1545</v>
      </c>
    </row>
    <row r="36" spans="1:2">
      <c r="A36" s="83" t="s">
        <v>2221</v>
      </c>
      <c r="B36" s="83" t="s">
        <v>1641</v>
      </c>
    </row>
    <row r="37" spans="1:2">
      <c r="A37" s="83" t="s">
        <v>2152</v>
      </c>
      <c r="B37" s="83" t="s">
        <v>1571</v>
      </c>
    </row>
    <row r="38" spans="1:2">
      <c r="A38" s="83" t="s">
        <v>2146</v>
      </c>
      <c r="B38" s="83" t="s">
        <v>1565</v>
      </c>
    </row>
    <row r="39" spans="1:2">
      <c r="A39" s="83" t="s">
        <v>2157</v>
      </c>
      <c r="B39" s="83" t="s">
        <v>1576</v>
      </c>
    </row>
    <row r="40" spans="1:2">
      <c r="A40" s="83" t="s">
        <v>2161</v>
      </c>
      <c r="B40" s="83" t="s">
        <v>1580</v>
      </c>
    </row>
    <row r="41" spans="1:2">
      <c r="A41" s="83" t="s">
        <v>2145</v>
      </c>
      <c r="B41" s="83" t="s">
        <v>1564</v>
      </c>
    </row>
    <row r="42" spans="1:2">
      <c r="A42" s="83" t="s">
        <v>1714</v>
      </c>
      <c r="B42" s="83" t="s">
        <v>2075</v>
      </c>
    </row>
    <row r="43" spans="1:2">
      <c r="A43" s="83" t="s">
        <v>2149</v>
      </c>
      <c r="B43" s="83" t="s">
        <v>1568</v>
      </c>
    </row>
    <row r="44" spans="1:2">
      <c r="A44" s="83" t="s">
        <v>2150</v>
      </c>
      <c r="B44" s="83" t="s">
        <v>1569</v>
      </c>
    </row>
    <row r="45" spans="1:2">
      <c r="A45" s="83" t="s">
        <v>2160</v>
      </c>
      <c r="B45" s="83" t="s">
        <v>1579</v>
      </c>
    </row>
    <row r="46" spans="1:2">
      <c r="A46" s="83" t="s">
        <v>2147</v>
      </c>
      <c r="B46" s="83" t="s">
        <v>1566</v>
      </c>
    </row>
    <row r="47" spans="1:2">
      <c r="A47" s="83" t="s">
        <v>2155</v>
      </c>
      <c r="B47" s="83" t="s">
        <v>1574</v>
      </c>
    </row>
    <row r="48" spans="1:2">
      <c r="A48" s="83" t="s">
        <v>2156</v>
      </c>
      <c r="B48" s="83" t="s">
        <v>1575</v>
      </c>
    </row>
    <row r="49" spans="1:2">
      <c r="A49" s="83" t="s">
        <v>2153</v>
      </c>
      <c r="B49" s="83" t="s">
        <v>1572</v>
      </c>
    </row>
    <row r="50" spans="1:2">
      <c r="A50" s="283" t="s">
        <v>4873</v>
      </c>
      <c r="B50" s="283" t="s">
        <v>1500</v>
      </c>
    </row>
    <row r="51" spans="1:2">
      <c r="A51" s="83" t="s">
        <v>2154</v>
      </c>
      <c r="B51" s="83" t="s">
        <v>1573</v>
      </c>
    </row>
    <row r="52" spans="1:2">
      <c r="A52" s="83" t="s">
        <v>2158</v>
      </c>
      <c r="B52" s="83" t="s">
        <v>1577</v>
      </c>
    </row>
    <row r="53" spans="1:2">
      <c r="A53" s="83" t="s">
        <v>2151</v>
      </c>
      <c r="B53" s="83" t="s">
        <v>1570</v>
      </c>
    </row>
    <row r="54" spans="1:2">
      <c r="A54" s="83" t="s">
        <v>2203</v>
      </c>
      <c r="B54" s="83" t="s">
        <v>1623</v>
      </c>
    </row>
    <row r="55" spans="1:2">
      <c r="A55" s="83" t="s">
        <v>2159</v>
      </c>
      <c r="B55" s="83" t="s">
        <v>1578</v>
      </c>
    </row>
    <row r="56" spans="1:2">
      <c r="A56" s="83" t="s">
        <v>2162</v>
      </c>
      <c r="B56" s="83" t="s">
        <v>1581</v>
      </c>
    </row>
    <row r="57" spans="1:2">
      <c r="A57" s="83" t="s">
        <v>2163</v>
      </c>
      <c r="B57" s="83" t="s">
        <v>1582</v>
      </c>
    </row>
    <row r="58" spans="1:2">
      <c r="A58" s="83" t="s">
        <v>2167</v>
      </c>
      <c r="B58" s="83" t="s">
        <v>1586</v>
      </c>
    </row>
    <row r="59" spans="1:2">
      <c r="A59" s="83" t="s">
        <v>2165</v>
      </c>
      <c r="B59" s="83" t="s">
        <v>1584</v>
      </c>
    </row>
    <row r="60" spans="1:2">
      <c r="A60" s="83" t="s">
        <v>2166</v>
      </c>
      <c r="B60" s="83" t="s">
        <v>1585</v>
      </c>
    </row>
    <row r="61" spans="1:2">
      <c r="A61" s="83" t="s">
        <v>2168</v>
      </c>
      <c r="B61" s="83" t="s">
        <v>1587</v>
      </c>
    </row>
    <row r="62" spans="1:2">
      <c r="A62" s="83" t="s">
        <v>1720</v>
      </c>
      <c r="B62" s="83" t="s">
        <v>2081</v>
      </c>
    </row>
    <row r="63" spans="1:2">
      <c r="A63" s="83" t="s">
        <v>2170</v>
      </c>
      <c r="B63" s="83" t="s">
        <v>1589</v>
      </c>
    </row>
    <row r="64" spans="1:2">
      <c r="A64" s="83" t="s">
        <v>2171</v>
      </c>
      <c r="B64" s="83" t="s">
        <v>1590</v>
      </c>
    </row>
    <row r="65" spans="1:2">
      <c r="A65" s="83" t="s">
        <v>1701</v>
      </c>
      <c r="B65" s="83" t="s">
        <v>2062</v>
      </c>
    </row>
    <row r="66" spans="1:2">
      <c r="A66" s="83" t="s">
        <v>2192</v>
      </c>
      <c r="B66" s="83" t="s">
        <v>1612</v>
      </c>
    </row>
    <row r="67" spans="1:2">
      <c r="A67" s="83" t="s">
        <v>2172</v>
      </c>
      <c r="B67" s="83" t="s">
        <v>1591</v>
      </c>
    </row>
    <row r="68" spans="1:2">
      <c r="A68" s="83" t="s">
        <v>2175</v>
      </c>
      <c r="B68" s="83" t="s">
        <v>1594</v>
      </c>
    </row>
    <row r="69" spans="1:2">
      <c r="A69" s="83" t="s">
        <v>2176</v>
      </c>
      <c r="B69" s="83" t="s">
        <v>1595</v>
      </c>
    </row>
    <row r="70" spans="1:2">
      <c r="A70" s="83" t="s">
        <v>2179</v>
      </c>
      <c r="B70" s="83" t="s">
        <v>1598</v>
      </c>
    </row>
    <row r="71" spans="1:2">
      <c r="A71" s="83" t="s">
        <v>2181</v>
      </c>
      <c r="B71" s="83" t="s">
        <v>1600</v>
      </c>
    </row>
    <row r="72" spans="1:2">
      <c r="A72" s="83" t="s">
        <v>2178</v>
      </c>
      <c r="B72" s="83" t="s">
        <v>1597</v>
      </c>
    </row>
    <row r="73" spans="1:2">
      <c r="A73" s="83" t="s">
        <v>2177</v>
      </c>
      <c r="B73" s="83" t="s">
        <v>1596</v>
      </c>
    </row>
    <row r="74" spans="1:2">
      <c r="A74" s="83" t="s">
        <v>2180</v>
      </c>
      <c r="B74" s="83" t="s">
        <v>1599</v>
      </c>
    </row>
    <row r="75" spans="1:2">
      <c r="A75" s="83" t="s">
        <v>2183</v>
      </c>
      <c r="B75" s="83" t="s">
        <v>1602</v>
      </c>
    </row>
    <row r="76" spans="1:2">
      <c r="A76" s="83" t="s">
        <v>2197</v>
      </c>
      <c r="B76" s="83" t="s">
        <v>1617</v>
      </c>
    </row>
    <row r="77" spans="1:2">
      <c r="A77" s="83" t="s">
        <v>1686</v>
      </c>
      <c r="B77" s="83" t="s">
        <v>2047</v>
      </c>
    </row>
    <row r="78" spans="1:2">
      <c r="A78" s="83" t="s">
        <v>2122</v>
      </c>
      <c r="B78" s="83" t="s">
        <v>1540</v>
      </c>
    </row>
    <row r="79" spans="1:2">
      <c r="A79" s="83" t="s">
        <v>2184</v>
      </c>
      <c r="B79" s="83" t="s">
        <v>1603</v>
      </c>
    </row>
    <row r="80" spans="1:2">
      <c r="A80" s="83" t="s">
        <v>2190</v>
      </c>
      <c r="B80" s="83" t="s">
        <v>1610</v>
      </c>
    </row>
    <row r="81" spans="1:2">
      <c r="A81" s="83" t="s">
        <v>2185</v>
      </c>
      <c r="B81" s="83" t="s">
        <v>1605</v>
      </c>
    </row>
    <row r="82" spans="1:2">
      <c r="A82" s="83" t="s">
        <v>2164</v>
      </c>
      <c r="B82" s="83" t="s">
        <v>1583</v>
      </c>
    </row>
    <row r="83" spans="1:2">
      <c r="A83" s="83" t="s">
        <v>2186</v>
      </c>
      <c r="B83" s="83" t="s">
        <v>1606</v>
      </c>
    </row>
    <row r="84" spans="1:2">
      <c r="A84" s="83" t="s">
        <v>2187</v>
      </c>
      <c r="B84" s="83" t="s">
        <v>1607</v>
      </c>
    </row>
    <row r="85" spans="1:2">
      <c r="A85" s="83" t="s">
        <v>2193</v>
      </c>
      <c r="B85" s="83" t="s">
        <v>1613</v>
      </c>
    </row>
    <row r="86" spans="1:2">
      <c r="A86" s="83" t="s">
        <v>2195</v>
      </c>
      <c r="B86" s="83" t="s">
        <v>1615</v>
      </c>
    </row>
    <row r="87" spans="1:2">
      <c r="A87" s="83" t="s">
        <v>2194</v>
      </c>
      <c r="B87" s="83" t="s">
        <v>1614</v>
      </c>
    </row>
    <row r="88" spans="1:2">
      <c r="A88" s="83" t="s">
        <v>2189</v>
      </c>
      <c r="B88" s="83" t="s">
        <v>1609</v>
      </c>
    </row>
    <row r="89" spans="1:2">
      <c r="A89" s="83" t="s">
        <v>2198</v>
      </c>
      <c r="B89" s="83" t="s">
        <v>1618</v>
      </c>
    </row>
    <row r="90" spans="1:2">
      <c r="A90" s="83" t="s">
        <v>2196</v>
      </c>
      <c r="B90" s="83" t="s">
        <v>1616</v>
      </c>
    </row>
    <row r="91" spans="1:2">
      <c r="A91" s="83" t="s">
        <v>2188</v>
      </c>
      <c r="B91" s="83" t="s">
        <v>1608</v>
      </c>
    </row>
    <row r="92" spans="1:2">
      <c r="A92" s="83" t="s">
        <v>2191</v>
      </c>
      <c r="B92" s="83" t="s">
        <v>1611</v>
      </c>
    </row>
    <row r="93" spans="1:2">
      <c r="A93" s="83" t="s">
        <v>2199</v>
      </c>
      <c r="B93" s="83" t="s">
        <v>1619</v>
      </c>
    </row>
    <row r="94" spans="1:2">
      <c r="A94" s="83" t="s">
        <v>2204</v>
      </c>
      <c r="B94" s="83" t="s">
        <v>1624</v>
      </c>
    </row>
    <row r="95" spans="1:2">
      <c r="A95" s="83" t="s">
        <v>2201</v>
      </c>
      <c r="B95" s="83" t="s">
        <v>1621</v>
      </c>
    </row>
    <row r="96" spans="1:2">
      <c r="A96" s="83" t="s">
        <v>2202</v>
      </c>
      <c r="B96" s="83" t="s">
        <v>1622</v>
      </c>
    </row>
    <row r="97" spans="1:2">
      <c r="A97" s="83" t="s">
        <v>2200</v>
      </c>
      <c r="B97" s="83" t="s">
        <v>1620</v>
      </c>
    </row>
    <row r="98" spans="1:2">
      <c r="A98" s="83" t="s">
        <v>2205</v>
      </c>
      <c r="B98" s="83" t="s">
        <v>1625</v>
      </c>
    </row>
    <row r="99" spans="1:2">
      <c r="A99" s="83" t="s">
        <v>2212</v>
      </c>
      <c r="B99" s="83" t="s">
        <v>1632</v>
      </c>
    </row>
    <row r="100" spans="1:2">
      <c r="A100" s="83" t="s">
        <v>2207</v>
      </c>
      <c r="B100" s="83" t="s">
        <v>1627</v>
      </c>
    </row>
    <row r="101" spans="1:2">
      <c r="A101" s="83" t="s">
        <v>2206</v>
      </c>
      <c r="B101" s="83" t="s">
        <v>1626</v>
      </c>
    </row>
    <row r="102" spans="1:2">
      <c r="A102" s="83" t="s">
        <v>2210</v>
      </c>
      <c r="B102" s="83" t="s">
        <v>1630</v>
      </c>
    </row>
    <row r="103" spans="1:2">
      <c r="A103" s="83" t="s">
        <v>2211</v>
      </c>
      <c r="B103" s="83" t="s">
        <v>1631</v>
      </c>
    </row>
    <row r="104" spans="1:2">
      <c r="A104" s="83" t="s">
        <v>2209</v>
      </c>
      <c r="B104" s="83" t="s">
        <v>1629</v>
      </c>
    </row>
    <row r="105" spans="1:2">
      <c r="A105" s="83" t="s">
        <v>2213</v>
      </c>
      <c r="B105" s="83" t="s">
        <v>1633</v>
      </c>
    </row>
    <row r="106" spans="1:2">
      <c r="A106" s="83" t="s">
        <v>2214</v>
      </c>
      <c r="B106" s="83" t="s">
        <v>1634</v>
      </c>
    </row>
    <row r="107" spans="1:2">
      <c r="A107" s="83" t="s">
        <v>2215</v>
      </c>
      <c r="B107" s="83" t="s">
        <v>1635</v>
      </c>
    </row>
    <row r="108" spans="1:2">
      <c r="A108" s="83" t="s">
        <v>2217</v>
      </c>
      <c r="B108" s="83" t="s">
        <v>1637</v>
      </c>
    </row>
    <row r="109" spans="1:2">
      <c r="A109" s="83" t="s">
        <v>2216</v>
      </c>
      <c r="B109" s="83" t="s">
        <v>1636</v>
      </c>
    </row>
    <row r="110" spans="1:2">
      <c r="A110" s="83" t="s">
        <v>2218</v>
      </c>
      <c r="B110" s="83" t="s">
        <v>1638</v>
      </c>
    </row>
    <row r="111" spans="1:2">
      <c r="A111" s="83" t="s">
        <v>2219</v>
      </c>
      <c r="B111" s="83" t="s">
        <v>1639</v>
      </c>
    </row>
    <row r="112" spans="1:2">
      <c r="A112" s="83" t="s">
        <v>2222</v>
      </c>
      <c r="B112" s="83" t="s">
        <v>1642</v>
      </c>
    </row>
    <row r="113" spans="1:2">
      <c r="A113" s="283" t="s">
        <v>4875</v>
      </c>
      <c r="B113" s="83" t="s">
        <v>2044</v>
      </c>
    </row>
    <row r="114" spans="1:2">
      <c r="A114" s="283" t="s">
        <v>4876</v>
      </c>
      <c r="B114" s="83" t="s">
        <v>1644</v>
      </c>
    </row>
    <row r="115" spans="1:2">
      <c r="A115" s="83" t="s">
        <v>2225</v>
      </c>
      <c r="B115" s="83" t="s">
        <v>1645</v>
      </c>
    </row>
    <row r="116" spans="1:2">
      <c r="A116" s="83" t="s">
        <v>2220</v>
      </c>
      <c r="B116" s="83" t="s">
        <v>1640</v>
      </c>
    </row>
    <row r="117" spans="1:2">
      <c r="A117" s="83" t="s">
        <v>2226</v>
      </c>
      <c r="B117" s="83" t="s">
        <v>1646</v>
      </c>
    </row>
    <row r="118" spans="1:2">
      <c r="A118" s="83" t="s">
        <v>2236</v>
      </c>
      <c r="B118" s="83" t="s">
        <v>1656</v>
      </c>
    </row>
    <row r="119" spans="1:2">
      <c r="A119" s="83" t="s">
        <v>2227</v>
      </c>
      <c r="B119" s="83" t="s">
        <v>1647</v>
      </c>
    </row>
    <row r="120" spans="1:2">
      <c r="A120" s="83" t="s">
        <v>2233</v>
      </c>
      <c r="B120" s="83" t="s">
        <v>1653</v>
      </c>
    </row>
    <row r="121" spans="1:2">
      <c r="A121" s="83" t="s">
        <v>2228</v>
      </c>
      <c r="B121" s="83" t="s">
        <v>1648</v>
      </c>
    </row>
    <row r="122" spans="1:2">
      <c r="A122" s="83" t="s">
        <v>2229</v>
      </c>
      <c r="B122" s="83" t="s">
        <v>1649</v>
      </c>
    </row>
    <row r="123" spans="1:2">
      <c r="A123" s="83" t="s">
        <v>2231</v>
      </c>
      <c r="B123" s="83" t="s">
        <v>1651</v>
      </c>
    </row>
    <row r="124" spans="1:2">
      <c r="A124" s="83" t="s">
        <v>2234</v>
      </c>
      <c r="B124" s="83" t="s">
        <v>1654</v>
      </c>
    </row>
    <row r="125" spans="1:2">
      <c r="A125" s="83" t="s">
        <v>2235</v>
      </c>
      <c r="B125" s="83" t="s">
        <v>1655</v>
      </c>
    </row>
    <row r="126" spans="1:2">
      <c r="A126" s="83" t="s">
        <v>2237</v>
      </c>
      <c r="B126" s="83" t="s">
        <v>1657</v>
      </c>
    </row>
    <row r="127" spans="1:2">
      <c r="A127" s="283" t="s">
        <v>4877</v>
      </c>
      <c r="B127" s="83" t="s">
        <v>1665</v>
      </c>
    </row>
    <row r="128" spans="1:2">
      <c r="A128" s="83" t="s">
        <v>2241</v>
      </c>
      <c r="B128" s="83" t="s">
        <v>1661</v>
      </c>
    </row>
    <row r="129" spans="1:2">
      <c r="A129" s="83" t="s">
        <v>2255</v>
      </c>
      <c r="B129" s="83" t="s">
        <v>1676</v>
      </c>
    </row>
    <row r="130" spans="1:2">
      <c r="A130" s="83" t="s">
        <v>2256</v>
      </c>
      <c r="B130" s="83" t="s">
        <v>2020</v>
      </c>
    </row>
    <row r="131" spans="1:2">
      <c r="A131" s="83" t="s">
        <v>2242</v>
      </c>
      <c r="B131" s="83" t="s">
        <v>1662</v>
      </c>
    </row>
    <row r="132" spans="1:2">
      <c r="A132" s="83" t="s">
        <v>2245</v>
      </c>
      <c r="B132" s="83" t="s">
        <v>1666</v>
      </c>
    </row>
    <row r="133" spans="1:2">
      <c r="A133" s="83" t="s">
        <v>2246</v>
      </c>
      <c r="B133" s="83" t="s">
        <v>1667</v>
      </c>
    </row>
    <row r="134" spans="1:2">
      <c r="A134" s="83" t="s">
        <v>2244</v>
      </c>
      <c r="B134" s="83" t="s">
        <v>1664</v>
      </c>
    </row>
    <row r="135" spans="1:2">
      <c r="A135" s="83" t="s">
        <v>2253</v>
      </c>
      <c r="B135" s="83" t="s">
        <v>1674</v>
      </c>
    </row>
    <row r="136" spans="1:2">
      <c r="A136" s="83" t="s">
        <v>2251</v>
      </c>
      <c r="B136" s="83" t="s">
        <v>1672</v>
      </c>
    </row>
    <row r="137" spans="1:2">
      <c r="A137" s="83" t="s">
        <v>2254</v>
      </c>
      <c r="B137" s="83" t="s">
        <v>1675</v>
      </c>
    </row>
    <row r="138" spans="1:2">
      <c r="A138" s="83" t="s">
        <v>2257</v>
      </c>
      <c r="B138" s="83" t="s">
        <v>2021</v>
      </c>
    </row>
    <row r="139" spans="1:2">
      <c r="A139" s="83" t="s">
        <v>2243</v>
      </c>
      <c r="B139" s="83" t="s">
        <v>1663</v>
      </c>
    </row>
    <row r="140" spans="1:2">
      <c r="A140" s="83" t="s">
        <v>2182</v>
      </c>
      <c r="B140" s="83" t="s">
        <v>1601</v>
      </c>
    </row>
    <row r="141" spans="1:2">
      <c r="A141" s="83" t="s">
        <v>2240</v>
      </c>
      <c r="B141" s="83" t="s">
        <v>1660</v>
      </c>
    </row>
    <row r="142" spans="1:2">
      <c r="A142" s="83" t="s">
        <v>2239</v>
      </c>
      <c r="B142" s="83" t="s">
        <v>1659</v>
      </c>
    </row>
    <row r="143" spans="1:2">
      <c r="A143" s="83" t="s">
        <v>2248</v>
      </c>
      <c r="B143" s="83" t="s">
        <v>1669</v>
      </c>
    </row>
    <row r="144" spans="1:2">
      <c r="A144" s="83" t="s">
        <v>2252</v>
      </c>
      <c r="B144" s="83" t="s">
        <v>1673</v>
      </c>
    </row>
    <row r="145" spans="1:2">
      <c r="A145" s="83" t="s">
        <v>2238</v>
      </c>
      <c r="B145" s="83" t="s">
        <v>1658</v>
      </c>
    </row>
    <row r="146" spans="1:2">
      <c r="A146" s="83" t="s">
        <v>2250</v>
      </c>
      <c r="B146" s="83" t="s">
        <v>1671</v>
      </c>
    </row>
    <row r="147" spans="1:2">
      <c r="A147" s="83" t="s">
        <v>2247</v>
      </c>
      <c r="B147" s="83" t="s">
        <v>1668</v>
      </c>
    </row>
    <row r="148" spans="1:2">
      <c r="A148" s="83" t="s">
        <v>2258</v>
      </c>
      <c r="B148" s="83" t="s">
        <v>2022</v>
      </c>
    </row>
    <row r="149" spans="1:2">
      <c r="A149" s="83" t="s">
        <v>2268</v>
      </c>
      <c r="B149" s="83" t="s">
        <v>2032</v>
      </c>
    </row>
    <row r="150" spans="1:2">
      <c r="A150" s="83" t="s">
        <v>2267</v>
      </c>
      <c r="B150" s="83" t="s">
        <v>2031</v>
      </c>
    </row>
    <row r="151" spans="1:2">
      <c r="A151" s="83" t="s">
        <v>2265</v>
      </c>
      <c r="B151" s="83" t="s">
        <v>2029</v>
      </c>
    </row>
    <row r="152" spans="1:2">
      <c r="A152" s="83" t="s">
        <v>2116</v>
      </c>
      <c r="B152" s="83" t="s">
        <v>1534</v>
      </c>
    </row>
    <row r="153" spans="1:2">
      <c r="A153" s="83" t="s">
        <v>2259</v>
      </c>
      <c r="B153" s="83" t="s">
        <v>2023</v>
      </c>
    </row>
    <row r="154" spans="1:2">
      <c r="A154" s="83" t="s">
        <v>2269</v>
      </c>
      <c r="B154" s="83" t="s">
        <v>2033</v>
      </c>
    </row>
    <row r="155" spans="1:2">
      <c r="A155" s="83" t="s">
        <v>2263</v>
      </c>
      <c r="B155" s="83" t="s">
        <v>2027</v>
      </c>
    </row>
    <row r="156" spans="1:2">
      <c r="A156" s="83" t="s">
        <v>2260</v>
      </c>
      <c r="B156" s="83" t="s">
        <v>2024</v>
      </c>
    </row>
    <row r="157" spans="1:2">
      <c r="A157" s="83" t="s">
        <v>2262</v>
      </c>
      <c r="B157" s="83" t="s">
        <v>2026</v>
      </c>
    </row>
    <row r="158" spans="1:2">
      <c r="A158" s="83" t="s">
        <v>2264</v>
      </c>
      <c r="B158" s="83" t="s">
        <v>2028</v>
      </c>
    </row>
    <row r="159" spans="1:2">
      <c r="A159" s="83" t="s">
        <v>2261</v>
      </c>
      <c r="B159" s="83" t="s">
        <v>2025</v>
      </c>
    </row>
    <row r="160" spans="1:2">
      <c r="A160" s="83" t="s">
        <v>2249</v>
      </c>
      <c r="B160" s="83" t="s">
        <v>1670</v>
      </c>
    </row>
    <row r="161" spans="1:2">
      <c r="A161" s="83" t="s">
        <v>2266</v>
      </c>
      <c r="B161" s="83" t="s">
        <v>2030</v>
      </c>
    </row>
    <row r="162" spans="1:2">
      <c r="A162" s="83" t="s">
        <v>2270</v>
      </c>
      <c r="B162" s="83" t="s">
        <v>2034</v>
      </c>
    </row>
    <row r="163" spans="1:2">
      <c r="A163" s="83" t="s">
        <v>2271</v>
      </c>
      <c r="B163" s="83" t="s">
        <v>2035</v>
      </c>
    </row>
    <row r="164" spans="1:2">
      <c r="A164" s="83" t="s">
        <v>1680</v>
      </c>
      <c r="B164" s="83" t="s">
        <v>2040</v>
      </c>
    </row>
    <row r="165" spans="1:2">
      <c r="A165" s="83" t="s">
        <v>2272</v>
      </c>
      <c r="B165" s="83" t="s">
        <v>2036</v>
      </c>
    </row>
    <row r="166" spans="1:2">
      <c r="A166" s="83" t="s">
        <v>1681</v>
      </c>
      <c r="B166" s="83" t="s">
        <v>2041</v>
      </c>
    </row>
    <row r="167" spans="1:2">
      <c r="A167" s="83" t="s">
        <v>1685</v>
      </c>
      <c r="B167" s="83" t="s">
        <v>2046</v>
      </c>
    </row>
    <row r="168" spans="1:2">
      <c r="A168" s="83" t="s">
        <v>1678</v>
      </c>
      <c r="B168" s="83" t="s">
        <v>2038</v>
      </c>
    </row>
    <row r="169" spans="1:2">
      <c r="A169" s="83" t="s">
        <v>1679</v>
      </c>
      <c r="B169" s="83" t="s">
        <v>2039</v>
      </c>
    </row>
    <row r="170" spans="1:2">
      <c r="A170" s="83" t="s">
        <v>2273</v>
      </c>
      <c r="B170" s="83" t="s">
        <v>2037</v>
      </c>
    </row>
    <row r="171" spans="1:2">
      <c r="A171" s="83" t="s">
        <v>1682</v>
      </c>
      <c r="B171" s="83" t="s">
        <v>2042</v>
      </c>
    </row>
    <row r="172" spans="1:2">
      <c r="A172" s="83" t="s">
        <v>1684</v>
      </c>
      <c r="B172" s="83" t="s">
        <v>2045</v>
      </c>
    </row>
    <row r="173" spans="1:2">
      <c r="A173" s="83" t="s">
        <v>1683</v>
      </c>
      <c r="B173" s="83" t="s">
        <v>2043</v>
      </c>
    </row>
    <row r="174" spans="1:2">
      <c r="A174" s="83" t="s">
        <v>1687</v>
      </c>
      <c r="B174" s="83" t="s">
        <v>2048</v>
      </c>
    </row>
    <row r="175" spans="1:2">
      <c r="A175" s="83" t="s">
        <v>1688</v>
      </c>
      <c r="B175" s="83" t="s">
        <v>2049</v>
      </c>
    </row>
    <row r="176" spans="1:2">
      <c r="A176" s="83" t="s">
        <v>1689</v>
      </c>
      <c r="B176" s="83" t="s">
        <v>2050</v>
      </c>
    </row>
    <row r="177" spans="1:2">
      <c r="A177" s="83" t="s">
        <v>1690</v>
      </c>
      <c r="B177" s="83" t="s">
        <v>2051</v>
      </c>
    </row>
    <row r="178" spans="1:2">
      <c r="A178" s="83" t="s">
        <v>1691</v>
      </c>
      <c r="B178" s="83" t="s">
        <v>2052</v>
      </c>
    </row>
    <row r="179" spans="1:2">
      <c r="A179" s="83" t="s">
        <v>2223</v>
      </c>
      <c r="B179" s="83" t="s">
        <v>1643</v>
      </c>
    </row>
    <row r="180" spans="1:2">
      <c r="A180" s="83" t="s">
        <v>2230</v>
      </c>
      <c r="B180" s="83" t="s">
        <v>1650</v>
      </c>
    </row>
    <row r="181" spans="1:2">
      <c r="A181" s="83" t="s">
        <v>1733</v>
      </c>
      <c r="B181" s="83" t="s">
        <v>2096</v>
      </c>
    </row>
    <row r="182" spans="1:2">
      <c r="A182" s="83" t="s">
        <v>1740</v>
      </c>
      <c r="B182" s="83" t="s">
        <v>2103</v>
      </c>
    </row>
    <row r="183" spans="1:2">
      <c r="A183" s="83" t="s">
        <v>1702</v>
      </c>
      <c r="B183" s="83" t="s">
        <v>2063</v>
      </c>
    </row>
    <row r="184" spans="1:2">
      <c r="A184" s="83" t="s">
        <v>1705</v>
      </c>
      <c r="B184" s="83" t="s">
        <v>2066</v>
      </c>
    </row>
    <row r="185" spans="1:2">
      <c r="A185" s="83" t="s">
        <v>1692</v>
      </c>
      <c r="B185" s="83" t="s">
        <v>2053</v>
      </c>
    </row>
    <row r="186" spans="1:2">
      <c r="A186" s="83" t="s">
        <v>1694</v>
      </c>
      <c r="B186" s="83" t="s">
        <v>2055</v>
      </c>
    </row>
    <row r="187" spans="1:2">
      <c r="A187" s="83" t="s">
        <v>1711</v>
      </c>
      <c r="B187" s="83" t="s">
        <v>2072</v>
      </c>
    </row>
    <row r="188" spans="1:2">
      <c r="A188" s="83" t="s">
        <v>1700</v>
      </c>
      <c r="B188" s="83" t="s">
        <v>2061</v>
      </c>
    </row>
    <row r="189" spans="1:2">
      <c r="A189" s="83" t="s">
        <v>1695</v>
      </c>
      <c r="B189" s="83" t="s">
        <v>2056</v>
      </c>
    </row>
    <row r="190" spans="1:2">
      <c r="A190" s="83" t="s">
        <v>1707</v>
      </c>
      <c r="B190" s="83" t="s">
        <v>2068</v>
      </c>
    </row>
    <row r="191" spans="1:2">
      <c r="A191" s="83" t="s">
        <v>1708</v>
      </c>
      <c r="B191" s="83" t="s">
        <v>2069</v>
      </c>
    </row>
    <row r="192" spans="1:2">
      <c r="A192" s="83" t="s">
        <v>1699</v>
      </c>
      <c r="B192" s="83" t="s">
        <v>2060</v>
      </c>
    </row>
    <row r="193" spans="1:2">
      <c r="A193" s="83" t="s">
        <v>1703</v>
      </c>
      <c r="B193" s="83" t="s">
        <v>2064</v>
      </c>
    </row>
    <row r="194" spans="1:2">
      <c r="A194" s="83" t="s">
        <v>1743</v>
      </c>
      <c r="B194" s="83" t="s">
        <v>2106</v>
      </c>
    </row>
    <row r="195" spans="1:2">
      <c r="A195" s="83" t="s">
        <v>1696</v>
      </c>
      <c r="B195" s="83" t="s">
        <v>2057</v>
      </c>
    </row>
    <row r="196" spans="1:2">
      <c r="A196" s="83" t="s">
        <v>2174</v>
      </c>
      <c r="B196" s="83" t="s">
        <v>1593</v>
      </c>
    </row>
    <row r="197" spans="1:2">
      <c r="A197" s="83" t="s">
        <v>2232</v>
      </c>
      <c r="B197" s="83" t="s">
        <v>1652</v>
      </c>
    </row>
    <row r="198" spans="1:2">
      <c r="A198" s="83" t="s">
        <v>1697</v>
      </c>
      <c r="B198" s="83" t="s">
        <v>2058</v>
      </c>
    </row>
    <row r="199" spans="1:2">
      <c r="A199" s="83" t="s">
        <v>1704</v>
      </c>
      <c r="B199" s="83" t="s">
        <v>2065</v>
      </c>
    </row>
    <row r="200" spans="1:2">
      <c r="A200" s="83" t="s">
        <v>1693</v>
      </c>
      <c r="B200" s="83" t="s">
        <v>2054</v>
      </c>
    </row>
    <row r="201" spans="1:2">
      <c r="A201" s="83" t="s">
        <v>1706</v>
      </c>
      <c r="B201" s="83" t="s">
        <v>2067</v>
      </c>
    </row>
    <row r="202" spans="1:2">
      <c r="A202" s="83" t="s">
        <v>1698</v>
      </c>
      <c r="B202" s="83" t="s">
        <v>2059</v>
      </c>
    </row>
    <row r="203" spans="1:2">
      <c r="A203" s="83" t="s">
        <v>1710</v>
      </c>
      <c r="B203" s="83" t="s">
        <v>2071</v>
      </c>
    </row>
    <row r="204" spans="1:2">
      <c r="A204" s="83" t="s">
        <v>1709</v>
      </c>
      <c r="B204" s="83" t="s">
        <v>2070</v>
      </c>
    </row>
    <row r="205" spans="1:2">
      <c r="A205" s="83" t="s">
        <v>2148</v>
      </c>
      <c r="B205" s="83" t="s">
        <v>1567</v>
      </c>
    </row>
    <row r="206" spans="1:2">
      <c r="A206" s="83" t="s">
        <v>1712</v>
      </c>
      <c r="B206" s="83" t="s">
        <v>2073</v>
      </c>
    </row>
    <row r="207" spans="1:2">
      <c r="A207" s="283" t="s">
        <v>4878</v>
      </c>
      <c r="B207" s="83" t="s">
        <v>2087</v>
      </c>
    </row>
    <row r="208" spans="1:2">
      <c r="A208" s="83" t="s">
        <v>1717</v>
      </c>
      <c r="B208" s="83" t="s">
        <v>2078</v>
      </c>
    </row>
    <row r="209" spans="1:2">
      <c r="A209" s="83" t="s">
        <v>1726</v>
      </c>
      <c r="B209" s="83" t="s">
        <v>2088</v>
      </c>
    </row>
    <row r="210" spans="1:2">
      <c r="A210" s="83" t="s">
        <v>1716</v>
      </c>
      <c r="B210" s="83" t="s">
        <v>2077</v>
      </c>
    </row>
    <row r="211" spans="1:2">
      <c r="A211" s="83" t="s">
        <v>1715</v>
      </c>
      <c r="B211" s="83" t="s">
        <v>2076</v>
      </c>
    </row>
    <row r="212" spans="1:2">
      <c r="A212" s="83" t="s">
        <v>1718</v>
      </c>
      <c r="B212" s="83" t="s">
        <v>2079</v>
      </c>
    </row>
    <row r="213" spans="1:2">
      <c r="A213" s="83" t="s">
        <v>1721</v>
      </c>
      <c r="B213" s="83" t="s">
        <v>2082</v>
      </c>
    </row>
    <row r="214" spans="1:2">
      <c r="A214" s="83" t="s">
        <v>1722</v>
      </c>
      <c r="B214" s="83" t="s">
        <v>2083</v>
      </c>
    </row>
    <row r="215" spans="1:2">
      <c r="A215" s="83" t="s">
        <v>1723</v>
      </c>
      <c r="B215" s="83" t="s">
        <v>2084</v>
      </c>
    </row>
    <row r="216" spans="1:2">
      <c r="A216" s="83" t="s">
        <v>1724</v>
      </c>
      <c r="B216" s="83" t="s">
        <v>2085</v>
      </c>
    </row>
    <row r="217" spans="1:2">
      <c r="A217" s="83" t="s">
        <v>1719</v>
      </c>
      <c r="B217" s="83" t="s">
        <v>2080</v>
      </c>
    </row>
    <row r="218" spans="1:2">
      <c r="A218" s="83" t="s">
        <v>1713</v>
      </c>
      <c r="B218" s="83" t="s">
        <v>2074</v>
      </c>
    </row>
    <row r="219" spans="1:2">
      <c r="A219" s="83" t="s">
        <v>1725</v>
      </c>
      <c r="B219" s="83" t="s">
        <v>2086</v>
      </c>
    </row>
    <row r="220" spans="1:2">
      <c r="A220" s="83" t="s">
        <v>1727</v>
      </c>
      <c r="B220" s="83" t="s">
        <v>2089</v>
      </c>
    </row>
    <row r="221" spans="1:2">
      <c r="A221" s="83" t="s">
        <v>1728</v>
      </c>
      <c r="B221" s="83" t="s">
        <v>2090</v>
      </c>
    </row>
    <row r="222" spans="1:2">
      <c r="A222" s="83" t="s">
        <v>2117</v>
      </c>
      <c r="B222" s="83" t="s">
        <v>1535</v>
      </c>
    </row>
    <row r="223" spans="1:2">
      <c r="A223" s="283" t="s">
        <v>4879</v>
      </c>
      <c r="B223" s="83" t="s">
        <v>1604</v>
      </c>
    </row>
    <row r="224" spans="1:2">
      <c r="A224" s="283" t="s">
        <v>4880</v>
      </c>
      <c r="B224" s="83" t="s">
        <v>2093</v>
      </c>
    </row>
    <row r="225" spans="1:2">
      <c r="A225" s="83" t="s">
        <v>1729</v>
      </c>
      <c r="B225" s="83" t="s">
        <v>2091</v>
      </c>
    </row>
    <row r="226" spans="1:2">
      <c r="A226" s="83" t="s">
        <v>1730</v>
      </c>
      <c r="B226" s="83" t="s">
        <v>2092</v>
      </c>
    </row>
    <row r="227" spans="1:2">
      <c r="A227" s="83" t="s">
        <v>1731</v>
      </c>
      <c r="B227" s="83" t="s">
        <v>2094</v>
      </c>
    </row>
    <row r="228" spans="1:2">
      <c r="A228" s="83" t="s">
        <v>1738</v>
      </c>
      <c r="B228" s="83" t="s">
        <v>2101</v>
      </c>
    </row>
    <row r="229" spans="1:2">
      <c r="A229" s="83" t="s">
        <v>1732</v>
      </c>
      <c r="B229" s="83" t="s">
        <v>2095</v>
      </c>
    </row>
    <row r="230" spans="1:2">
      <c r="A230" s="83" t="s">
        <v>1734</v>
      </c>
      <c r="B230" s="83" t="s">
        <v>2097</v>
      </c>
    </row>
    <row r="231" spans="1:2">
      <c r="A231" s="83" t="s">
        <v>1737</v>
      </c>
      <c r="B231" s="83" t="s">
        <v>2100</v>
      </c>
    </row>
    <row r="232" spans="1:2">
      <c r="A232" s="83" t="s">
        <v>1735</v>
      </c>
      <c r="B232" s="83" t="s">
        <v>2098</v>
      </c>
    </row>
    <row r="233" spans="1:2">
      <c r="A233" s="83" t="s">
        <v>1736</v>
      </c>
      <c r="B233" s="83" t="s">
        <v>2099</v>
      </c>
    </row>
    <row r="234" spans="1:2">
      <c r="A234" s="83" t="s">
        <v>1739</v>
      </c>
      <c r="B234" s="83" t="s">
        <v>2102</v>
      </c>
    </row>
    <row r="235" spans="1:2">
      <c r="A235" s="83" t="s">
        <v>2173</v>
      </c>
      <c r="B235" s="83" t="s">
        <v>1592</v>
      </c>
    </row>
    <row r="236" spans="1:2">
      <c r="A236" s="83" t="s">
        <v>1741</v>
      </c>
      <c r="B236" s="83" t="s">
        <v>2104</v>
      </c>
    </row>
    <row r="237" spans="1:2">
      <c r="A237" s="83" t="s">
        <v>1742</v>
      </c>
      <c r="B237" s="83" t="s">
        <v>2105</v>
      </c>
    </row>
    <row r="238" spans="1:2">
      <c r="A238" s="83" t="s">
        <v>1744</v>
      </c>
      <c r="B238" s="83" t="s">
        <v>2107</v>
      </c>
    </row>
    <row r="239" spans="1:2">
      <c r="A239" s="83" t="s">
        <v>1745</v>
      </c>
      <c r="B239" s="83" t="s">
        <v>2108</v>
      </c>
    </row>
    <row r="240" spans="1:2">
      <c r="A240" s="83" t="s">
        <v>1746</v>
      </c>
      <c r="B240" s="83" t="s">
        <v>2109</v>
      </c>
    </row>
  </sheetData>
  <phoneticPr fontId="29"/>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zoomScale="60" zoomScaleNormal="60" workbookViewId="0"/>
  </sheetViews>
  <sheetFormatPr defaultRowHeight="12.75"/>
  <cols>
    <col min="1" max="1" width="143" customWidth="1"/>
    <col min="2" max="2" width="3" customWidth="1"/>
    <col min="3" max="3" width="8.75" style="125" customWidth="1"/>
  </cols>
  <sheetData>
    <row r="1" spans="1:2" ht="100.5" customHeight="1">
      <c r="A1" s="135" t="str">
        <f ca="1">OFFSET(L!$C$1,MATCH("Instructions"&amp;ADDRESS(ROW(),COLUMN(),4),L!$A:$A,0)-1,SL,,)</f>
        <v>CFSI website: (www.conflictfreesourcing.org)
Training and guidance, template, Conflict-Free Smelter Program compliant smelter list.</v>
      </c>
      <c r="B1" s="126" t="s">
        <v>851</v>
      </c>
    </row>
    <row r="2" spans="1:2" ht="30">
      <c r="A2" s="136" t="str">
        <f ca="1">OFFSET(L!$C$1,MATCH("Instructions"&amp;ADDRESS(ROW(),COLUMN(),4),L!$A:$A,0)-1,SL,,)</f>
        <v>Introduction</v>
      </c>
      <c r="B2" s="126" t="s">
        <v>2518</v>
      </c>
    </row>
    <row r="3" spans="1:2" ht="165">
      <c r="A3" s="133"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6" t="s">
        <v>2519</v>
      </c>
    </row>
    <row r="4" spans="1:2" ht="150">
      <c r="A4" s="1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6" t="s">
        <v>2525</v>
      </c>
    </row>
    <row r="5" spans="1:2" ht="15">
      <c r="A5" s="137"/>
      <c r="B5" s="126"/>
    </row>
    <row r="6" spans="1:2" ht="30">
      <c r="A6" s="136" t="str">
        <f ca="1">OFFSET(L!$C$1,MATCH("Instructions"&amp;ADDRESS(ROW(),COLUMN(),4),L!$A:$A,0)-1,SL,,)</f>
        <v>Instructions for completing Company Information questions (rows 8 - 22).
Provide comments in ENGLISH only</v>
      </c>
      <c r="B6" s="126" t="s">
        <v>2518</v>
      </c>
    </row>
    <row r="7" spans="1:2" ht="15">
      <c r="A7" s="133" t="str">
        <f ca="1">OFFSET(L!$C$1,MATCH("Instructions"&amp;ADDRESS(ROW(),COLUMN(),4),L!$A:$A,0)-1,SL,,)</f>
        <v xml:space="preserve">Note:  Entries with (*) are mandatory fields. </v>
      </c>
      <c r="B7" s="126"/>
    </row>
    <row r="8" spans="1:2" ht="30">
      <c r="A8" s="133" t="str">
        <f ca="1">OFFSET(L!$C$1,MATCH("Instructions"&amp;ADDRESS(ROW(),COLUMN(),4),L!$A:$A,0)-1,SL,,)</f>
        <v>1. Insert your company's Legal Name.  Please do not use abbreviations. In this field you have the option to add other commercial names, DBAs, etc.</v>
      </c>
      <c r="B8" s="126"/>
    </row>
    <row r="9" spans="1:2" ht="300">
      <c r="A9" s="20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6" t="s">
        <v>2517</v>
      </c>
    </row>
    <row r="10" spans="1:2" ht="15">
      <c r="A10" s="133" t="str">
        <f ca="1">OFFSET(L!$C$1,MATCH("Instructions"&amp;ADDRESS(ROW(),COLUMN(),4),L!$A:$A,0)-1,SL,,)</f>
        <v>3. Insert your company’s unique identifier number or code (DUNS number, VAT number, customer-specific identifier, etc.)</v>
      </c>
      <c r="B10" s="126"/>
    </row>
    <row r="11" spans="1:2" ht="15">
      <c r="A11" s="133" t="str">
        <f ca="1">OFFSET(L!$C$1,MATCH("Instructions"&amp;ADDRESS(ROW(),COLUMN(),4),L!$A:$A,0)-1,SL,,)</f>
        <v xml:space="preserve">4. Insert the source for the unique identifier number or code ("DUNS", "VAT", "Customer", etc).  </v>
      </c>
      <c r="B11" s="126"/>
    </row>
    <row r="12" spans="1:2" ht="30">
      <c r="A12" s="133" t="str">
        <f ca="1">OFFSET(L!$C$1,MATCH("Instructions"&amp;ADDRESS(ROW(),COLUMN(),4),L!$A:$A,0)-1,SL,,)</f>
        <v>5. Insert your full company address (street, city, state, country, postal code).  This field is optional.</v>
      </c>
      <c r="B12" s="126" t="s">
        <v>2518</v>
      </c>
    </row>
    <row r="13" spans="1:2" ht="15">
      <c r="A13" s="133" t="str">
        <f ca="1">OFFSET(L!$C$1,MATCH("Instructions"&amp;ADDRESS(ROW(),COLUMN(),4),L!$A:$A,0)-1,SL,,)</f>
        <v>6. Insert the name of the person to contact regarding the contents of the declaration information. This field is mandatory.</v>
      </c>
      <c r="B13" s="126"/>
    </row>
    <row r="14" spans="1:2" ht="30">
      <c r="A14" s="133" t="str">
        <f ca="1">OFFSET(L!$C$1,MATCH("Instructions"&amp;ADDRESS(ROW(),COLUMN(),4),L!$A:$A,0)-1,SL,,)</f>
        <v>7. Insert the email address of the contact person.  If an email address is not available, state ‘‘not available’’ or ‘‘n/a.’’ A blank field may cause an error in form implementation.  This field is mandatory.</v>
      </c>
      <c r="B14" s="126"/>
    </row>
    <row r="15" spans="1:2" ht="15">
      <c r="A15" s="133" t="str">
        <f ca="1">OFFSET(L!$C$1,MATCH("Instructions"&amp;ADDRESS(ROW(),COLUMN(),4),L!$A:$A,0)-1,SL,,)</f>
        <v>8. Insert the telephone number for the contact. This field is mandatory.</v>
      </c>
      <c r="B15" s="126"/>
    </row>
    <row r="16" spans="1:2" ht="45">
      <c r="A16" s="1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33" t="str">
        <f ca="1">OFFSET(L!$C$1,MATCH("Instructions"&amp;ADDRESS(ROW(),COLUMN(),4),L!$A:$A,0)-1,SL,,)</f>
        <v>10. Insert the title for the Authorizing person. This field is optional.</v>
      </c>
      <c r="B17" s="126"/>
    </row>
    <row r="18" spans="1:2" ht="30">
      <c r="A18" s="133" t="str">
        <f ca="1">OFFSET(L!$C$1,MATCH("Instructions"&amp;ADDRESS(ROW(),COLUMN(),4),L!$A:$A,0)-1,SL,,)</f>
        <v>11. Insert the email address of the Authorizing person.  If an email address is not available, state ‘‘not available’’ or ‘‘n/a.’’ A blank field may cause an error in form implementation.  This field is mandatory.</v>
      </c>
      <c r="B18" s="126"/>
    </row>
    <row r="19" spans="1:2" ht="15">
      <c r="A19" s="133" t="str">
        <f ca="1">OFFSET(L!$C$1,MATCH("Instructions"&amp;ADDRESS(ROW(),COLUMN(),4),L!$A:$A,0)-1,SL,,)</f>
        <v>12. Insert the telephone number for the Authorizing person. This field is mandatory.</v>
      </c>
      <c r="B19" s="126"/>
    </row>
    <row r="20" spans="1:2" ht="15">
      <c r="A20" s="133" t="str">
        <f ca="1">OFFSET(L!$C$1,MATCH("Instructions"&amp;ADDRESS(ROW(),COLUMN(),4),L!$A:$A,0)-1,SL,,)</f>
        <v>13. Please enter the Date of Completion for this form using the format DD-MMM-YYYY.  This field is mandatory.</v>
      </c>
      <c r="B20" s="126"/>
    </row>
    <row r="21" spans="1:2" ht="30">
      <c r="A21" s="133" t="str">
        <f ca="1">OFFSET(L!$C$1,MATCH("Instructions"&amp;ADDRESS(ROW(),COLUMN(),4),L!$A:$A,0)-1,SL,,)</f>
        <v xml:space="preserve">14. As an example, the user may save the file name as:  companyname-date.xls (date as YYYY-MM-DD).  </v>
      </c>
      <c r="B21" s="126" t="s">
        <v>2518</v>
      </c>
    </row>
    <row r="22" spans="1:2" ht="15">
      <c r="A22" s="137"/>
      <c r="B22" s="126"/>
    </row>
    <row r="23" spans="1:2" ht="30">
      <c r="A23" s="136" t="str">
        <f ca="1">OFFSET(L!$C$1,MATCH("Instructions"&amp;ADDRESS(ROW(),COLUMN(),4),L!$A:$A,0)-1,SL,,)</f>
        <v>Instructions for completing the seven Due Diligence Questions (rows 24 - 65).
Provide answers in ENGLISH only</v>
      </c>
      <c r="B23" s="126" t="s">
        <v>2518</v>
      </c>
    </row>
    <row r="24" spans="1:2" ht="75">
      <c r="A24" s="133"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6" t="s">
        <v>2521</v>
      </c>
    </row>
    <row r="25" spans="1:2" ht="60">
      <c r="A25" s="133"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6" t="s">
        <v>2518</v>
      </c>
    </row>
    <row r="26" spans="1:2" ht="195">
      <c r="A26" s="1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6" t="s">
        <v>2518</v>
      </c>
    </row>
    <row r="27" spans="1:2" ht="30">
      <c r="A27" s="133" t="str">
        <f ca="1">OFFSET(L!$C$1,MATCH("Instructions"&amp;ADDRESS(ROW(),COLUMN(),4),L!$A:$A,0)-1,SL,,)</f>
        <v>Some companies may require substantiation for a "No" answer that should be entered into the Comment Field.</v>
      </c>
      <c r="B27" s="126" t="s">
        <v>2518</v>
      </c>
    </row>
    <row r="28" spans="1:2" ht="195">
      <c r="A28" s="133"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6"/>
    </row>
    <row r="29" spans="1:2" ht="105">
      <c r="A29" s="133" t="str">
        <f ca="1">OFFSET(L!$C$1,MATCH("Instructions"&amp;ADDRESS(ROW(),COLUMN(),4),L!$A:$A,0)-1,SL,,)</f>
        <v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v>
      </c>
      <c r="B29" s="126" t="s">
        <v>2518</v>
      </c>
    </row>
    <row r="30" spans="1:2" ht="135">
      <c r="A30" s="133"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6" t="s">
        <v>2518</v>
      </c>
    </row>
    <row r="31" spans="1:2" ht="180">
      <c r="A31" s="133"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6" t="s">
        <v>2521</v>
      </c>
    </row>
    <row r="32" spans="1:2" ht="60">
      <c r="A32" s="133"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6"/>
    </row>
    <row r="33" spans="1:3" ht="60">
      <c r="A33" s="133"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6" t="s">
        <v>2518</v>
      </c>
    </row>
    <row r="34" spans="1:3" ht="15">
      <c r="A34" s="133" t="str">
        <f ca="1">OFFSET(L!$C$1,MATCH("Instructions"&amp;ADDRESS(ROW(),COLUMN(),4),L!$A:$A,0)-1,SL,,)</f>
        <v>Provide comments in the Comment sections as required to clarify your responses.</v>
      </c>
      <c r="B34" s="126"/>
    </row>
    <row r="35" spans="1:3" ht="15">
      <c r="A35" s="137"/>
      <c r="B35" s="126"/>
    </row>
    <row r="36" spans="1:3" ht="45">
      <c r="A36" s="136" t="str">
        <f ca="1">OFFSET(L!$C$1,MATCH("Instructions"&amp;ADDRESS(ROW(),COLUMN(),4),L!$A:$A,0)-1,SL,,)</f>
        <v>Instructions for completing Questions A. – J. (rows 69 - 87).  Questions A. through J. are mandatory if the response to Question 1 or 2 is “Yes” for any metal.
Provide answers in ENGLISH only</v>
      </c>
      <c r="B36" s="126" t="s">
        <v>2518</v>
      </c>
    </row>
    <row r="37" spans="1:3" ht="135">
      <c r="A37" s="1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6" t="s">
        <v>2520</v>
      </c>
      <c r="C37"/>
    </row>
    <row r="38" spans="1:3" ht="15">
      <c r="A38" s="133" t="str">
        <f ca="1">OFFSET(L!$C$1,MATCH("Instructions"&amp;ADDRESS(ROW(),COLUMN(),4),L!$A:$A,0)-1,SL,,)</f>
        <v xml:space="preserve">A. Please answer “Yes” or “No”.  Provide any comments, if necessary. </v>
      </c>
      <c r="B38" s="126"/>
    </row>
    <row r="39" spans="1:3" ht="15">
      <c r="A39" s="133" t="str">
        <f ca="1">OFFSET(L!$C$1,MATCH("Instructions"&amp;ADDRESS(ROW(),COLUMN(),4),L!$A:$A,0)-1,SL,,)</f>
        <v>B. Please answer “Yes” or “No” If “Yes”, provide the web link in the comments section.</v>
      </c>
      <c r="B39" s="126"/>
    </row>
    <row r="40" spans="1:3" ht="75">
      <c r="A40" s="133" t="str">
        <f ca="1">OFFSET(L!$C$1,MATCH("Instructions"&amp;ADDRESS(ROW(),COLUMN(),4),L!$A:$A,0)-1,SL,,)</f>
        <v>C. Please answer “Yes” or “No”.  Provide any comments if necessary.  See Definitions worksheet for definition of "DRC conflict-free".</v>
      </c>
      <c r="B40" s="126" t="s">
        <v>2523</v>
      </c>
    </row>
    <row r="41" spans="1:3" ht="45">
      <c r="A41" s="133"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6" t="s">
        <v>2521</v>
      </c>
    </row>
    <row r="42" spans="1:3" ht="150">
      <c r="A42" s="133"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6" t="s">
        <v>2522</v>
      </c>
    </row>
    <row r="43" spans="1:3" ht="45">
      <c r="A43" s="133"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6" t="s">
        <v>2518</v>
      </c>
    </row>
    <row r="44" spans="1:3" ht="15">
      <c r="A44" s="133" t="str">
        <f ca="1">OFFSET(L!$C$1,MATCH("Instructions"&amp;ADDRESS(ROW(),COLUMN(),4),L!$A:$A,0)-1,SL,,)</f>
        <v>G. Please answer “Yes” or “No”.  Provide any comments, if necessary.</v>
      </c>
      <c r="B44" s="126"/>
    </row>
    <row r="45" spans="1:3" ht="120">
      <c r="A45" s="133"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6" t="s">
        <v>2519</v>
      </c>
    </row>
    <row r="46" spans="1:3" ht="30">
      <c r="A46" s="133" t="str">
        <f ca="1">OFFSET(L!$C$1,MATCH("Instructions"&amp;ADDRESS(ROW(),COLUMN(),4),L!$A:$A,0)-1,SL,,)</f>
        <v>I. Please answer “Yes” or “No”.  If “Yes”, please describe how you manage your corrective action process.</v>
      </c>
      <c r="B46" s="126" t="s">
        <v>2518</v>
      </c>
    </row>
    <row r="47" spans="1:3" ht="45">
      <c r="A47" s="133"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6" t="s">
        <v>2521</v>
      </c>
    </row>
    <row r="48" spans="1:3" ht="15">
      <c r="A48" s="137"/>
      <c r="B48" s="126"/>
    </row>
    <row r="49" spans="1:2" ht="30">
      <c r="A49" s="136" t="str">
        <f ca="1">OFFSET(L!$C$1,MATCH("Instructions"&amp;ADDRESS(ROW(),COLUMN(),4),L!$A:$A,0)-1,SL,,)</f>
        <v>Instructions for completing the Smelter List Tab.
Provide answers in ENGLISH only</v>
      </c>
      <c r="B49" s="126" t="s">
        <v>2518</v>
      </c>
    </row>
    <row r="50" spans="1:2" ht="15">
      <c r="A50" s="133" t="str">
        <f ca="1">OFFSET(L!$C$1,MATCH("Instructions"&amp;ADDRESS(ROW(),COLUMN(),4),L!$A:$A,0)-1,SL,,)</f>
        <v>Note:  Columns with (*) are mandatory fields</v>
      </c>
      <c r="B50" s="126"/>
    </row>
    <row r="51" spans="1:2" ht="60">
      <c r="A51" s="133"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6" t="s">
        <v>2517</v>
      </c>
    </row>
    <row r="52" spans="1:2" ht="30">
      <c r="A52" s="133" t="str">
        <f ca="1">OFFSET(L!$C$1,MATCH("Instructions"&amp;ADDRESS(ROW(),COLUMN(),4),L!$A:$A,0)-1,SL,,)</f>
        <v>1. Smelter Identification Input Column - If you know the Smelter Identification Number, input the number in Column A (columns B, C, D, E, F, G, I, and J will auto-populate).  Column A does not autopopulate.</v>
      </c>
      <c r="B52" s="126" t="s">
        <v>2518</v>
      </c>
    </row>
    <row r="53" spans="1:2" ht="30">
      <c r="A53" s="133" t="str">
        <f ca="1">OFFSET(L!$C$1,MATCH("Instructions"&amp;ADDRESS(ROW(),COLUMN(),4),L!$A:$A,0)-1,SL,,)</f>
        <v>2. Metal (*)   -   Use the pull down menu to select the metal for which you are entering smelter information.  This field is mandatory.</v>
      </c>
      <c r="B53" s="126"/>
    </row>
    <row r="54" spans="1:2" ht="60">
      <c r="A54" s="222"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6" t="s">
        <v>2518</v>
      </c>
    </row>
    <row r="55" spans="1:2" ht="60">
      <c r="A55" s="133" t="str">
        <f ca="1">OFFSET(L!$C$1,MATCH("Instructions"&amp;ADDRESS(ROW(),COLUMN(),4),L!$A:$A,0)-1,SL,,)</f>
        <v>4. Smelter Name (*)- Fill in smelter name if you selected "Smelter Not Listed" in column C.  This field will auto-populate when a smelter name in selected in Column C.  This field is mandatory.</v>
      </c>
      <c r="B55" s="126" t="s">
        <v>2517</v>
      </c>
    </row>
    <row r="56" spans="1:2" ht="75">
      <c r="A56" s="1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6" t="s">
        <v>2523</v>
      </c>
    </row>
    <row r="57" spans="1:2" ht="60">
      <c r="A57" s="1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6" t="s">
        <v>2517</v>
      </c>
    </row>
    <row r="58" spans="1:2" ht="60">
      <c r="A58" s="1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6" t="s">
        <v>2517</v>
      </c>
    </row>
    <row r="59" spans="1:2" ht="60">
      <c r="A59" s="133" t="str">
        <f ca="1">OFFSET(L!$C$1,MATCH("Instructions"&amp;ADDRESS(ROW(),COLUMN(),4),L!$A:$A,0)-1,SL,,)</f>
        <v>8. Smelter Street -  Provide the street name on which the smelter is located. This field is optional.</v>
      </c>
      <c r="B59" s="126" t="s">
        <v>2517</v>
      </c>
    </row>
    <row r="60" spans="1:2" ht="30">
      <c r="A60" s="133" t="str">
        <f ca="1">OFFSET(L!$C$1,MATCH("Instructions"&amp;ADDRESS(ROW(),COLUMN(),4),L!$A:$A,0)-1,SL,,)</f>
        <v>9. Smelter City – Provide the city name of where the smelter is located. This field is optional.</v>
      </c>
      <c r="B60" s="126" t="s">
        <v>2518</v>
      </c>
    </row>
    <row r="61" spans="1:2" ht="45">
      <c r="A61" s="133" t="str">
        <f ca="1">OFFSET(L!$C$1,MATCH("Instructions"&amp;ADDRESS(ROW(),COLUMN(),4),L!$A:$A,0)-1,SL,,)</f>
        <v>10.. Smelter Location: State/Province, if applicable – Provide the state or province where the smelter is located. This field is optional.</v>
      </c>
      <c r="B61" s="126" t="s">
        <v>2521</v>
      </c>
    </row>
    <row r="62" spans="1:2" ht="180">
      <c r="A62" s="1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6" t="s">
        <v>2521</v>
      </c>
    </row>
    <row r="63" spans="1:2" ht="60">
      <c r="A63" s="1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6" t="s">
        <v>2517</v>
      </c>
    </row>
    <row r="64" spans="1:2" ht="75">
      <c r="A64" s="1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4" s="126" t="s">
        <v>2517</v>
      </c>
    </row>
    <row r="65" spans="1:15" ht="90">
      <c r="A65" s="1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5" s="126"/>
    </row>
    <row r="66" spans="1:15" ht="30">
      <c r="A66" s="133"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6"/>
    </row>
    <row r="67" spans="1:15" ht="30">
      <c r="A67" s="133" t="str">
        <f ca="1">OFFSET(L!$C$1,MATCH("Instructions"&amp;ADDRESS(ROW(),COLUMN(),4),L!$A:$A,0)-1,SL,,)</f>
        <v>16. Comments – free form text field to enter any comments concerning the smelter.  Example: smelter is being acquired by Company YYY</v>
      </c>
      <c r="B67" s="126"/>
    </row>
    <row r="68" spans="1:15" s="28" customFormat="1" ht="15">
      <c r="A68" s="138"/>
      <c r="B68" s="126"/>
      <c r="C68" s="125"/>
      <c r="D68"/>
      <c r="E68"/>
      <c r="F68"/>
      <c r="G68"/>
      <c r="H68"/>
      <c r="I68"/>
      <c r="J68"/>
      <c r="K68"/>
      <c r="L68"/>
      <c r="M68"/>
      <c r="N68"/>
      <c r="O68"/>
    </row>
    <row r="69" spans="1:15" s="28" customFormat="1" ht="90">
      <c r="A69" s="13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6"/>
      <c r="C69" s="125"/>
      <c r="D69"/>
      <c r="E69"/>
      <c r="F69"/>
      <c r="G69"/>
      <c r="H69"/>
      <c r="I69"/>
      <c r="J69"/>
      <c r="K69"/>
      <c r="L69"/>
      <c r="M69"/>
      <c r="N69"/>
      <c r="O69"/>
    </row>
    <row r="70" spans="1:15" s="28" customFormat="1" ht="15">
      <c r="A70" s="138"/>
      <c r="B70" s="126"/>
      <c r="C70" s="125"/>
      <c r="D70"/>
      <c r="E70"/>
      <c r="F70"/>
      <c r="G70"/>
      <c r="H70"/>
      <c r="I70"/>
      <c r="J70"/>
      <c r="K70"/>
      <c r="L70"/>
      <c r="M70"/>
      <c r="N70"/>
      <c r="O70"/>
    </row>
    <row r="71" spans="1:15" ht="30">
      <c r="A71" s="136" t="str">
        <f ca="1">OFFSET(L!$C$1,MATCH("Instructions"&amp;ADDRESS(ROW(),COLUMN(),4),L!$A:$A,0)-1,SL,,)</f>
        <v>TERMS AND CONDITIONS</v>
      </c>
      <c r="B71" s="126" t="s">
        <v>2518</v>
      </c>
    </row>
    <row r="72" spans="1:15" ht="165">
      <c r="A72" s="133"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6" t="s">
        <v>2524</v>
      </c>
    </row>
    <row r="73" spans="1:15" ht="90">
      <c r="A73" s="133"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6" t="s">
        <v>2522</v>
      </c>
    </row>
    <row r="74" spans="1:15" ht="75">
      <c r="A74" s="133"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6" t="s">
        <v>2523</v>
      </c>
    </row>
    <row r="75" spans="1:15" ht="165">
      <c r="A75" s="133"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6" t="s">
        <v>2524</v>
      </c>
    </row>
    <row r="76" spans="1:15" ht="60">
      <c r="A76" s="13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6" t="s">
        <v>2517</v>
      </c>
    </row>
    <row r="77" spans="1:15" ht="30">
      <c r="A77" s="133" t="str">
        <f ca="1">OFFSET(L!$C$1,MATCH("Instructions"&amp;ADDRESS(ROW(),COLUMN(),4),L!$A:$A,0)-1,SL,,)</f>
        <v xml:space="preserve">By accessing and using the List or any Tool, and in consideration thereof, the User agrees to the foregoing. </v>
      </c>
      <c r="B77" s="126" t="s">
        <v>2518</v>
      </c>
    </row>
    <row r="78" spans="1:15" ht="30">
      <c r="A78" s="133"/>
      <c r="B78" s="126" t="s">
        <v>850</v>
      </c>
    </row>
    <row r="79" spans="1:15" ht="15">
      <c r="A79" s="133" t="str">
        <f ca="1">OFFSET(L!$C$1,MATCH("General"&amp;"Cpy",L!$A:$A,0)-1,SL,,)</f>
        <v>© 2016 Conflict-Free Sourcing Initiative. All rights reserved.</v>
      </c>
      <c r="B79" s="127"/>
    </row>
    <row r="80" spans="1:15" ht="15">
      <c r="A80" s="134" t="s">
        <v>1926</v>
      </c>
      <c r="B80" s="127"/>
    </row>
    <row r="81" spans="1:1" ht="15">
      <c r="A81" s="187" t="s">
        <v>4932</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25" customWidth="1"/>
    <col min="2" max="2" width="35.5" style="125" customWidth="1"/>
    <col min="3" max="3" width="105.5" style="125" customWidth="1"/>
    <col min="4" max="5" width="1.625" style="125" customWidth="1"/>
    <col min="6" max="6" width="4.5" style="125" customWidth="1"/>
    <col min="7" max="7" width="4.875" style="125" customWidth="1"/>
    <col min="8" max="16384" width="8.75" style="125"/>
  </cols>
  <sheetData>
    <row r="1" spans="1:5" ht="13.5" thickTop="1">
      <c r="A1" s="333"/>
      <c r="B1" s="334"/>
      <c r="C1" s="334"/>
      <c r="D1" s="335"/>
    </row>
    <row r="2" spans="1:5" ht="71.099999999999994" customHeight="1">
      <c r="A2" s="94"/>
      <c r="B2" s="185" t="str">
        <f ca="1">OFFSET(L!$C$1,MATCH("Definitions"&amp;ADDRESS(ROW(),COLUMN(),4),L!$A:$A,0)-1,SL,,)</f>
        <v>ITEM</v>
      </c>
      <c r="C2" s="185" t="str">
        <f ca="1">OFFSET(L!$C$1,MATCH("Definitions"&amp;ADDRESS(ROW(),COLUMN(),4),L!$A:$A,0)-1,SL,,)</f>
        <v>DEFINITION</v>
      </c>
      <c r="D2" s="337"/>
      <c r="E2" s="139"/>
    </row>
    <row r="3" spans="1:5" ht="64.150000000000006" customHeight="1">
      <c r="A3" s="94"/>
      <c r="B3" s="80" t="str">
        <f ca="1">OFFSET(L!$C$1,MATCH("Definitions"&amp;ADDRESS(ROW(),COLUMN(),4),L!$A:$A,0)-1,SL,,)</f>
        <v>3TG</v>
      </c>
      <c r="C3" s="80" t="str">
        <f ca="1">OFFSET(L!$C$1,MATCH("Definitions"&amp;ADDRESS(ROW(),COLUMN(),4),L!$A:$A,0)-1,SL,,)</f>
        <v>Tantalum, tin, tungsten, gold</v>
      </c>
      <c r="D3" s="337"/>
      <c r="E3" s="140" t="s">
        <v>2526</v>
      </c>
    </row>
    <row r="4" spans="1:5" ht="45">
      <c r="A4" s="94"/>
      <c r="B4" s="80" t="str">
        <f ca="1">OFFSET(L!$C$1,MATCH("Definitions"&amp;ADDRESS(ROW(),COLUMN(),4),L!$A:$A,0)-1,SL,,)</f>
        <v>Authorizer</v>
      </c>
      <c r="C4" s="8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7"/>
      <c r="E4" s="140"/>
    </row>
    <row r="5" spans="1:5" ht="150">
      <c r="A5" s="94"/>
      <c r="B5" s="80" t="str">
        <f ca="1">OFFSET(L!$C$1,MATCH("Definitions"&amp;ADDRESS(ROW(),COLUMN(),4),L!$A:$A,0)-1,SL,,)</f>
        <v>CFSP Compliant Smelter List</v>
      </c>
      <c r="C5" s="80"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37"/>
      <c r="E5" s="140" t="s">
        <v>2527</v>
      </c>
    </row>
    <row r="6" spans="1:5" ht="60">
      <c r="A6" s="94"/>
      <c r="B6" s="80" t="str">
        <f ca="1">OFFSET(L!$C$1,MATCH("Definitions"&amp;ADDRESS(ROW(),COLUMN(),4),L!$A:$A,0)-1,SL,,)</f>
        <v>Conflict-Free Smelter Program (CFSP)</v>
      </c>
      <c r="C6" s="80"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37"/>
      <c r="E6" s="140" t="s">
        <v>2527</v>
      </c>
    </row>
    <row r="7" spans="1:5" ht="150">
      <c r="A7" s="94"/>
      <c r="B7" s="80" t="str">
        <f ca="1">OFFSET(L!$C$1,MATCH("Definitions"&amp;ADDRESS(ROW(),COLUMN(),4),L!$A:$A,0)-1,SL,,)</f>
        <v>Conflict-Free Sourcing Initiative</v>
      </c>
      <c r="C7" s="80"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37"/>
      <c r="E7" s="140" t="s">
        <v>2530</v>
      </c>
    </row>
    <row r="8" spans="1:5" ht="105">
      <c r="A8" s="94"/>
      <c r="B8" s="80" t="str">
        <f ca="1">OFFSET(L!$C$1,MATCH("Definitions"&amp;ADDRESS(ROW(),COLUMN(),4),L!$A:$A,0)-1,SL,,)</f>
        <v>Conflict Mineral</v>
      </c>
      <c r="C8" s="8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37"/>
      <c r="E8" s="140" t="s">
        <v>2527</v>
      </c>
    </row>
    <row r="9" spans="1:5" ht="75">
      <c r="A9" s="94"/>
      <c r="B9" s="80" t="str">
        <f ca="1">OFFSET(L!$C$1,MATCH("Definitions"&amp;ADDRESS(ROW(),COLUMN(),4),L!$A:$A,0)-1,SL,,)</f>
        <v>Covered Country(ies)</v>
      </c>
      <c r="C9" s="8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37"/>
      <c r="E9" s="140" t="s">
        <v>2526</v>
      </c>
    </row>
    <row r="10" spans="1:5" ht="90">
      <c r="A10" s="94"/>
      <c r="B10" s="80" t="str">
        <f ca="1">OFFSET(L!$C$1,MATCH("Definitions"&amp;ADDRESS(ROW(),COLUMN(),4),L!$A:$A,0)-1,SL,,)</f>
        <v>Declaration Scope or Class</v>
      </c>
      <c r="C10" s="8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37"/>
      <c r="E10" s="140" t="s">
        <v>2526</v>
      </c>
    </row>
    <row r="11" spans="1:5" ht="45">
      <c r="A11" s="94"/>
      <c r="B11" s="80" t="str">
        <f ca="1">OFFSET(L!$C$1,MATCH("Definitions"&amp;ADDRESS(ROW(),COLUMN(),4),L!$A:$A,0)-1,SL,,)</f>
        <v>Dodd-Frank</v>
      </c>
      <c r="C11" s="80" t="str">
        <f ca="1">OFFSET(L!$C$1,MATCH("Definitions"&amp;ADDRESS(ROW(),COLUMN(),4),L!$A:$A,0)-1,SL,,)</f>
        <v>2010 United States legislation, Dodd-Frank Wall Street Reform and Consumer Protection Act, Section 1502 (“Dodd-Frank”) (http://www.sec.gov/about/laws/wallstreetreform-cpa.pdf)</v>
      </c>
      <c r="D11" s="337"/>
      <c r="E11" s="140" t="s">
        <v>2526</v>
      </c>
    </row>
    <row r="12" spans="1:5" ht="75">
      <c r="A12" s="94"/>
      <c r="B12" s="80" t="str">
        <f ca="1">OFFSET(L!$C$1,MATCH("Definitions"&amp;ADDRESS(ROW(),COLUMN(),4),L!$A:$A,0)-1,SL,,)</f>
        <v>DRC</v>
      </c>
      <c r="C12" s="80" t="str">
        <f ca="1">OFFSET(L!$C$1,MATCH("Definitions"&amp;ADDRESS(ROW(),COLUMN(),4),L!$A:$A,0)-1,SL,,)</f>
        <v>Democratic Republic of Congo</v>
      </c>
      <c r="D12" s="337"/>
      <c r="E12" s="140" t="s">
        <v>2528</v>
      </c>
    </row>
    <row r="13" spans="1:5" ht="60">
      <c r="A13" s="94"/>
      <c r="B13" s="80" t="str">
        <f ca="1">OFFSET(L!$C$1,MATCH("Definitions"&amp;ADDRESS(ROW(),COLUMN(),4),L!$A:$A,0)-1,SL,,)</f>
        <v>DRC conflict-free</v>
      </c>
      <c r="C13" s="8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37"/>
      <c r="E13" s="140" t="s">
        <v>2526</v>
      </c>
    </row>
    <row r="14" spans="1:5" ht="45">
      <c r="A14" s="94"/>
      <c r="B14" s="80" t="str">
        <f ca="1">OFFSET(L!$C$1,MATCH("Definitions"&amp;ADDRESS(ROW(),COLUMN(),4),L!$A:$A,0)-1,SL,,)</f>
        <v>EICC</v>
      </c>
      <c r="C14" s="80" t="str">
        <f ca="1">OFFSET(L!$C$1,MATCH("Definitions"&amp;ADDRESS(ROW(),COLUMN(),4),L!$A:$A,0)-1,SL,,)</f>
        <v>Electronic Industry Citizenship Coalition (www.eicc.info)</v>
      </c>
      <c r="D14" s="337"/>
      <c r="E14" s="140" t="s">
        <v>2526</v>
      </c>
    </row>
    <row r="15" spans="1:5" ht="45">
      <c r="A15" s="94"/>
      <c r="B15" s="80" t="str">
        <f ca="1">OFFSET(L!$C$1,MATCH("Definitions"&amp;ADDRESS(ROW(),COLUMN(),4),L!$A:$A,0)-1,SL,,)</f>
        <v xml:space="preserve">GeSI </v>
      </c>
      <c r="C15" s="80" t="str">
        <f ca="1">OFFSET(L!$C$1,MATCH("Definitions"&amp;ADDRESS(ROW(),COLUMN(),4),L!$A:$A,0)-1,SL,,)</f>
        <v>Global e-Sustainability Initiative (www.gesi.org)</v>
      </c>
      <c r="D15" s="337"/>
      <c r="E15" s="140" t="s">
        <v>2526</v>
      </c>
    </row>
    <row r="16" spans="1:5" ht="60">
      <c r="A16" s="94"/>
      <c r="B16" s="80" t="str">
        <f ca="1">OFFSET(L!$C$1,MATCH("Definitions"&amp;ADDRESS(ROW(),COLUMN(),4),L!$A:$A,0)-1,SL,,)</f>
        <v>Gold (Au) refiner (smelter)</v>
      </c>
      <c r="C16" s="80"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37"/>
      <c r="E16" s="140" t="s">
        <v>2526</v>
      </c>
    </row>
    <row r="17" spans="1:5" ht="75">
      <c r="A17" s="94"/>
      <c r="B17" s="80" t="str">
        <f ca="1">OFFSET(L!$C$1,MATCH("Definitions"&amp;ADDRESS(ROW(),COLUMN(),4),L!$A:$A,0)-1,SL,,)</f>
        <v>Independent Third-Party Audit Firm</v>
      </c>
      <c r="C17" s="80"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37"/>
      <c r="E17" s="140" t="s">
        <v>2526</v>
      </c>
    </row>
    <row r="18" spans="1:5" ht="300">
      <c r="A18" s="94"/>
      <c r="B18" s="80" t="str">
        <f ca="1">OFFSET(L!$C$1,MATCH("Definitions"&amp;ADDRESS(ROW(),COLUMN(),4),L!$A:$A,0)-1,SL,,)</f>
        <v>Intentionally added</v>
      </c>
      <c r="C18" s="8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37"/>
      <c r="E18" s="140"/>
    </row>
    <row r="19" spans="1:5" ht="135">
      <c r="A19" s="94"/>
      <c r="B19" s="80" t="str">
        <f ca="1">OFFSET(L!$C$1,MATCH("Definitions"&amp;ADDRESS(ROW(),COLUMN(),4),L!$A:$A,0)-1,SL,,)</f>
        <v>IPC</v>
      </c>
      <c r="C19" s="8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37"/>
      <c r="E19" s="140"/>
    </row>
    <row r="20" spans="1:5" ht="60">
      <c r="A20" s="94"/>
      <c r="B20" s="80" t="str">
        <f ca="1">OFFSET(L!$C$1,MATCH("Definitions"&amp;ADDRESS(ROW(),COLUMN(),4),L!$A:$A,0)-1,SL,,)</f>
        <v>IPC-1755 Conflict Minerals Data Exchange Standard</v>
      </c>
      <c r="C20" s="8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37"/>
      <c r="E20" s="140"/>
    </row>
    <row r="21" spans="1:5" ht="180">
      <c r="A21" s="94"/>
      <c r="B21" s="80" t="str">
        <f ca="1">OFFSET(L!$C$1,MATCH("Definitions"&amp;ADDRESS(ROW(),COLUMN(),4),L!$A:$A,0)-1,SL,,)</f>
        <v>Necessary for the Functionality of a Product</v>
      </c>
      <c r="C21" s="8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37"/>
      <c r="E21" s="140"/>
    </row>
    <row r="22" spans="1:5" ht="150">
      <c r="A22" s="94"/>
      <c r="B22" s="80" t="str">
        <f ca="1">OFFSET(L!$C$1,MATCH("Definitions"&amp;ADDRESS(ROW(),COLUMN(),4),L!$A:$A,0)-1,SL,,)</f>
        <v>Necessary for the Production of a Product</v>
      </c>
      <c r="C22" s="8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37"/>
      <c r="E22" s="140"/>
    </row>
    <row r="23" spans="1:5" ht="15">
      <c r="A23" s="94"/>
      <c r="B23" s="80" t="str">
        <f ca="1">OFFSET(L!$C$1,MATCH("Definitions"&amp;ADDRESS(ROW(),COLUMN(),4),L!$A:$A,0)-1,SL,,)</f>
        <v>OECD</v>
      </c>
      <c r="C23" s="80" t="str">
        <f ca="1">OFFSET(L!$C$1,MATCH("Definitions"&amp;ADDRESS(ROW(),COLUMN(),4),L!$A:$A,0)-1,SL,,)</f>
        <v>Organisation for Economic Co-operation and Development</v>
      </c>
      <c r="D23" s="337"/>
      <c r="E23" s="140"/>
    </row>
    <row r="24" spans="1:5" ht="45">
      <c r="A24" s="94"/>
      <c r="B24" s="80" t="str">
        <f ca="1">OFFSET(L!$C$1,MATCH("Definitions"&amp;ADDRESS(ROW(),COLUMN(),4),L!$A:$A,0)-1,SL,,)</f>
        <v>Product</v>
      </c>
      <c r="C24" s="80" t="str">
        <f ca="1">OFFSET(L!$C$1,MATCH("Definitions"&amp;ADDRESS(ROW(),COLUMN(),4),L!$A:$A,0)-1,SL,,)</f>
        <v>A company’s Product or Finished good is a material or item which has completed the final stage of manufacturing and/or processing and is available for distribution or sale to customers.</v>
      </c>
      <c r="D24" s="337"/>
      <c r="E24" s="140" t="s">
        <v>2526</v>
      </c>
    </row>
    <row r="25" spans="1:5" ht="90">
      <c r="A25" s="94"/>
      <c r="B25" s="80" t="str">
        <f ca="1">OFFSET(L!$C$1,MATCH("Definitions"&amp;ADDRESS(ROW(),COLUMN(),4),L!$A:$A,0)-1,SL,,)</f>
        <v>Recycled or Scrap Sources</v>
      </c>
      <c r="C25" s="8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37"/>
      <c r="E25" s="140" t="s">
        <v>2528</v>
      </c>
    </row>
    <row r="26" spans="1:5" ht="45">
      <c r="A26" s="94"/>
      <c r="B26" s="80" t="str">
        <f ca="1">OFFSET(L!$C$1,MATCH("Definitions"&amp;ADDRESS(ROW(),COLUMN(),4),L!$A:$A,0)-1,SL,,)</f>
        <v>SEC</v>
      </c>
      <c r="C26" s="80" t="str">
        <f ca="1">OFFSET(L!$C$1,MATCH("Definitions"&amp;ADDRESS(ROW(),COLUMN(),4),L!$A:$A,0)-1,SL,,)</f>
        <v>U.S. Securities and Exchange Commission (www.sec.gov)</v>
      </c>
      <c r="D26" s="337"/>
      <c r="E26" s="140" t="s">
        <v>2526</v>
      </c>
    </row>
    <row r="27" spans="1:5" ht="75">
      <c r="A27" s="94"/>
      <c r="B27" s="80" t="str">
        <f ca="1">OFFSET(L!$C$1,MATCH("Definitions"&amp;ADDRESS(ROW(),COLUMN(),4),L!$A:$A,0)-1,SL,,)</f>
        <v>Smelter</v>
      </c>
      <c r="C27" s="8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7"/>
      <c r="E27" s="140" t="s">
        <v>2527</v>
      </c>
    </row>
    <row r="28" spans="1:5" ht="75">
      <c r="A28" s="94"/>
      <c r="B28" s="80" t="str">
        <f ca="1">OFFSET(L!$C$1,MATCH("Definitions"&amp;ADDRESS(ROW(),COLUMN(),4),L!$A:$A,0)-1,SL,,)</f>
        <v>Smelter Identification Number</v>
      </c>
      <c r="C28" s="80"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37"/>
      <c r="E28" s="140" t="s">
        <v>2528</v>
      </c>
    </row>
    <row r="29" spans="1:5" ht="105">
      <c r="A29" s="94"/>
      <c r="B29" s="80" t="str">
        <f ca="1">OFFSET(L!$C$1,MATCH("Definitions"&amp;ADDRESS(ROW(),COLUMN(),4),L!$A:$A,0)-1,SL,,)</f>
        <v>Tantalum (Ta) smelter</v>
      </c>
      <c r="C29" s="8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37"/>
      <c r="E29" s="140" t="s">
        <v>2529</v>
      </c>
    </row>
    <row r="30" spans="1:5" ht="105">
      <c r="A30" s="94"/>
      <c r="B30" s="80" t="str">
        <f ca="1">OFFSET(L!$C$1,MATCH("Definitions"&amp;ADDRESS(ROW(),COLUMN(),4),L!$A:$A,0)-1,SL,,)</f>
        <v>Tin (Sn) smelter</v>
      </c>
      <c r="C30" s="8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37"/>
      <c r="E30" s="140"/>
    </row>
    <row r="31" spans="1:5" ht="105">
      <c r="A31" s="94"/>
      <c r="B31" s="80" t="str">
        <f ca="1">OFFSET(L!$C$1,MATCH("Definitions"&amp;ADDRESS(ROW(),COLUMN(),4),L!$A:$A,0)-1,SL,,)</f>
        <v>Tungsten (W) smelter</v>
      </c>
      <c r="C31" s="8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37"/>
      <c r="E31" s="140"/>
    </row>
    <row r="32" spans="1:5" ht="15">
      <c r="A32" s="94"/>
      <c r="B32" s="336" t="str">
        <f ca="1">OFFSET(L!$C$1,MATCH("General"&amp;"Cpy",L!$A:$A,0)-1,SL,,)</f>
        <v>© 2016 Conflict-Free Sourcing Initiative. All rights reserved.</v>
      </c>
      <c r="C32" s="336"/>
      <c r="D32" s="337"/>
      <c r="E32" s="140"/>
    </row>
    <row r="33" spans="1:4" ht="13.5" thickBot="1">
      <c r="A33" s="95"/>
      <c r="B33" s="216"/>
      <c r="C33" s="216"/>
      <c r="D33" s="338"/>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G106" sqref="G105:G106"/>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5" customWidth="1"/>
    <col min="13" max="15" width="4.875" style="125" customWidth="1"/>
    <col min="16" max="20" width="9.125" hidden="1" customWidth="1"/>
    <col min="21" max="24" width="9.125" customWidth="1"/>
  </cols>
  <sheetData>
    <row r="1" spans="1:34" ht="15.75" thickTop="1">
      <c r="A1" s="367"/>
      <c r="B1" s="368"/>
      <c r="C1" s="368"/>
      <c r="D1" s="368"/>
      <c r="E1" s="368"/>
      <c r="F1" s="368"/>
      <c r="G1" s="368"/>
      <c r="H1" s="368"/>
      <c r="I1" s="368"/>
      <c r="J1" s="368"/>
      <c r="K1" s="369"/>
      <c r="L1" s="151"/>
      <c r="M1" s="142"/>
      <c r="N1" s="142"/>
      <c r="O1" s="143"/>
      <c r="P1" s="12"/>
      <c r="Q1" s="12"/>
      <c r="R1" s="12"/>
      <c r="S1" s="12"/>
      <c r="T1" s="12"/>
      <c r="U1" s="12"/>
      <c r="V1" s="12"/>
      <c r="W1" s="12"/>
      <c r="X1" s="12"/>
      <c r="Y1" s="12"/>
      <c r="Z1" s="12"/>
      <c r="AA1" s="12"/>
      <c r="AB1" s="12"/>
      <c r="AC1" s="12"/>
      <c r="AD1" s="12"/>
      <c r="AE1" s="12"/>
      <c r="AF1" s="12"/>
      <c r="AG1" s="12"/>
      <c r="AH1" s="12"/>
    </row>
    <row r="2" spans="1:34" ht="82.15" customHeight="1">
      <c r="A2" s="48"/>
      <c r="B2" s="184"/>
      <c r="C2" s="49"/>
      <c r="D2" s="370" t="str">
        <f ca="1">OFFSET(L!$C$1,MATCH("Declaration"&amp;ADDRESS(ROW(),COLUMN(),4),L!$A:$A,0)-1,SL,,)</f>
        <v>Conflict Minerals Reporting Template (CMRT)</v>
      </c>
      <c r="E2" s="371"/>
      <c r="F2" s="371"/>
      <c r="G2" s="371"/>
      <c r="H2" s="371"/>
      <c r="I2" s="371"/>
      <c r="J2" s="372"/>
      <c r="K2" s="50"/>
      <c r="L2" s="152"/>
      <c r="M2" s="144"/>
      <c r="N2" s="145"/>
      <c r="O2" s="145"/>
      <c r="P2" s="12"/>
      <c r="Q2" s="12"/>
      <c r="R2" s="12"/>
      <c r="S2" s="12"/>
      <c r="T2" s="12"/>
      <c r="U2" s="12"/>
      <c r="V2" s="12"/>
      <c r="W2" s="12"/>
      <c r="X2" s="12"/>
      <c r="Y2" s="12"/>
      <c r="Z2" s="12"/>
      <c r="AA2" s="12"/>
      <c r="AB2" s="12"/>
      <c r="AC2" s="12"/>
      <c r="AD2" s="12"/>
      <c r="AE2" s="12"/>
      <c r="AF2" s="12"/>
      <c r="AG2" s="12"/>
      <c r="AH2" s="12"/>
    </row>
    <row r="3" spans="1:34" ht="139.5" customHeight="1">
      <c r="A3" s="48"/>
      <c r="B3" s="183" t="s">
        <v>4871</v>
      </c>
      <c r="C3" s="18"/>
      <c r="D3" s="51" t="s">
        <v>1503</v>
      </c>
      <c r="E3" s="12"/>
      <c r="F3" s="376" t="str">
        <f ca="1">IF(AND($D$8="",$I$3=""),"",OFFSET(L!$C$1,MATCH("Declaration"&amp;ADDRESS(ROW(),COLUMN(),4),L!$A:$A,0)-1,SL,,))</f>
        <v>Click here to check required fields completion</v>
      </c>
      <c r="G3" s="376"/>
      <c r="H3" s="376"/>
      <c r="I3" s="215" t="str">
        <f ca="1">IF(AND(Checker!D2&lt;&gt;47,VALUE(Checker!D2)&gt;0),OFFSET(L!$C$1,MATCH("Declaration"&amp;ADDRESS(ROW(),COLUMN(),4),L!$A:$A,0)-1,SL,,),"")</f>
        <v/>
      </c>
      <c r="J3" s="186" t="s">
        <v>4931</v>
      </c>
      <c r="K3" s="50"/>
      <c r="L3" s="151"/>
      <c r="M3" s="142"/>
      <c r="N3" s="142"/>
      <c r="O3" s="143"/>
      <c r="P3" s="156">
        <f>MATCH($D$3,LN,0)</f>
        <v>1</v>
      </c>
    </row>
    <row r="4" spans="1:34" ht="15.75">
      <c r="A4" s="48"/>
      <c r="B4" s="358" t="str">
        <f ca="1">OFFSET(L!$C$1,MATCH("Declaration"&amp;ADDRESS(ROW(),COLUMN(),4),L!$A:$A,0)-1,SL,,)</f>
        <v>The purpose of this document is to collect sourcing information on tin, tantalum, tungsten and gold used in products</v>
      </c>
      <c r="C4" s="358"/>
      <c r="D4" s="358"/>
      <c r="E4" s="358"/>
      <c r="F4" s="358"/>
      <c r="G4" s="358"/>
      <c r="H4" s="358"/>
      <c r="I4" s="377" t="str">
        <f ca="1">OFFSET(L!$C$1,MATCH("Declaration"&amp;ADDRESS(ROW(),COLUMN(),4),L!$A:$A,0)-1,SL,,)</f>
        <v>Link to Terms &amp; Conditions</v>
      </c>
      <c r="J4" s="377"/>
      <c r="K4" s="50"/>
      <c r="L4" s="153"/>
      <c r="M4" s="142"/>
      <c r="N4" s="142"/>
      <c r="O4" s="143"/>
      <c r="P4" s="12"/>
      <c r="Q4" s="12"/>
      <c r="R4" s="12"/>
      <c r="S4" s="12"/>
      <c r="T4" s="12"/>
      <c r="U4" s="12"/>
      <c r="V4" s="12"/>
      <c r="W4" s="12"/>
      <c r="X4" s="12"/>
      <c r="Y4" s="12"/>
      <c r="Z4" s="12"/>
      <c r="AA4" s="12"/>
      <c r="AB4" s="12"/>
      <c r="AC4" s="12"/>
      <c r="AD4" s="12"/>
      <c r="AE4" s="12"/>
      <c r="AF4" s="12"/>
      <c r="AG4" s="12"/>
      <c r="AH4" s="12"/>
    </row>
    <row r="5" spans="1:34" ht="15">
      <c r="A5" s="182" t="str">
        <f>LEFT(D9,1)</f>
        <v>A</v>
      </c>
      <c r="B5" s="19"/>
      <c r="C5" s="19"/>
      <c r="D5" s="19"/>
      <c r="E5" s="19"/>
      <c r="F5" s="19"/>
      <c r="G5" s="19"/>
      <c r="H5" s="19"/>
      <c r="I5" s="19"/>
      <c r="J5" s="19"/>
      <c r="K5" s="50"/>
      <c r="L5" s="153"/>
      <c r="M5" s="146"/>
      <c r="N5" s="146"/>
      <c r="O5" s="146"/>
      <c r="P5" s="17"/>
      <c r="Q5" s="17"/>
      <c r="R5" s="17"/>
      <c r="S5" s="17"/>
      <c r="T5" s="17"/>
      <c r="U5" s="17"/>
      <c r="V5" s="17"/>
      <c r="W5" s="17"/>
      <c r="X5" s="17"/>
      <c r="Y5" s="17"/>
      <c r="Z5" s="17"/>
      <c r="AA5" s="17"/>
      <c r="AB5" s="17"/>
      <c r="AC5" s="17"/>
      <c r="AD5" s="17"/>
      <c r="AE5" s="17"/>
      <c r="AF5" s="17"/>
      <c r="AG5" s="17"/>
      <c r="AH5" s="17"/>
    </row>
    <row r="6" spans="1:34" ht="30">
      <c r="A6" s="48"/>
      <c r="B6" s="358" t="str">
        <f ca="1">OFFSET(L!$C$1,MATCH("Declaration"&amp;ADDRESS(ROW(),COLUMN(),4),L!$A:$A,0)-1,SL,,)</f>
        <v>Mandatory fields are noted with an asterisk (*).</v>
      </c>
      <c r="C6" s="358"/>
      <c r="D6" s="358"/>
      <c r="E6" s="358"/>
      <c r="F6" s="358"/>
      <c r="G6" s="358"/>
      <c r="H6" s="358"/>
      <c r="I6" s="358"/>
      <c r="J6" s="358"/>
      <c r="K6" s="50"/>
      <c r="L6" s="153" t="s">
        <v>852</v>
      </c>
      <c r="M6" s="142"/>
      <c r="N6" s="142"/>
      <c r="O6" s="143"/>
      <c r="P6" s="12"/>
      <c r="Q6" s="12"/>
      <c r="R6" s="12"/>
      <c r="S6" s="12"/>
      <c r="T6" s="12"/>
      <c r="U6" s="12"/>
      <c r="V6" s="12"/>
      <c r="W6" s="12"/>
      <c r="X6" s="12"/>
      <c r="Y6" s="12"/>
      <c r="Z6" s="12"/>
      <c r="AA6" s="12"/>
      <c r="AB6" s="12"/>
      <c r="AC6" s="12"/>
      <c r="AD6" s="12"/>
      <c r="AE6" s="12"/>
      <c r="AF6" s="12"/>
      <c r="AG6" s="12"/>
      <c r="AH6" s="12"/>
    </row>
    <row r="7" spans="1:34" ht="15.75">
      <c r="A7" s="48"/>
      <c r="B7" s="381" t="str">
        <f ca="1">OFFSET(L!$C$1,MATCH("Declaration"&amp;ADDRESS(ROW(),COLUMN(),4),L!$A:$A,0)-1,SL,,)</f>
        <v>Company Information</v>
      </c>
      <c r="C7" s="381"/>
      <c r="D7" s="381"/>
      <c r="E7" s="381"/>
      <c r="F7" s="381"/>
      <c r="G7" s="381"/>
      <c r="H7" s="381"/>
      <c r="I7" s="381"/>
      <c r="J7" s="381"/>
      <c r="K7" s="50"/>
      <c r="L7" s="153"/>
      <c r="M7" s="142"/>
      <c r="N7" s="142"/>
      <c r="O7" s="143"/>
      <c r="P7" s="12"/>
      <c r="Q7" s="12"/>
      <c r="R7" s="12"/>
      <c r="S7" s="12"/>
      <c r="T7" s="12"/>
      <c r="U7" s="12"/>
      <c r="V7" s="12"/>
      <c r="W7" s="12"/>
      <c r="X7" s="12"/>
      <c r="Y7" s="12"/>
      <c r="Z7" s="12"/>
      <c r="AA7" s="12"/>
      <c r="AB7" s="12"/>
      <c r="AC7" s="12"/>
      <c r="AD7" s="12"/>
      <c r="AE7" s="12"/>
      <c r="AF7" s="12"/>
      <c r="AG7" s="12"/>
      <c r="AH7" s="12"/>
    </row>
    <row r="8" spans="1:34" ht="15.75">
      <c r="A8" s="52"/>
      <c r="B8" s="93" t="str">
        <f ca="1">OFFSET(L!$C$1,MATCH("Declaration"&amp;ADDRESS(ROW(),COLUMN(),4),L!$A:$A,0)-1,SL,,)</f>
        <v>Company Name (*):</v>
      </c>
      <c r="C8" s="96"/>
      <c r="D8" s="401" t="s">
        <v>4992</v>
      </c>
      <c r="E8" s="402"/>
      <c r="F8" s="402"/>
      <c r="G8" s="402"/>
      <c r="H8" s="402"/>
      <c r="I8" s="402"/>
      <c r="J8" s="403"/>
      <c r="K8" s="53"/>
      <c r="L8" s="153"/>
      <c r="M8" s="142"/>
      <c r="N8" s="142"/>
      <c r="O8" s="143"/>
      <c r="P8" s="12"/>
      <c r="Q8" s="12"/>
      <c r="R8" s="12"/>
      <c r="S8" s="12"/>
      <c r="T8" s="12"/>
      <c r="U8" s="12"/>
      <c r="V8" s="12"/>
      <c r="W8" s="12"/>
      <c r="X8" s="12"/>
      <c r="Y8" s="12"/>
      <c r="Z8" s="12"/>
      <c r="AA8" s="12"/>
      <c r="AB8" s="12"/>
      <c r="AC8" s="12"/>
      <c r="AD8" s="12"/>
      <c r="AE8" s="12"/>
      <c r="AF8" s="12"/>
      <c r="AG8" s="12"/>
      <c r="AH8" s="12"/>
    </row>
    <row r="9" spans="1:34" ht="15.75">
      <c r="A9" s="52"/>
      <c r="B9" s="93" t="str">
        <f ca="1">OFFSET(L!$C$1,MATCH("Declaration"&amp;ADDRESS(ROW(),COLUMN(),4),L!$A:$A,0)-1,SL,,)</f>
        <v>Declaration Scope or Class (*):</v>
      </c>
      <c r="C9" s="96"/>
      <c r="D9" s="378" t="s">
        <v>915</v>
      </c>
      <c r="E9" s="379"/>
      <c r="F9" s="379"/>
      <c r="G9" s="380"/>
      <c r="H9" s="72"/>
      <c r="I9" s="72"/>
      <c r="J9" s="72"/>
      <c r="K9" s="50"/>
      <c r="L9" s="153"/>
      <c r="M9" s="142"/>
      <c r="N9" s="142"/>
      <c r="O9" s="143"/>
      <c r="P9" s="156" t="s">
        <v>915</v>
      </c>
      <c r="Q9" s="156" t="s">
        <v>916</v>
      </c>
      <c r="R9" s="156" t="s">
        <v>917</v>
      </c>
      <c r="S9" s="156"/>
      <c r="T9" s="44"/>
      <c r="U9" s="12"/>
      <c r="V9" s="12"/>
      <c r="W9" s="12"/>
      <c r="X9" s="12"/>
      <c r="Y9" s="12"/>
      <c r="Z9" s="12"/>
      <c r="AA9" s="12"/>
      <c r="AB9" s="12"/>
      <c r="AC9" s="12"/>
      <c r="AD9" s="12"/>
      <c r="AE9" s="12"/>
      <c r="AF9" s="12"/>
      <c r="AG9" s="12"/>
      <c r="AH9" s="12"/>
    </row>
    <row r="10" spans="1:34" ht="32.65" customHeight="1">
      <c r="A10" s="52"/>
      <c r="B10" s="382" t="str">
        <f ca="1">OFFSET(L!$C$1,MATCH("Declaration"&amp;ADDRESS(ROW(),COLUMN(),4)&amp;LEFT($D$9,1),L!$A:$A,0)-1,SL,,)</f>
        <v>Description of Scope:</v>
      </c>
      <c r="C10" s="166"/>
      <c r="D10" s="373"/>
      <c r="E10" s="374"/>
      <c r="F10" s="374"/>
      <c r="G10" s="374"/>
      <c r="H10" s="374"/>
      <c r="I10" s="374"/>
      <c r="J10" s="375"/>
      <c r="K10" s="50"/>
      <c r="L10" s="153"/>
      <c r="M10" s="142"/>
      <c r="N10" s="142"/>
      <c r="O10" s="143"/>
      <c r="Q10" s="12"/>
      <c r="R10" s="12"/>
      <c r="S10" s="12"/>
      <c r="T10" s="12"/>
      <c r="U10" s="12"/>
      <c r="V10" s="12"/>
      <c r="W10" s="12"/>
      <c r="X10" s="12"/>
      <c r="Y10" s="12"/>
      <c r="Z10" s="12"/>
      <c r="AA10" s="12"/>
      <c r="AB10" s="12"/>
      <c r="AC10" s="12"/>
      <c r="AD10" s="12"/>
      <c r="AE10" s="12"/>
      <c r="AF10" s="12"/>
      <c r="AG10" s="12"/>
      <c r="AH10" s="12"/>
    </row>
    <row r="11" spans="1:34" ht="15.75">
      <c r="A11" s="52"/>
      <c r="B11" s="383"/>
      <c r="C11" s="166"/>
      <c r="D11" s="355" t="str">
        <f ca="1">IF(D9=Q9,OFFSET(L!$C$1,MATCH("Declaration"&amp;ADDRESS(ROW(),COLUMN(),4),L!$A:$A,0)-1,SL,,),"")</f>
        <v/>
      </c>
      <c r="E11" s="356"/>
      <c r="F11" s="356"/>
      <c r="G11" s="356"/>
      <c r="H11" s="356"/>
      <c r="I11" s="356"/>
      <c r="J11" s="357"/>
      <c r="K11" s="50"/>
      <c r="L11" s="153"/>
      <c r="M11" s="142"/>
      <c r="N11" s="142"/>
      <c r="O11" s="143"/>
      <c r="Q11" s="12"/>
      <c r="R11" s="12"/>
      <c r="S11" s="12"/>
      <c r="T11" s="12"/>
      <c r="U11" s="12"/>
      <c r="V11" s="12"/>
      <c r="W11" s="12"/>
      <c r="X11" s="12"/>
      <c r="Y11" s="12"/>
      <c r="Z11" s="12"/>
      <c r="AA11" s="12"/>
      <c r="AB11" s="12"/>
      <c r="AC11" s="12"/>
      <c r="AD11" s="12"/>
      <c r="AE11" s="12"/>
      <c r="AF11" s="12"/>
      <c r="AG11" s="12"/>
      <c r="AH11" s="12"/>
    </row>
    <row r="12" spans="1:34" ht="15.75">
      <c r="A12" s="52"/>
      <c r="B12" s="54" t="str">
        <f ca="1">OFFSET(L!$C$1,MATCH("Declaration"&amp;ADDRESS(ROW(),COLUMN(),4),L!$A:$A,0)-1,SL,,)</f>
        <v>Company Unique ID:</v>
      </c>
      <c r="C12" s="97"/>
      <c r="D12" s="360"/>
      <c r="E12" s="361"/>
      <c r="F12" s="361"/>
      <c r="G12" s="361"/>
      <c r="H12" s="361"/>
      <c r="I12" s="361"/>
      <c r="J12" s="362"/>
      <c r="K12" s="50"/>
      <c r="L12" s="153"/>
      <c r="M12" s="142"/>
      <c r="N12" s="142"/>
      <c r="O12" s="143"/>
      <c r="Q12" s="12"/>
      <c r="R12" s="12"/>
      <c r="S12" s="12"/>
      <c r="T12" s="12"/>
      <c r="U12" s="12"/>
      <c r="V12" s="12"/>
      <c r="W12" s="12"/>
      <c r="X12" s="12"/>
      <c r="Y12" s="12"/>
      <c r="Z12" s="12"/>
      <c r="AA12" s="12"/>
      <c r="AB12" s="12"/>
      <c r="AC12" s="12"/>
      <c r="AD12" s="12"/>
      <c r="AE12" s="12"/>
      <c r="AF12" s="12"/>
      <c r="AG12" s="12"/>
      <c r="AH12" s="12"/>
    </row>
    <row r="13" spans="1:34" ht="15.75">
      <c r="A13" s="52"/>
      <c r="B13" s="54" t="str">
        <f ca="1">OFFSET(L!$C$1,MATCH("Declaration"&amp;ADDRESS(ROW(),COLUMN(),4),L!$A:$A,0)-1,SL,,)</f>
        <v>Company Unique ID Authority:</v>
      </c>
      <c r="C13" s="97"/>
      <c r="D13" s="363"/>
      <c r="E13" s="364"/>
      <c r="F13" s="364"/>
      <c r="G13" s="364"/>
      <c r="H13" s="364"/>
      <c r="I13" s="364"/>
      <c r="J13" s="365"/>
      <c r="K13" s="50"/>
      <c r="L13" s="153"/>
      <c r="M13" s="142"/>
      <c r="N13" s="142"/>
      <c r="O13" s="143"/>
      <c r="Q13" s="12"/>
      <c r="R13" s="12"/>
      <c r="S13" s="12"/>
      <c r="T13" s="12"/>
      <c r="U13" s="12"/>
      <c r="V13" s="12"/>
      <c r="W13" s="12"/>
      <c r="X13" s="12"/>
      <c r="Y13" s="12"/>
      <c r="Z13" s="12"/>
      <c r="AA13" s="12"/>
      <c r="AB13" s="12"/>
      <c r="AC13" s="12"/>
      <c r="AD13" s="12"/>
      <c r="AE13" s="12"/>
      <c r="AF13" s="12"/>
      <c r="AG13" s="12"/>
      <c r="AH13" s="12"/>
    </row>
    <row r="14" spans="1:34" ht="15.75">
      <c r="A14" s="52"/>
      <c r="B14" s="54" t="str">
        <f ca="1">OFFSET(L!$C$1,MATCH("Declaration"&amp;ADDRESS(ROW(),COLUMN(),4),L!$A:$A,0)-1,SL,,)</f>
        <v>Address:</v>
      </c>
      <c r="C14" s="97"/>
      <c r="D14" s="339" t="s">
        <v>4993</v>
      </c>
      <c r="E14" s="404"/>
      <c r="F14" s="404"/>
      <c r="G14" s="404"/>
      <c r="H14" s="404"/>
      <c r="I14" s="404"/>
      <c r="J14" s="340"/>
      <c r="K14" s="50"/>
      <c r="L14" s="153"/>
      <c r="M14" s="142"/>
      <c r="N14" s="142"/>
      <c r="O14" s="143"/>
      <c r="Q14" s="12"/>
      <c r="R14" s="12"/>
      <c r="S14" s="12"/>
      <c r="T14" s="12"/>
      <c r="U14" s="12"/>
      <c r="V14" s="12"/>
      <c r="W14" s="12"/>
      <c r="X14" s="12"/>
      <c r="Y14" s="12"/>
      <c r="Z14" s="12"/>
      <c r="AA14" s="12"/>
      <c r="AB14" s="12"/>
      <c r="AC14" s="12"/>
      <c r="AD14" s="12"/>
      <c r="AE14" s="12"/>
      <c r="AF14" s="12"/>
      <c r="AG14" s="12"/>
      <c r="AH14" s="12"/>
    </row>
    <row r="15" spans="1:34" ht="15.75">
      <c r="A15" s="52"/>
      <c r="B15" s="54" t="str">
        <f ca="1">OFFSET(L!$C$1,MATCH("Declaration"&amp;ADDRESS(ROW(),COLUMN(),4),L!$A:$A,0)-1,SL,,)</f>
        <v>Contact Name (*):</v>
      </c>
      <c r="C15" s="97"/>
      <c r="D15" s="405" t="s">
        <v>4994</v>
      </c>
      <c r="E15" s="406"/>
      <c r="F15" s="406"/>
      <c r="G15" s="406"/>
      <c r="H15" s="406"/>
      <c r="I15" s="406"/>
      <c r="J15" s="407"/>
      <c r="K15" s="50"/>
      <c r="L15" s="153"/>
      <c r="M15" s="142"/>
      <c r="N15" s="142"/>
      <c r="O15" s="143"/>
      <c r="Q15" s="12"/>
      <c r="R15" s="12"/>
      <c r="S15" s="12"/>
      <c r="T15" s="12"/>
      <c r="U15" s="12"/>
      <c r="V15" s="12"/>
      <c r="W15" s="12"/>
      <c r="X15" s="12"/>
      <c r="Y15" s="12"/>
      <c r="Z15" s="12"/>
      <c r="AA15" s="12"/>
      <c r="AB15" s="12"/>
      <c r="AC15" s="12"/>
      <c r="AD15" s="12"/>
      <c r="AE15" s="12"/>
      <c r="AF15" s="12"/>
      <c r="AG15" s="12"/>
      <c r="AH15" s="12"/>
    </row>
    <row r="16" spans="1:34" ht="15.75">
      <c r="A16" s="52"/>
      <c r="B16" s="54" t="str">
        <f ca="1">OFFSET(L!$C$1,MATCH("Declaration"&amp;ADDRESS(ROW(),COLUMN(),4),L!$A:$A,0)-1,SL,,)</f>
        <v>Email – Contact (*):</v>
      </c>
      <c r="C16" s="97"/>
      <c r="D16" s="360" t="s">
        <v>4995</v>
      </c>
      <c r="E16" s="361"/>
      <c r="F16" s="361"/>
      <c r="G16" s="361"/>
      <c r="H16" s="361"/>
      <c r="I16" s="361"/>
      <c r="J16" s="362"/>
      <c r="K16" s="50"/>
      <c r="L16" s="153"/>
      <c r="M16" s="142"/>
      <c r="N16" s="142"/>
      <c r="O16" s="143"/>
      <c r="Q16" s="12"/>
      <c r="R16" s="12"/>
      <c r="S16" s="12"/>
      <c r="T16" s="12"/>
      <c r="U16" s="12"/>
      <c r="V16" s="12"/>
      <c r="W16" s="12"/>
      <c r="X16" s="12"/>
      <c r="Y16" s="12"/>
      <c r="Z16" s="12"/>
      <c r="AA16" s="12"/>
      <c r="AB16" s="12"/>
      <c r="AC16" s="12"/>
      <c r="AD16" s="12"/>
      <c r="AE16" s="12"/>
      <c r="AF16" s="12"/>
      <c r="AG16" s="12"/>
      <c r="AH16" s="12"/>
    </row>
    <row r="17" spans="1:34" ht="15.75">
      <c r="A17" s="52"/>
      <c r="B17" s="54" t="str">
        <f ca="1">OFFSET(L!$C$1,MATCH("Declaration"&amp;ADDRESS(ROW(),COLUMN(),4),L!$A:$A,0)-1,SL,,)</f>
        <v>Phone – Contact (*):</v>
      </c>
      <c r="C17" s="97"/>
      <c r="D17" s="363" t="s">
        <v>4996</v>
      </c>
      <c r="E17" s="364"/>
      <c r="F17" s="364"/>
      <c r="G17" s="364"/>
      <c r="H17" s="364"/>
      <c r="I17" s="364"/>
      <c r="J17" s="365"/>
      <c r="K17" s="50"/>
      <c r="L17" s="153"/>
      <c r="M17" s="142"/>
      <c r="N17" s="142"/>
      <c r="O17" s="143"/>
      <c r="Q17" s="12"/>
      <c r="R17" s="12"/>
      <c r="S17" s="12"/>
      <c r="T17" s="12"/>
      <c r="U17" s="12"/>
      <c r="V17" s="12"/>
      <c r="W17" s="12"/>
      <c r="X17" s="12"/>
      <c r="Y17" s="12"/>
      <c r="Z17" s="12"/>
      <c r="AA17" s="12"/>
      <c r="AB17" s="12"/>
      <c r="AC17" s="12"/>
      <c r="AD17" s="12"/>
      <c r="AE17" s="12"/>
      <c r="AF17" s="12"/>
      <c r="AG17" s="12"/>
      <c r="AH17" s="12"/>
    </row>
    <row r="18" spans="1:34" ht="22.5">
      <c r="A18" s="52"/>
      <c r="B18" s="54" t="str">
        <f ca="1">OFFSET(L!$C$1,MATCH("Declaration"&amp;ADDRESS(ROW(),COLUMN(),4),L!$A:$A,0)-1,SL,,)</f>
        <v>Authorizer (*):</v>
      </c>
      <c r="C18" s="97"/>
      <c r="D18" s="363" t="s">
        <v>4994</v>
      </c>
      <c r="E18" s="364"/>
      <c r="F18" s="364"/>
      <c r="G18" s="364"/>
      <c r="H18" s="364"/>
      <c r="I18" s="364"/>
      <c r="J18" s="365"/>
      <c r="K18" s="50"/>
      <c r="L18" s="147"/>
      <c r="M18" s="142"/>
      <c r="N18" s="142"/>
      <c r="O18" s="143"/>
      <c r="Q18" s="12"/>
      <c r="R18" s="12"/>
      <c r="S18" s="12"/>
      <c r="T18" s="12"/>
      <c r="U18" s="12"/>
      <c r="V18" s="12"/>
      <c r="W18" s="12"/>
      <c r="X18" s="12"/>
      <c r="Y18" s="12"/>
      <c r="Z18" s="12"/>
      <c r="AA18" s="12"/>
      <c r="AB18" s="12"/>
      <c r="AC18" s="12"/>
      <c r="AD18" s="12"/>
      <c r="AE18" s="12"/>
      <c r="AF18" s="12"/>
      <c r="AG18" s="12"/>
      <c r="AH18" s="12"/>
    </row>
    <row r="19" spans="1:34" ht="22.5">
      <c r="A19" s="52"/>
      <c r="B19" s="54" t="str">
        <f ca="1">OFFSET(L!$C$1,MATCH("Declaration"&amp;ADDRESS(ROW(),COLUMN(),4),L!$A:$A,0)-1,SL,,)</f>
        <v>Title - Authorizer:</v>
      </c>
      <c r="C19" s="97"/>
      <c r="D19" s="363"/>
      <c r="E19" s="364"/>
      <c r="F19" s="364"/>
      <c r="G19" s="364"/>
      <c r="H19" s="364"/>
      <c r="I19" s="364"/>
      <c r="J19" s="365"/>
      <c r="K19" s="50"/>
      <c r="L19" s="147"/>
      <c r="M19" s="142"/>
      <c r="N19" s="142"/>
      <c r="O19" s="143"/>
      <c r="P19" s="12"/>
      <c r="Q19" s="12"/>
      <c r="R19" s="12"/>
      <c r="S19" s="12"/>
      <c r="T19" s="12"/>
      <c r="U19" s="12"/>
      <c r="V19" s="12"/>
      <c r="W19" s="12"/>
      <c r="X19" s="12"/>
      <c r="Y19" s="12"/>
      <c r="Z19" s="12"/>
      <c r="AA19" s="12"/>
      <c r="AB19" s="12"/>
      <c r="AC19" s="12"/>
      <c r="AD19" s="12"/>
      <c r="AE19" s="12"/>
      <c r="AF19" s="12"/>
      <c r="AG19" s="12"/>
      <c r="AH19" s="12"/>
    </row>
    <row r="20" spans="1:34" ht="22.5">
      <c r="A20" s="52"/>
      <c r="B20" s="54" t="str">
        <f ca="1">OFFSET(L!$C$1,MATCH("Declaration"&amp;ADDRESS(ROW(),COLUMN(),4),L!$A:$A,0)-1,SL,,)</f>
        <v>Email - Authorizer (*):</v>
      </c>
      <c r="C20" s="97"/>
      <c r="D20" s="373" t="s">
        <v>4995</v>
      </c>
      <c r="E20" s="374"/>
      <c r="F20" s="374"/>
      <c r="G20" s="374"/>
      <c r="H20" s="374"/>
      <c r="I20" s="374"/>
      <c r="J20" s="375"/>
      <c r="K20" s="50"/>
      <c r="L20" s="147"/>
      <c r="M20" s="142"/>
      <c r="N20" s="142"/>
      <c r="O20" s="143"/>
      <c r="P20" s="12"/>
      <c r="Q20" s="12"/>
      <c r="R20" s="12"/>
      <c r="S20" s="12"/>
      <c r="T20" s="12"/>
      <c r="U20" s="12"/>
      <c r="V20" s="12"/>
      <c r="W20" s="12"/>
      <c r="X20" s="12"/>
      <c r="Y20" s="12"/>
      <c r="Z20" s="12"/>
      <c r="AA20" s="12"/>
      <c r="AB20" s="12"/>
      <c r="AC20" s="12"/>
      <c r="AD20" s="12"/>
      <c r="AE20" s="12"/>
      <c r="AF20" s="12"/>
      <c r="AG20" s="12"/>
      <c r="AH20" s="12"/>
    </row>
    <row r="21" spans="1:34" ht="15.75">
      <c r="A21" s="52"/>
      <c r="B21" s="54" t="str">
        <f ca="1">OFFSET(L!$C$1,MATCH("Declaration"&amp;ADDRESS(ROW(),COLUMN(),4),L!$A:$A,0)-1,SL,,)</f>
        <v>Phone - Authorizer (*):</v>
      </c>
      <c r="C21" s="181"/>
      <c r="D21" s="385" t="s">
        <v>4996</v>
      </c>
      <c r="E21" s="386"/>
      <c r="F21" s="386"/>
      <c r="G21" s="386"/>
      <c r="H21" s="386"/>
      <c r="I21" s="386"/>
      <c r="J21" s="387"/>
      <c r="K21" s="50"/>
      <c r="L21" s="153"/>
      <c r="M21" s="144"/>
      <c r="N21" s="142"/>
      <c r="O21" s="143"/>
      <c r="P21" s="12"/>
      <c r="Q21" s="12"/>
      <c r="R21" s="12"/>
      <c r="S21" s="12"/>
      <c r="T21" s="12"/>
      <c r="U21" s="12"/>
      <c r="V21" s="12"/>
      <c r="W21" s="12"/>
      <c r="X21" s="12"/>
      <c r="Y21" s="12"/>
      <c r="Z21" s="12"/>
      <c r="AA21" s="12"/>
      <c r="AB21" s="12"/>
      <c r="AC21" s="12"/>
      <c r="AD21" s="12"/>
      <c r="AE21" s="12"/>
      <c r="AF21" s="12"/>
      <c r="AG21" s="12"/>
      <c r="AH21" s="12"/>
    </row>
    <row r="22" spans="1:34" ht="18">
      <c r="A22" s="52"/>
      <c r="B22" s="54" t="str">
        <f ca="1">OFFSET(L!$C$1,MATCH("Declaration"&amp;ADDRESS(ROW(),COLUMN(),4),L!$A:$A,0)-1,SL,,)</f>
        <v>Effective Date (*):</v>
      </c>
      <c r="C22" s="98"/>
      <c r="D22" s="388">
        <v>42803</v>
      </c>
      <c r="E22" s="389"/>
      <c r="F22" s="302"/>
      <c r="G22" s="303"/>
      <c r="H22" s="303"/>
      <c r="I22" s="303"/>
      <c r="J22" s="303"/>
      <c r="K22" s="50"/>
      <c r="L22" s="151"/>
      <c r="M22" s="142"/>
      <c r="N22" s="142"/>
      <c r="O22" s="143"/>
      <c r="P22" s="12"/>
      <c r="Q22" s="12"/>
      <c r="R22" s="12"/>
      <c r="S22" s="12"/>
      <c r="T22" s="12"/>
      <c r="U22" s="12"/>
      <c r="V22" s="12"/>
      <c r="W22" s="12"/>
      <c r="X22" s="12"/>
      <c r="Y22" s="12"/>
      <c r="Z22" s="12"/>
      <c r="AA22" s="12"/>
      <c r="AB22" s="12"/>
      <c r="AC22" s="12"/>
      <c r="AD22" s="12"/>
      <c r="AE22" s="12"/>
      <c r="AF22" s="12"/>
      <c r="AG22" s="12"/>
      <c r="AH22" s="12"/>
    </row>
    <row r="23" spans="1:34" ht="18">
      <c r="A23" s="55"/>
      <c r="B23" s="99"/>
      <c r="C23" s="20"/>
      <c r="D23" s="366"/>
      <c r="E23" s="366"/>
      <c r="F23" s="14"/>
      <c r="G23" s="167"/>
      <c r="H23" s="167"/>
      <c r="I23" s="167"/>
      <c r="J23" s="167"/>
      <c r="K23" s="50"/>
      <c r="L23" s="148"/>
      <c r="M23" s="142"/>
      <c r="N23" s="142"/>
      <c r="O23" s="143"/>
      <c r="P23" s="23"/>
      <c r="Q23" s="12"/>
      <c r="R23" s="12"/>
      <c r="S23" s="12"/>
      <c r="T23" s="12"/>
      <c r="U23" s="12"/>
      <c r="V23" s="12"/>
      <c r="W23" s="12"/>
      <c r="X23" s="12"/>
      <c r="Y23" s="12"/>
      <c r="Z23" s="12"/>
      <c r="AA23" s="12"/>
      <c r="AB23" s="12"/>
      <c r="AC23" s="12"/>
      <c r="AD23" s="12"/>
      <c r="AE23" s="12"/>
      <c r="AF23" s="12"/>
      <c r="AG23" s="12"/>
      <c r="AH23" s="12"/>
    </row>
    <row r="24" spans="1:34" ht="15.75">
      <c r="A24" s="56"/>
      <c r="B24" s="390" t="str">
        <f ca="1">OFFSET(L!$C$1,MATCH("Declaration"&amp;ADDRESS(ROW(),COLUMN(),4),L!$A:$A,0)-1,SL,,)</f>
        <v>Answer the following questions 1 - 7 based on the declaration scope indicated above</v>
      </c>
      <c r="C24" s="390"/>
      <c r="D24" s="390"/>
      <c r="E24" s="390"/>
      <c r="F24" s="390"/>
      <c r="G24" s="390"/>
      <c r="H24" s="390"/>
      <c r="I24" s="390"/>
      <c r="J24" s="390"/>
      <c r="K24" s="57"/>
      <c r="L24" s="148"/>
      <c r="M24" s="142"/>
      <c r="N24" s="142"/>
      <c r="O24" s="143"/>
      <c r="P24" s="23"/>
      <c r="Q24" s="12"/>
      <c r="R24" s="12"/>
      <c r="S24" s="12"/>
      <c r="T24" s="12"/>
      <c r="U24" s="12"/>
      <c r="V24" s="12"/>
      <c r="W24" s="12"/>
      <c r="X24" s="12"/>
      <c r="Y24" s="12"/>
      <c r="Z24" s="12"/>
      <c r="AA24" s="12"/>
      <c r="AB24" s="12"/>
      <c r="AC24" s="12"/>
      <c r="AD24" s="12"/>
      <c r="AE24" s="12"/>
      <c r="AF24" s="12"/>
      <c r="AG24" s="12"/>
      <c r="AH24" s="12"/>
    </row>
    <row r="25" spans="1:34" ht="45.75">
      <c r="A25" s="55"/>
      <c r="B25" s="58" t="str">
        <f ca="1">OFFSET(L!$C$1,MATCH("Declaration"&amp;ADDRESS(ROW(),COLUMN(),4),L!$A:$A,0)-1,SL,,)</f>
        <v>1) Is the 3TG intentionally added to your product? (*)</v>
      </c>
      <c r="C25" s="20"/>
      <c r="D25" s="354" t="str">
        <f ca="1">OFFSET(L!$C$1,MATCH("Declaration"&amp;ADDRESS(ROW(),COLUMN(),4),L!$A:$A,0)-1,SL,,)</f>
        <v>Answer</v>
      </c>
      <c r="E25" s="354"/>
      <c r="F25" s="21"/>
      <c r="G25" s="58" t="str">
        <f ca="1">OFFSET(L!$C$1,MATCH("Declaration"&amp;ADDRESS(ROW(),COLUMN(),4),L!$A:$A,0)-1,SL,,)</f>
        <v>Comments</v>
      </c>
      <c r="H25" s="58"/>
      <c r="I25" s="58"/>
      <c r="J25" s="103"/>
      <c r="K25" s="50"/>
      <c r="L25" s="148" t="s">
        <v>2435</v>
      </c>
      <c r="M25" s="142"/>
      <c r="N25" s="142"/>
      <c r="O25" s="143"/>
      <c r="P25" s="23"/>
      <c r="Q25" s="12"/>
      <c r="R25" s="12"/>
      <c r="S25" s="12"/>
      <c r="T25" s="12"/>
      <c r="U25" s="12"/>
      <c r="V25" s="12"/>
      <c r="W25" s="12"/>
      <c r="X25" s="12"/>
      <c r="Y25" s="12"/>
      <c r="Z25" s="12"/>
      <c r="AA25" s="12"/>
      <c r="AB25" s="12"/>
      <c r="AC25" s="12"/>
      <c r="AD25" s="12"/>
      <c r="AE25" s="12"/>
      <c r="AF25" s="12"/>
      <c r="AG25" s="12"/>
      <c r="AH25" s="12"/>
    </row>
    <row r="26" spans="1:34" ht="22.5">
      <c r="A26" s="55"/>
      <c r="B26" s="54" t="str">
        <f ca="1">OFFSET(L!$C$1,MATCH("Declaration"&amp;ADDRESS(ROW(),COLUMN(),4),L!$A:$A,0)-1,SL,,)&amp;P26</f>
        <v>Tantalum  (*)</v>
      </c>
      <c r="C26" s="49"/>
      <c r="D26" s="339" t="s">
        <v>905</v>
      </c>
      <c r="E26" s="340"/>
      <c r="F26" s="15"/>
      <c r="G26" s="343"/>
      <c r="H26" s="344"/>
      <c r="I26" s="344"/>
      <c r="J26" s="345"/>
      <c r="K26" s="50"/>
      <c r="L26" s="154"/>
      <c r="M26" s="144"/>
      <c r="N26" s="142"/>
      <c r="O26" s="143"/>
      <c r="P26" s="156" t="s">
        <v>927</v>
      </c>
      <c r="R26" s="12"/>
      <c r="S26" s="12"/>
      <c r="T26" s="12"/>
      <c r="U26" s="12"/>
      <c r="V26" s="12"/>
      <c r="W26" s="12"/>
      <c r="X26" s="12"/>
      <c r="Y26" s="12"/>
      <c r="Z26" s="12"/>
      <c r="AA26" s="12"/>
      <c r="AB26" s="12"/>
      <c r="AC26" s="12"/>
      <c r="AD26" s="12"/>
      <c r="AE26" s="12"/>
      <c r="AF26" s="12"/>
      <c r="AG26" s="12"/>
      <c r="AH26" s="12"/>
    </row>
    <row r="27" spans="1:34" ht="22.5">
      <c r="A27" s="55"/>
      <c r="B27" s="54" t="str">
        <f ca="1">OFFSET(L!$C$1,MATCH("Declaration"&amp;ADDRESS(ROW(),COLUMN(),4),L!$A:$A,0)-1,SL,,)&amp;P27</f>
        <v>Tin  (*)</v>
      </c>
      <c r="C27" s="49"/>
      <c r="D27" s="339" t="s">
        <v>904</v>
      </c>
      <c r="E27" s="340"/>
      <c r="F27" s="15"/>
      <c r="G27" s="343"/>
      <c r="H27" s="344"/>
      <c r="I27" s="344"/>
      <c r="J27" s="345"/>
      <c r="K27" s="50"/>
      <c r="L27" s="154"/>
      <c r="M27" s="142"/>
      <c r="N27" s="142"/>
      <c r="O27" s="142"/>
      <c r="P27" s="156" t="s">
        <v>927</v>
      </c>
      <c r="R27" s="12"/>
      <c r="S27" s="12"/>
      <c r="T27" s="12"/>
      <c r="U27" s="12"/>
      <c r="V27" s="12"/>
      <c r="W27" s="12"/>
      <c r="X27" s="12"/>
      <c r="Y27" s="12"/>
      <c r="Z27" s="12"/>
      <c r="AA27" s="12"/>
      <c r="AB27" s="12"/>
      <c r="AC27" s="12"/>
      <c r="AD27" s="12"/>
      <c r="AE27" s="12"/>
      <c r="AF27" s="12"/>
      <c r="AG27" s="12"/>
      <c r="AH27" s="12"/>
    </row>
    <row r="28" spans="1:34" ht="22.5">
      <c r="A28" s="55"/>
      <c r="B28" s="54" t="str">
        <f ca="1">OFFSET(L!$C$1,MATCH("Declaration"&amp;ADDRESS(ROW(),COLUMN(),4),L!$A:$A,0)-1,SL,,)&amp;P28</f>
        <v>Gold  (*)</v>
      </c>
      <c r="C28" s="49"/>
      <c r="D28" s="339" t="s">
        <v>904</v>
      </c>
      <c r="E28" s="340"/>
      <c r="F28" s="15"/>
      <c r="G28" s="343"/>
      <c r="H28" s="344"/>
      <c r="I28" s="344"/>
      <c r="J28" s="345"/>
      <c r="K28" s="50"/>
      <c r="L28" s="154"/>
      <c r="M28" s="142"/>
      <c r="N28" s="142"/>
      <c r="O28" s="142"/>
      <c r="P28" s="156" t="s">
        <v>927</v>
      </c>
      <c r="R28" s="12"/>
      <c r="S28" s="12"/>
      <c r="T28" s="12"/>
      <c r="U28" s="12"/>
      <c r="V28" s="12"/>
      <c r="W28" s="12"/>
      <c r="X28" s="12"/>
      <c r="Y28" s="12"/>
      <c r="Z28" s="12"/>
      <c r="AA28" s="12"/>
      <c r="AB28" s="12"/>
      <c r="AC28" s="12"/>
      <c r="AD28" s="12"/>
      <c r="AE28" s="12"/>
      <c r="AF28" s="12"/>
      <c r="AG28" s="12"/>
      <c r="AH28" s="12"/>
    </row>
    <row r="29" spans="1:34" ht="22.5">
      <c r="A29" s="55"/>
      <c r="B29" s="54" t="str">
        <f ca="1">OFFSET(L!$C$1,MATCH("Declaration"&amp;ADDRESS(ROW(),COLUMN(),4),L!$A:$A,0)-1,SL,,)&amp;P29</f>
        <v>Tungsten  (*)</v>
      </c>
      <c r="C29" s="49"/>
      <c r="D29" s="339" t="s">
        <v>905</v>
      </c>
      <c r="E29" s="340"/>
      <c r="F29" s="15"/>
      <c r="G29" s="343"/>
      <c r="H29" s="344"/>
      <c r="I29" s="344"/>
      <c r="J29" s="345"/>
      <c r="K29" s="50"/>
      <c r="L29" s="154"/>
      <c r="M29" s="142"/>
      <c r="N29" s="142"/>
      <c r="O29" s="142"/>
      <c r="P29" s="156" t="s">
        <v>927</v>
      </c>
      <c r="R29" s="12"/>
      <c r="S29" s="12"/>
      <c r="T29" s="12"/>
      <c r="U29" s="12"/>
      <c r="V29" s="12"/>
      <c r="W29" s="12"/>
      <c r="X29" s="12"/>
      <c r="Y29" s="12"/>
      <c r="Z29" s="12"/>
      <c r="AA29" s="12"/>
      <c r="AB29" s="12"/>
      <c r="AC29" s="12"/>
      <c r="AD29" s="12"/>
      <c r="AE29" s="12"/>
      <c r="AF29" s="12"/>
      <c r="AG29" s="12"/>
      <c r="AH29" s="12"/>
    </row>
    <row r="30" spans="1:34" ht="18">
      <c r="A30" s="55"/>
      <c r="B30" s="60"/>
      <c r="C30" s="13"/>
      <c r="D30" s="60"/>
      <c r="E30" s="60"/>
      <c r="F30" s="27"/>
      <c r="G30" s="60"/>
      <c r="H30" s="168"/>
      <c r="I30" s="168"/>
      <c r="J30" s="168"/>
      <c r="K30" s="50"/>
      <c r="L30" s="148"/>
      <c r="M30" s="142"/>
      <c r="N30" s="142"/>
      <c r="O30" s="142"/>
      <c r="R30" s="12"/>
      <c r="S30" s="12"/>
      <c r="T30" s="12"/>
      <c r="U30" s="12"/>
      <c r="V30" s="12"/>
      <c r="W30" s="12"/>
      <c r="X30" s="12"/>
      <c r="Y30" s="12"/>
      <c r="Z30" s="12"/>
      <c r="AA30" s="12"/>
      <c r="AB30" s="12"/>
      <c r="AC30" s="12"/>
      <c r="AD30" s="12"/>
      <c r="AE30" s="12"/>
      <c r="AF30" s="12"/>
      <c r="AG30" s="12"/>
      <c r="AH30" s="12"/>
    </row>
    <row r="31" spans="1:34" ht="50.65" customHeight="1">
      <c r="A31" s="55"/>
      <c r="B31" s="58" t="str">
        <f ca="1">OFFSET(L!$C$1,MATCH("Declaration"&amp;ADDRESS(ROW(),COLUMN(),4),L!$A:$A,0)-1,SL,,)</f>
        <v>2) Is the 3TG necessary to the production of your company’s products and contained in the finished product that your company manufactures or contracts to manufacture?  (*)</v>
      </c>
      <c r="C31" s="13"/>
      <c r="D31" s="384" t="str">
        <f ca="1">D25</f>
        <v>Answer</v>
      </c>
      <c r="E31" s="384"/>
      <c r="F31" s="21"/>
      <c r="G31" s="58" t="str">
        <f ca="1">G25</f>
        <v>Comments</v>
      </c>
      <c r="H31" s="58"/>
      <c r="I31" s="58"/>
      <c r="J31" s="103"/>
      <c r="K31" s="50"/>
      <c r="L31" s="148" t="s">
        <v>2437</v>
      </c>
      <c r="M31" s="142"/>
      <c r="N31" s="142"/>
      <c r="O31" s="143"/>
      <c r="P31" s="12"/>
      <c r="Q31" s="12"/>
      <c r="R31" s="12"/>
      <c r="S31" s="12"/>
      <c r="T31" s="12"/>
      <c r="U31" s="12"/>
      <c r="V31" s="12"/>
      <c r="W31" s="12"/>
      <c r="X31" s="12"/>
      <c r="Y31" s="12"/>
      <c r="Z31" s="12"/>
      <c r="AA31" s="12"/>
      <c r="AB31" s="12"/>
      <c r="AC31" s="12"/>
      <c r="AD31" s="12"/>
      <c r="AE31" s="12"/>
      <c r="AF31" s="12"/>
      <c r="AG31" s="12"/>
      <c r="AH31" s="12"/>
    </row>
    <row r="32" spans="1:34" ht="22.5">
      <c r="A32" s="55"/>
      <c r="B32" s="54" t="str">
        <f ca="1">B26</f>
        <v>Tantalum  (*)</v>
      </c>
      <c r="C32" s="13"/>
      <c r="D32" s="339" t="s">
        <v>905</v>
      </c>
      <c r="E32" s="340"/>
      <c r="F32" s="61"/>
      <c r="G32" s="343"/>
      <c r="H32" s="344"/>
      <c r="I32" s="344"/>
      <c r="J32" s="345"/>
      <c r="K32" s="50"/>
      <c r="L32" s="154"/>
      <c r="M32" s="144"/>
      <c r="N32" s="142"/>
      <c r="O32" s="143"/>
      <c r="Q32" s="12"/>
      <c r="R32" s="12"/>
      <c r="S32" s="12"/>
      <c r="T32" s="12"/>
      <c r="U32" s="12"/>
      <c r="V32" s="12"/>
      <c r="W32" s="12"/>
      <c r="X32" s="12"/>
      <c r="Y32" s="12"/>
      <c r="Z32" s="12"/>
      <c r="AA32" s="12"/>
      <c r="AB32" s="12"/>
      <c r="AC32" s="12"/>
      <c r="AD32" s="12"/>
      <c r="AE32" s="12"/>
      <c r="AF32" s="12"/>
      <c r="AG32" s="12"/>
      <c r="AH32" s="12"/>
    </row>
    <row r="33" spans="1:34" ht="22.5">
      <c r="A33" s="55"/>
      <c r="B33" s="54" t="str">
        <f ca="1">B27</f>
        <v>Tin  (*)</v>
      </c>
      <c r="C33" s="13"/>
      <c r="D33" s="339" t="s">
        <v>904</v>
      </c>
      <c r="E33" s="340"/>
      <c r="F33" s="61"/>
      <c r="G33" s="343"/>
      <c r="H33" s="344"/>
      <c r="I33" s="344"/>
      <c r="J33" s="345"/>
      <c r="K33" s="50"/>
      <c r="L33" s="154"/>
      <c r="M33" s="142"/>
      <c r="N33" s="142"/>
      <c r="O33" s="143"/>
      <c r="Q33" s="12"/>
      <c r="R33" s="12"/>
      <c r="S33" s="12"/>
      <c r="T33" s="12"/>
      <c r="U33" s="12"/>
      <c r="V33" s="12"/>
      <c r="W33" s="12"/>
      <c r="X33" s="12"/>
      <c r="Y33" s="12"/>
      <c r="Z33" s="12"/>
      <c r="AA33" s="12"/>
      <c r="AB33" s="12"/>
      <c r="AC33" s="12"/>
      <c r="AD33" s="12"/>
      <c r="AE33" s="12"/>
      <c r="AF33" s="12"/>
      <c r="AG33" s="12"/>
      <c r="AH33" s="12"/>
    </row>
    <row r="34" spans="1:34" ht="22.5">
      <c r="A34" s="55"/>
      <c r="B34" s="54" t="str">
        <f ca="1">B28</f>
        <v>Gold  (*)</v>
      </c>
      <c r="C34" s="13"/>
      <c r="D34" s="339" t="s">
        <v>904</v>
      </c>
      <c r="E34" s="340"/>
      <c r="F34" s="61"/>
      <c r="G34" s="343"/>
      <c r="H34" s="344"/>
      <c r="I34" s="344"/>
      <c r="J34" s="345"/>
      <c r="K34" s="50"/>
      <c r="L34" s="154"/>
      <c r="M34" s="142"/>
      <c r="N34" s="142"/>
      <c r="O34" s="143"/>
      <c r="Q34" s="12"/>
      <c r="R34" s="12"/>
      <c r="S34" s="12"/>
      <c r="T34" s="12"/>
      <c r="U34" s="12"/>
      <c r="V34" s="12"/>
      <c r="W34" s="12"/>
      <c r="X34" s="12"/>
      <c r="Y34" s="12"/>
      <c r="Z34" s="12"/>
      <c r="AA34" s="12"/>
      <c r="AB34" s="12"/>
      <c r="AC34" s="12"/>
      <c r="AD34" s="12"/>
      <c r="AE34" s="12"/>
      <c r="AF34" s="12"/>
      <c r="AG34" s="12"/>
      <c r="AH34" s="12"/>
    </row>
    <row r="35" spans="1:34" ht="22.5">
      <c r="A35" s="55"/>
      <c r="B35" s="54" t="str">
        <f ca="1">B29</f>
        <v>Tungsten  (*)</v>
      </c>
      <c r="C35" s="13"/>
      <c r="D35" s="339" t="s">
        <v>905</v>
      </c>
      <c r="E35" s="340"/>
      <c r="F35" s="61"/>
      <c r="G35" s="343"/>
      <c r="H35" s="344"/>
      <c r="I35" s="344"/>
      <c r="J35" s="345"/>
      <c r="K35" s="50"/>
      <c r="L35" s="154"/>
      <c r="M35" s="142"/>
      <c r="N35" s="142"/>
      <c r="O35" s="143"/>
      <c r="Q35" s="12"/>
      <c r="R35" s="12"/>
      <c r="S35" s="12"/>
      <c r="T35" s="12"/>
      <c r="U35" s="12"/>
      <c r="V35" s="12"/>
      <c r="W35" s="12"/>
      <c r="X35" s="12"/>
      <c r="Y35" s="12"/>
      <c r="Z35" s="12"/>
      <c r="AA35" s="12"/>
      <c r="AB35" s="12"/>
      <c r="AC35" s="12"/>
      <c r="AD35" s="12"/>
      <c r="AE35" s="12"/>
      <c r="AF35" s="12"/>
      <c r="AG35" s="12"/>
      <c r="AH35" s="12"/>
    </row>
    <row r="36" spans="1:34" ht="18">
      <c r="A36" s="55"/>
      <c r="B36" s="27"/>
      <c r="C36" s="13"/>
      <c r="D36" s="27"/>
      <c r="E36" s="27"/>
      <c r="F36" s="104"/>
      <c r="G36" s="27"/>
      <c r="H36" s="168"/>
      <c r="I36" s="168"/>
      <c r="J36" s="168"/>
      <c r="K36" s="50"/>
      <c r="L36" s="148"/>
      <c r="M36" s="142"/>
      <c r="N36" s="142"/>
      <c r="O36" s="143"/>
      <c r="P36" s="12"/>
      <c r="Q36" s="12"/>
      <c r="R36" s="12"/>
      <c r="S36" s="12"/>
      <c r="T36" s="12"/>
      <c r="U36" s="12"/>
      <c r="V36" s="12"/>
      <c r="W36" s="12"/>
      <c r="X36" s="12"/>
      <c r="Y36" s="12"/>
      <c r="Z36" s="12"/>
      <c r="AA36" s="12"/>
      <c r="AB36" s="12"/>
      <c r="AC36" s="12"/>
      <c r="AD36" s="12"/>
      <c r="AE36" s="12"/>
      <c r="AF36" s="12"/>
      <c r="AG36" s="12"/>
      <c r="AH36" s="12"/>
    </row>
    <row r="37" spans="1:34" ht="43.5" customHeight="1">
      <c r="A37" s="55"/>
      <c r="B37" s="58" t="str">
        <f ca="1">OFFSET(L!$C$1,MATCH("Declaration"&amp;ADDRESS(ROW(),COLUMN(),4),L!$A:$A,0)-1,SL,,)&amp;Q$37</f>
        <v>3) Do any of the smelters in your supply chain source the 3TG from the covered countries? (SEC term, see definitions tab) (*)</v>
      </c>
      <c r="C37" s="13"/>
      <c r="D37" s="384" t="str">
        <f ca="1">D25</f>
        <v>Answer</v>
      </c>
      <c r="E37" s="384"/>
      <c r="F37" s="21"/>
      <c r="G37" s="58" t="str">
        <f ca="1">G25</f>
        <v>Comments</v>
      </c>
      <c r="H37" s="359"/>
      <c r="I37" s="359"/>
      <c r="J37" s="359"/>
      <c r="K37" s="50"/>
      <c r="L37" s="148" t="s">
        <v>2437</v>
      </c>
      <c r="M37" s="142"/>
      <c r="N37" s="142"/>
      <c r="O37" s="143"/>
      <c r="P37" s="59">
        <f ca="1">COUNTIF(D$25:D$35,"No")</f>
        <v>4</v>
      </c>
      <c r="Q37" s="59" t="str">
        <f ca="1">IF(P37=8,""," (*)")</f>
        <v xml:space="preserve"> (*)</v>
      </c>
      <c r="R37" s="12"/>
      <c r="S37" s="12"/>
      <c r="T37" s="12"/>
      <c r="U37" s="12"/>
      <c r="V37" s="12"/>
      <c r="W37" s="12"/>
      <c r="X37" s="12"/>
      <c r="Y37" s="12"/>
      <c r="Z37" s="12"/>
      <c r="AA37" s="12"/>
      <c r="AB37" s="12"/>
      <c r="AC37" s="12"/>
      <c r="AD37" s="12"/>
      <c r="AE37" s="12"/>
      <c r="AF37" s="12"/>
      <c r="AG37" s="12"/>
      <c r="AH37" s="12"/>
    </row>
    <row r="38" spans="1:34" ht="22.5">
      <c r="A38" s="55"/>
      <c r="B38" s="54" t="str">
        <f ca="1">OFFSET(L!$C$1,MATCH("Declaration"&amp;ADDRESS(ROW(),COLUMN(),4),L!$A:$A,0)-1,SL,,)&amp;P38</f>
        <v xml:space="preserve">Tantalum  </v>
      </c>
      <c r="C38" s="13"/>
      <c r="D38" s="339"/>
      <c r="E38" s="340"/>
      <c r="F38" s="61"/>
      <c r="G38" s="343"/>
      <c r="H38" s="344"/>
      <c r="I38" s="344"/>
      <c r="J38" s="345"/>
      <c r="K38" s="50"/>
      <c r="L38" s="154"/>
      <c r="M38" s="144"/>
      <c r="N38" s="142"/>
      <c r="O38" s="143"/>
      <c r="P38" s="156" t="str">
        <f>IF(AND(D26="No",D32="No"),"","(*)")</f>
        <v/>
      </c>
      <c r="Q38" s="12"/>
      <c r="R38" s="12"/>
      <c r="S38" s="12"/>
      <c r="T38" s="12"/>
      <c r="U38" s="12"/>
      <c r="V38" s="12"/>
      <c r="W38" s="12"/>
      <c r="X38" s="12"/>
      <c r="Y38" s="12"/>
      <c r="Z38" s="12"/>
      <c r="AA38" s="12"/>
      <c r="AB38" s="12"/>
      <c r="AC38" s="12"/>
      <c r="AD38" s="12"/>
      <c r="AE38" s="12"/>
      <c r="AF38" s="12"/>
      <c r="AG38" s="12"/>
      <c r="AH38" s="12"/>
    </row>
    <row r="39" spans="1:34" ht="22.5">
      <c r="A39" s="55"/>
      <c r="B39" s="54" t="str">
        <f ca="1">OFFSET(L!$C$1,MATCH("Declaration"&amp;ADDRESS(ROW(),COLUMN(),4),L!$A:$A,0)-1,SL,,)&amp;P39</f>
        <v>Tin  (*)</v>
      </c>
      <c r="C39" s="13"/>
      <c r="D39" s="339" t="s">
        <v>905</v>
      </c>
      <c r="E39" s="340"/>
      <c r="F39" s="61"/>
      <c r="G39" s="343"/>
      <c r="H39" s="344"/>
      <c r="I39" s="344"/>
      <c r="J39" s="345"/>
      <c r="K39" s="50"/>
      <c r="L39" s="154"/>
      <c r="M39" s="142"/>
      <c r="N39" s="142"/>
      <c r="O39" s="143"/>
      <c r="P39" s="156" t="str">
        <f>IF(AND(D27="No",D33="No"),"","(*)")</f>
        <v>(*)</v>
      </c>
      <c r="Q39" s="12"/>
      <c r="R39" s="12"/>
      <c r="S39" s="12"/>
      <c r="T39" s="12"/>
      <c r="U39" s="12"/>
      <c r="V39" s="12"/>
      <c r="W39" s="12"/>
      <c r="X39" s="12"/>
      <c r="Y39" s="12"/>
      <c r="Z39" s="12"/>
      <c r="AA39" s="12"/>
      <c r="AB39" s="12"/>
      <c r="AC39" s="12"/>
      <c r="AD39" s="12"/>
      <c r="AE39" s="12"/>
      <c r="AF39" s="12"/>
      <c r="AG39" s="12"/>
      <c r="AH39" s="12"/>
    </row>
    <row r="40" spans="1:34" ht="22.5">
      <c r="A40" s="55"/>
      <c r="B40" s="54" t="str">
        <f ca="1">OFFSET(L!$C$1,MATCH("Declaration"&amp;ADDRESS(ROW(),COLUMN(),4),L!$A:$A,0)-1,SL,,)&amp;P40</f>
        <v>Gold  (*)</v>
      </c>
      <c r="C40" s="13"/>
      <c r="D40" s="339" t="s">
        <v>905</v>
      </c>
      <c r="E40" s="340"/>
      <c r="F40" s="61"/>
      <c r="G40" s="343"/>
      <c r="H40" s="344"/>
      <c r="I40" s="344"/>
      <c r="J40" s="345"/>
      <c r="K40" s="50"/>
      <c r="L40" s="154"/>
      <c r="M40" s="142"/>
      <c r="N40" s="142"/>
      <c r="O40" s="143"/>
      <c r="P40" s="156" t="str">
        <f>IF(AND(D28="No",D34="No"),"","(*)")</f>
        <v>(*)</v>
      </c>
      <c r="Q40" s="12"/>
      <c r="R40" s="12"/>
      <c r="S40" s="12"/>
      <c r="T40" s="12"/>
      <c r="U40" s="12"/>
      <c r="V40" s="12"/>
      <c r="W40" s="12"/>
      <c r="X40" s="12"/>
      <c r="Y40" s="12"/>
      <c r="Z40" s="12"/>
      <c r="AA40" s="12"/>
      <c r="AB40" s="12"/>
      <c r="AC40" s="12"/>
      <c r="AD40" s="12"/>
      <c r="AE40" s="12"/>
      <c r="AF40" s="12"/>
      <c r="AG40" s="12"/>
      <c r="AH40" s="12"/>
    </row>
    <row r="41" spans="1:34" ht="22.5">
      <c r="A41" s="55"/>
      <c r="B41" s="54" t="str">
        <f ca="1">OFFSET(L!$C$1,MATCH("Declaration"&amp;ADDRESS(ROW(),COLUMN(),4),L!$A:$A,0)-1,SL,,)&amp;P41</f>
        <v xml:space="preserve">Tungsten  </v>
      </c>
      <c r="C41" s="13"/>
      <c r="D41" s="339"/>
      <c r="E41" s="340"/>
      <c r="F41" s="61"/>
      <c r="G41" s="343"/>
      <c r="H41" s="344"/>
      <c r="I41" s="344"/>
      <c r="J41" s="345"/>
      <c r="K41" s="50"/>
      <c r="L41" s="154"/>
      <c r="M41" s="142"/>
      <c r="N41" s="142"/>
      <c r="O41" s="143"/>
      <c r="P41" s="156" t="str">
        <f>IF(AND(D29="No",D35="No"),"","(*)")</f>
        <v/>
      </c>
      <c r="Q41" s="12"/>
      <c r="R41" s="12"/>
      <c r="S41" s="12"/>
      <c r="T41" s="12"/>
      <c r="U41" s="12"/>
      <c r="V41" s="12"/>
      <c r="W41" s="12"/>
      <c r="X41" s="12"/>
      <c r="Y41" s="12"/>
      <c r="Z41" s="12"/>
      <c r="AA41" s="12"/>
      <c r="AB41" s="12"/>
      <c r="AC41" s="12"/>
      <c r="AD41" s="12"/>
      <c r="AE41" s="12"/>
      <c r="AF41" s="12"/>
      <c r="AG41" s="12"/>
      <c r="AH41" s="12"/>
    </row>
    <row r="42" spans="1:34" ht="18">
      <c r="A42" s="55"/>
      <c r="B42" s="27"/>
      <c r="C42" s="13"/>
      <c r="D42" s="27"/>
      <c r="E42" s="27"/>
      <c r="F42" s="104"/>
      <c r="G42" s="27"/>
      <c r="H42" s="168"/>
      <c r="I42" s="168"/>
      <c r="J42" s="168"/>
      <c r="K42" s="50"/>
      <c r="L42" s="148"/>
      <c r="M42" s="142"/>
      <c r="N42" s="142"/>
      <c r="O42" s="143"/>
      <c r="Q42" s="12"/>
      <c r="R42" s="12"/>
      <c r="S42" s="12"/>
      <c r="T42" s="12"/>
      <c r="U42" s="12"/>
      <c r="V42" s="12"/>
      <c r="W42" s="12"/>
      <c r="X42" s="12"/>
      <c r="Y42" s="12"/>
      <c r="Z42" s="12"/>
      <c r="AA42" s="12"/>
      <c r="AB42" s="12"/>
      <c r="AC42" s="12"/>
      <c r="AD42" s="12"/>
      <c r="AE42" s="12"/>
      <c r="AF42" s="12"/>
      <c r="AG42" s="12"/>
      <c r="AH42" s="12"/>
    </row>
    <row r="43" spans="1:34" ht="48.6" customHeight="1">
      <c r="A43" s="55"/>
      <c r="B43" s="58"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8" t="str">
        <f ca="1">G25</f>
        <v>Comments</v>
      </c>
      <c r="H43" s="58"/>
      <c r="I43" s="58"/>
      <c r="J43" s="103"/>
      <c r="K43" s="50"/>
      <c r="L43" s="148" t="s">
        <v>2436</v>
      </c>
      <c r="M43" s="142"/>
      <c r="N43" s="142"/>
      <c r="O43" s="143"/>
      <c r="P43" s="12"/>
      <c r="Q43" s="12"/>
      <c r="R43" s="12"/>
      <c r="S43" s="12"/>
      <c r="T43" s="12"/>
      <c r="U43" s="12"/>
      <c r="V43" s="12"/>
      <c r="W43" s="12"/>
      <c r="X43" s="12"/>
      <c r="Y43" s="12"/>
      <c r="Z43" s="12"/>
      <c r="AA43" s="12"/>
      <c r="AB43" s="12"/>
      <c r="AC43" s="12"/>
      <c r="AD43" s="12"/>
      <c r="AE43" s="12"/>
      <c r="AF43" s="12"/>
      <c r="AG43" s="12"/>
      <c r="AH43" s="12"/>
    </row>
    <row r="44" spans="1:34" ht="22.5">
      <c r="A44" s="55"/>
      <c r="B44" s="54" t="str">
        <f ca="1">B38</f>
        <v xml:space="preserve">Tantalum  </v>
      </c>
      <c r="C44" s="13"/>
      <c r="D44" s="339"/>
      <c r="E44" s="340"/>
      <c r="F44" s="61"/>
      <c r="G44" s="343"/>
      <c r="H44" s="344"/>
      <c r="I44" s="344"/>
      <c r="J44" s="345"/>
      <c r="K44" s="50"/>
      <c r="L44" s="154"/>
      <c r="M44" s="144"/>
      <c r="N44" s="142"/>
      <c r="O44" s="143"/>
      <c r="P44" s="12"/>
      <c r="Q44" s="12"/>
      <c r="R44" s="12"/>
      <c r="S44" s="12"/>
      <c r="T44" s="12"/>
      <c r="U44" s="12"/>
      <c r="V44" s="12"/>
      <c r="W44" s="12"/>
      <c r="X44" s="12"/>
      <c r="Y44" s="12"/>
      <c r="Z44" s="12"/>
      <c r="AA44" s="12"/>
      <c r="AB44" s="12"/>
      <c r="AC44" s="12"/>
      <c r="AD44" s="12"/>
      <c r="AE44" s="12"/>
      <c r="AF44" s="12"/>
      <c r="AG44" s="12"/>
      <c r="AH44" s="12"/>
    </row>
    <row r="45" spans="1:34" ht="22.5">
      <c r="A45" s="55"/>
      <c r="B45" s="54" t="str">
        <f ca="1">B39</f>
        <v>Tin  (*)</v>
      </c>
      <c r="C45" s="13"/>
      <c r="D45" s="339" t="s">
        <v>905</v>
      </c>
      <c r="E45" s="340"/>
      <c r="F45" s="61"/>
      <c r="G45" s="343"/>
      <c r="H45" s="344"/>
      <c r="I45" s="344"/>
      <c r="J45" s="345"/>
      <c r="K45" s="50"/>
      <c r="L45" s="154"/>
      <c r="M45" s="142"/>
      <c r="N45" s="142"/>
      <c r="O45" s="143"/>
      <c r="P45" s="12"/>
      <c r="Q45" s="12"/>
      <c r="R45" s="12"/>
      <c r="S45" s="12"/>
      <c r="T45" s="12"/>
      <c r="U45" s="12"/>
      <c r="V45" s="12"/>
      <c r="W45" s="12"/>
      <c r="X45" s="12"/>
      <c r="Y45" s="12"/>
      <c r="Z45" s="12"/>
      <c r="AA45" s="12"/>
      <c r="AB45" s="12"/>
      <c r="AC45" s="12"/>
      <c r="AD45" s="12"/>
      <c r="AE45" s="12"/>
      <c r="AF45" s="12"/>
      <c r="AG45" s="12"/>
      <c r="AH45" s="12"/>
    </row>
    <row r="46" spans="1:34" ht="22.5">
      <c r="A46" s="55"/>
      <c r="B46" s="54" t="str">
        <f ca="1">B40</f>
        <v>Gold  (*)</v>
      </c>
      <c r="C46" s="13"/>
      <c r="D46" s="339" t="s">
        <v>905</v>
      </c>
      <c r="E46" s="340"/>
      <c r="F46" s="61"/>
      <c r="G46" s="343"/>
      <c r="H46" s="344"/>
      <c r="I46" s="344"/>
      <c r="J46" s="345"/>
      <c r="K46" s="50"/>
      <c r="L46" s="154"/>
      <c r="M46" s="142"/>
      <c r="N46" s="142"/>
      <c r="O46" s="143"/>
      <c r="P46" s="12"/>
      <c r="Q46" s="12"/>
      <c r="R46" s="12"/>
      <c r="S46" s="12"/>
      <c r="T46" s="12"/>
      <c r="U46" s="12"/>
      <c r="V46" s="12"/>
      <c r="W46" s="12"/>
      <c r="X46" s="12"/>
      <c r="Y46" s="12"/>
      <c r="Z46" s="12"/>
      <c r="AA46" s="12"/>
      <c r="AB46" s="12"/>
      <c r="AC46" s="12"/>
      <c r="AD46" s="12"/>
      <c r="AE46" s="12"/>
      <c r="AF46" s="12"/>
      <c r="AG46" s="12"/>
      <c r="AH46" s="12"/>
    </row>
    <row r="47" spans="1:34" ht="22.5">
      <c r="A47" s="55"/>
      <c r="B47" s="54" t="str">
        <f ca="1">B41</f>
        <v xml:space="preserve">Tungsten  </v>
      </c>
      <c r="C47" s="13"/>
      <c r="D47" s="339"/>
      <c r="E47" s="340"/>
      <c r="F47" s="61"/>
      <c r="G47" s="343"/>
      <c r="H47" s="344"/>
      <c r="I47" s="344"/>
      <c r="J47" s="345"/>
      <c r="K47" s="50"/>
      <c r="L47" s="154"/>
      <c r="M47" s="142"/>
      <c r="N47" s="142"/>
      <c r="O47" s="143"/>
      <c r="P47" s="12"/>
      <c r="Q47" s="12"/>
      <c r="R47" s="12"/>
      <c r="S47" s="12"/>
      <c r="T47" s="12"/>
      <c r="U47" s="12"/>
      <c r="V47" s="12"/>
      <c r="W47" s="12"/>
      <c r="X47" s="12"/>
      <c r="Y47" s="12"/>
      <c r="Z47" s="12"/>
      <c r="AA47" s="12"/>
      <c r="AB47" s="12"/>
      <c r="AC47" s="12"/>
      <c r="AD47" s="12"/>
      <c r="AE47" s="12"/>
      <c r="AF47" s="12"/>
      <c r="AG47" s="12"/>
      <c r="AH47" s="12"/>
    </row>
    <row r="48" spans="1:34" ht="18">
      <c r="A48" s="55"/>
      <c r="B48" s="27"/>
      <c r="C48" s="13"/>
      <c r="D48" s="27"/>
      <c r="E48" s="27"/>
      <c r="F48" s="104"/>
      <c r="G48" s="27"/>
      <c r="H48" s="168"/>
      <c r="I48" s="168"/>
      <c r="J48" s="168"/>
      <c r="K48" s="50"/>
      <c r="L48" s="148"/>
      <c r="M48" s="142"/>
      <c r="N48" s="142"/>
      <c r="O48" s="143"/>
      <c r="P48" s="12"/>
      <c r="Q48" s="12"/>
      <c r="R48" s="12"/>
      <c r="S48" s="12"/>
      <c r="T48" s="12"/>
      <c r="U48" s="12"/>
      <c r="V48" s="12"/>
      <c r="W48" s="12"/>
      <c r="X48" s="12"/>
      <c r="Y48" s="12"/>
      <c r="Z48" s="12"/>
      <c r="AA48" s="12"/>
      <c r="AB48" s="12"/>
      <c r="AC48" s="12"/>
      <c r="AD48" s="12"/>
      <c r="AE48" s="12"/>
      <c r="AF48" s="12"/>
      <c r="AG48" s="12"/>
      <c r="AH48" s="12"/>
    </row>
    <row r="49" spans="1:34" ht="53.65" customHeight="1">
      <c r="A49" s="55"/>
      <c r="B49" s="178" t="str">
        <f ca="1">OFFSET(L!$C$1,MATCH("Declaration"&amp;ADDRESS(ROW(),COLUMN(),4),L!$A:$A,0)-1,SL,,)&amp;Q$37</f>
        <v>5) Have you received data/information for each 3TG from all relevant suppliers? (*)</v>
      </c>
      <c r="C49" s="13"/>
      <c r="D49" s="384" t="str">
        <f ca="1">D25</f>
        <v>Answer</v>
      </c>
      <c r="E49" s="384"/>
      <c r="F49" s="21"/>
      <c r="G49" s="58" t="str">
        <f ca="1">G25</f>
        <v>Comments</v>
      </c>
      <c r="H49" s="169"/>
      <c r="I49" s="169"/>
      <c r="J49" s="169"/>
      <c r="K49" s="50"/>
      <c r="L49" s="148" t="s">
        <v>2437</v>
      </c>
      <c r="M49" s="142"/>
      <c r="N49" s="142"/>
      <c r="O49" s="143"/>
      <c r="P49" s="12"/>
      <c r="Q49" s="12"/>
      <c r="R49" s="12"/>
      <c r="S49" s="12"/>
      <c r="T49" s="12"/>
      <c r="U49" s="12"/>
      <c r="V49" s="12"/>
      <c r="W49" s="12"/>
      <c r="X49" s="12"/>
      <c r="Y49" s="12"/>
      <c r="Z49" s="12"/>
      <c r="AA49" s="12"/>
      <c r="AB49" s="12"/>
      <c r="AC49" s="12"/>
      <c r="AD49" s="12"/>
      <c r="AE49" s="12"/>
      <c r="AF49" s="12"/>
      <c r="AG49" s="12"/>
      <c r="AH49" s="12"/>
    </row>
    <row r="50" spans="1:34" ht="22.5">
      <c r="A50" s="55"/>
      <c r="B50" s="54" t="str">
        <f ca="1">B38</f>
        <v xml:space="preserve">Tantalum  </v>
      </c>
      <c r="C50" s="49"/>
      <c r="D50" s="339"/>
      <c r="E50" s="340"/>
      <c r="F50" s="61"/>
      <c r="G50" s="343"/>
      <c r="H50" s="344"/>
      <c r="I50" s="344"/>
      <c r="J50" s="345"/>
      <c r="K50" s="50"/>
      <c r="L50" s="154"/>
      <c r="M50" s="144"/>
      <c r="N50" s="142"/>
      <c r="O50" s="143"/>
      <c r="P50" s="12"/>
      <c r="Q50" s="12"/>
      <c r="R50" s="12"/>
      <c r="S50" s="12"/>
      <c r="T50" s="12"/>
      <c r="U50" s="12"/>
      <c r="V50" s="12"/>
      <c r="W50" s="12"/>
      <c r="X50" s="12"/>
      <c r="Y50" s="12"/>
      <c r="Z50" s="12"/>
      <c r="AA50" s="12"/>
      <c r="AB50" s="12"/>
      <c r="AC50" s="12"/>
      <c r="AD50" s="12"/>
      <c r="AE50" s="12"/>
      <c r="AF50" s="12"/>
      <c r="AG50" s="12"/>
      <c r="AH50" s="12"/>
    </row>
    <row r="51" spans="1:34" ht="22.5">
      <c r="A51" s="55"/>
      <c r="B51" s="54" t="str">
        <f ca="1">B39</f>
        <v>Tin  (*)</v>
      </c>
      <c r="C51" s="49"/>
      <c r="D51" s="339" t="s">
        <v>907</v>
      </c>
      <c r="E51" s="340"/>
      <c r="F51" s="61"/>
      <c r="G51" s="343"/>
      <c r="H51" s="344"/>
      <c r="I51" s="344"/>
      <c r="J51" s="345"/>
      <c r="K51" s="50"/>
      <c r="L51" s="154"/>
      <c r="M51" s="142"/>
      <c r="N51" s="142"/>
      <c r="O51" s="143"/>
      <c r="P51" s="12"/>
      <c r="Q51" s="12"/>
      <c r="R51" s="12"/>
      <c r="S51" s="12"/>
      <c r="T51" s="12"/>
      <c r="U51" s="12"/>
      <c r="V51" s="12"/>
      <c r="W51" s="12"/>
      <c r="X51" s="12"/>
      <c r="Y51" s="12"/>
      <c r="Z51" s="12"/>
      <c r="AA51" s="12"/>
      <c r="AB51" s="12"/>
      <c r="AC51" s="12"/>
      <c r="AD51" s="12"/>
      <c r="AE51" s="12"/>
      <c r="AF51" s="12"/>
      <c r="AG51" s="12"/>
      <c r="AH51" s="12"/>
    </row>
    <row r="52" spans="1:34" ht="22.5">
      <c r="A52" s="55"/>
      <c r="B52" s="54" t="str">
        <f ca="1">B40</f>
        <v>Gold  (*)</v>
      </c>
      <c r="C52" s="49"/>
      <c r="D52" s="339" t="s">
        <v>907</v>
      </c>
      <c r="E52" s="340"/>
      <c r="F52" s="61"/>
      <c r="G52" s="343"/>
      <c r="H52" s="344"/>
      <c r="I52" s="344"/>
      <c r="J52" s="345"/>
      <c r="K52" s="50"/>
      <c r="L52" s="154"/>
      <c r="M52" s="142"/>
      <c r="N52" s="142"/>
      <c r="O52" s="143"/>
      <c r="P52" s="12"/>
      <c r="Q52" s="12"/>
      <c r="R52" s="12"/>
      <c r="S52" s="12"/>
      <c r="T52" s="12"/>
      <c r="U52" s="12"/>
      <c r="V52" s="12"/>
      <c r="W52" s="12"/>
      <c r="X52" s="12"/>
      <c r="Y52" s="12"/>
      <c r="Z52" s="12"/>
      <c r="AA52" s="12"/>
      <c r="AB52" s="12"/>
      <c r="AC52" s="12"/>
      <c r="AD52" s="12"/>
      <c r="AE52" s="12"/>
      <c r="AF52" s="12"/>
      <c r="AG52" s="12"/>
      <c r="AH52" s="12"/>
    </row>
    <row r="53" spans="1:34" ht="22.5">
      <c r="A53" s="55"/>
      <c r="B53" s="54" t="str">
        <f ca="1">B41</f>
        <v xml:space="preserve">Tungsten  </v>
      </c>
      <c r="C53" s="49"/>
      <c r="D53" s="339"/>
      <c r="E53" s="340"/>
      <c r="F53" s="61"/>
      <c r="G53" s="343"/>
      <c r="H53" s="344"/>
      <c r="I53" s="344"/>
      <c r="J53" s="345"/>
      <c r="K53" s="50"/>
      <c r="L53" s="154"/>
      <c r="M53" s="142"/>
      <c r="N53" s="142"/>
      <c r="O53" s="143"/>
      <c r="P53" s="12"/>
      <c r="Q53" s="12"/>
      <c r="R53" s="12"/>
      <c r="S53" s="12"/>
      <c r="T53" s="12"/>
      <c r="U53" s="12"/>
      <c r="V53" s="12"/>
      <c r="W53" s="12"/>
      <c r="X53" s="12"/>
      <c r="Y53" s="12"/>
      <c r="Z53" s="12"/>
      <c r="AA53" s="12"/>
      <c r="AB53" s="12"/>
      <c r="AC53" s="12"/>
      <c r="AD53" s="12"/>
      <c r="AE53" s="12"/>
      <c r="AF53" s="12"/>
      <c r="AG53" s="12"/>
      <c r="AH53" s="12"/>
    </row>
    <row r="54" spans="1:34" ht="15.75">
      <c r="A54" s="55"/>
      <c r="B54" s="60"/>
      <c r="C54" s="13"/>
      <c r="D54" s="105"/>
      <c r="E54" s="105"/>
      <c r="F54" s="104"/>
      <c r="G54" s="106"/>
      <c r="H54" s="106"/>
      <c r="I54" s="106"/>
      <c r="J54" s="106"/>
      <c r="K54" s="50"/>
      <c r="L54" s="148"/>
      <c r="M54" s="149"/>
      <c r="N54" s="142"/>
      <c r="O54" s="143"/>
      <c r="P54" s="12"/>
      <c r="Q54" s="12"/>
      <c r="R54" s="12"/>
      <c r="S54" s="12"/>
      <c r="T54" s="12"/>
      <c r="U54" s="12"/>
      <c r="V54" s="12"/>
      <c r="W54" s="12"/>
      <c r="X54" s="12"/>
      <c r="Y54" s="12"/>
      <c r="Z54" s="12"/>
      <c r="AA54" s="12"/>
      <c r="AB54" s="12"/>
      <c r="AC54" s="12"/>
      <c r="AD54" s="12"/>
      <c r="AE54" s="12"/>
      <c r="AF54" s="12"/>
      <c r="AG54" s="12"/>
      <c r="AH54" s="12"/>
    </row>
    <row r="55" spans="1:34" ht="45.75">
      <c r="A55" s="55"/>
      <c r="B55" s="178" t="str">
        <f ca="1">OFFSET(L!$C$1,MATCH("Declaration"&amp;ADDRESS(ROW(),COLUMN(),4),L!$A:$A,0)-1,SL,,)&amp;Q$37</f>
        <v>6) Have you identified all of the smelters supplying the 3TG to your supply chain?  (*)</v>
      </c>
      <c r="C55" s="13"/>
      <c r="D55" s="384" t="str">
        <f ca="1">D25</f>
        <v>Answer</v>
      </c>
      <c r="E55" s="384"/>
      <c r="F55" s="21"/>
      <c r="G55" s="58" t="str">
        <f ca="1">G25</f>
        <v>Comments</v>
      </c>
      <c r="H55" s="348"/>
      <c r="I55" s="348"/>
      <c r="J55" s="348"/>
      <c r="K55" s="50"/>
      <c r="L55" s="148" t="s">
        <v>2435</v>
      </c>
      <c r="M55" s="149"/>
      <c r="N55" s="142"/>
      <c r="O55" s="143"/>
      <c r="P55" s="12"/>
      <c r="Q55" s="12"/>
      <c r="R55" s="12"/>
      <c r="S55" s="12"/>
      <c r="T55" s="12"/>
      <c r="U55" s="12"/>
      <c r="V55" s="12"/>
      <c r="W55" s="12"/>
      <c r="X55" s="12"/>
      <c r="Y55" s="12"/>
      <c r="Z55" s="12"/>
      <c r="AA55" s="12"/>
      <c r="AB55" s="12"/>
      <c r="AC55" s="12"/>
      <c r="AD55" s="12"/>
      <c r="AE55" s="12"/>
      <c r="AF55" s="12"/>
      <c r="AG55" s="12"/>
      <c r="AH55" s="12"/>
    </row>
    <row r="56" spans="1:34" ht="22.5">
      <c r="A56" s="55"/>
      <c r="B56" s="54" t="str">
        <f ca="1">B38</f>
        <v xml:space="preserve">Tantalum  </v>
      </c>
      <c r="C56" s="13"/>
      <c r="D56" s="339"/>
      <c r="E56" s="340"/>
      <c r="F56" s="61"/>
      <c r="G56" s="343"/>
      <c r="H56" s="344"/>
      <c r="I56" s="344"/>
      <c r="J56" s="345"/>
      <c r="K56" s="50"/>
      <c r="L56" s="154"/>
      <c r="M56" s="144"/>
      <c r="N56" s="142"/>
      <c r="O56" s="143"/>
      <c r="P56" s="12"/>
      <c r="Q56" s="12"/>
      <c r="R56" s="12"/>
      <c r="S56" s="12"/>
      <c r="T56" s="12"/>
      <c r="U56" s="12"/>
      <c r="V56" s="12"/>
      <c r="W56" s="12"/>
      <c r="X56" s="12"/>
      <c r="Y56" s="12"/>
      <c r="Z56" s="12"/>
      <c r="AA56" s="12"/>
      <c r="AB56" s="12"/>
      <c r="AC56" s="12"/>
      <c r="AD56" s="12"/>
      <c r="AE56" s="12"/>
      <c r="AF56" s="12"/>
      <c r="AG56" s="12"/>
      <c r="AH56" s="12"/>
    </row>
    <row r="57" spans="1:34" ht="22.5">
      <c r="A57" s="55"/>
      <c r="B57" s="54" t="str">
        <f ca="1">B39</f>
        <v>Tin  (*)</v>
      </c>
      <c r="C57" s="13"/>
      <c r="D57" s="339" t="s">
        <v>4997</v>
      </c>
      <c r="E57" s="340"/>
      <c r="F57" s="61"/>
      <c r="G57" s="343"/>
      <c r="H57" s="344"/>
      <c r="I57" s="344"/>
      <c r="J57" s="345"/>
      <c r="K57" s="50"/>
      <c r="L57" s="154"/>
      <c r="M57" s="142"/>
      <c r="N57" s="142"/>
      <c r="O57" s="143"/>
      <c r="P57" s="12"/>
      <c r="Q57" s="12"/>
      <c r="R57" s="12"/>
      <c r="S57" s="12"/>
      <c r="T57" s="12"/>
      <c r="U57" s="12"/>
      <c r="V57" s="12"/>
      <c r="W57" s="12"/>
      <c r="X57" s="12"/>
      <c r="Y57" s="12"/>
      <c r="Z57" s="12"/>
      <c r="AA57" s="12"/>
      <c r="AB57" s="12"/>
      <c r="AC57" s="12"/>
      <c r="AD57" s="12"/>
      <c r="AE57" s="12"/>
      <c r="AF57" s="12"/>
      <c r="AG57" s="12"/>
      <c r="AH57" s="12"/>
    </row>
    <row r="58" spans="1:34" ht="22.5">
      <c r="A58" s="55"/>
      <c r="B58" s="54" t="str">
        <f ca="1">B40</f>
        <v>Gold  (*)</v>
      </c>
      <c r="C58" s="13"/>
      <c r="D58" s="339" t="s">
        <v>4997</v>
      </c>
      <c r="E58" s="340"/>
      <c r="F58" s="61"/>
      <c r="G58" s="343"/>
      <c r="H58" s="344"/>
      <c r="I58" s="344"/>
      <c r="J58" s="345"/>
      <c r="K58" s="50"/>
      <c r="L58" s="154"/>
      <c r="M58" s="142"/>
      <c r="N58" s="142"/>
      <c r="O58" s="143"/>
      <c r="P58" s="12"/>
      <c r="Q58" s="12"/>
      <c r="R58" s="12"/>
      <c r="S58" s="12"/>
      <c r="T58" s="12"/>
      <c r="U58" s="12"/>
      <c r="V58" s="12"/>
      <c r="W58" s="12"/>
      <c r="X58" s="12"/>
      <c r="Y58" s="12"/>
      <c r="Z58" s="12"/>
      <c r="AA58" s="12"/>
      <c r="AB58" s="12"/>
      <c r="AC58" s="12"/>
      <c r="AD58" s="12"/>
      <c r="AE58" s="12"/>
      <c r="AF58" s="12"/>
      <c r="AG58" s="12"/>
      <c r="AH58" s="12"/>
    </row>
    <row r="59" spans="1:34" ht="22.5">
      <c r="A59" s="55"/>
      <c r="B59" s="54" t="str">
        <f ca="1">B41</f>
        <v xml:space="preserve">Tungsten  </v>
      </c>
      <c r="C59" s="13"/>
      <c r="D59" s="339"/>
      <c r="E59" s="340"/>
      <c r="F59" s="61"/>
      <c r="G59" s="343"/>
      <c r="H59" s="344"/>
      <c r="I59" s="344"/>
      <c r="J59" s="345"/>
      <c r="K59" s="50"/>
      <c r="L59" s="154"/>
      <c r="M59" s="142"/>
      <c r="N59" s="142"/>
      <c r="O59" s="143"/>
      <c r="P59" s="12"/>
      <c r="Q59" s="12"/>
      <c r="R59" s="12"/>
      <c r="S59" s="12"/>
      <c r="T59" s="12"/>
      <c r="U59" s="12"/>
      <c r="V59" s="12"/>
      <c r="W59" s="12"/>
      <c r="X59" s="12"/>
      <c r="Y59" s="12"/>
      <c r="Z59" s="12"/>
      <c r="AA59" s="12"/>
      <c r="AB59" s="12"/>
      <c r="AC59" s="12"/>
      <c r="AD59" s="12"/>
      <c r="AE59" s="12"/>
      <c r="AF59" s="12"/>
      <c r="AG59" s="12"/>
      <c r="AH59" s="12"/>
    </row>
    <row r="60" spans="1:34" ht="15.75">
      <c r="A60" s="55"/>
      <c r="B60" s="27"/>
      <c r="C60" s="13"/>
      <c r="D60" s="107"/>
      <c r="E60" s="107"/>
      <c r="F60" s="104"/>
      <c r="G60" s="108"/>
      <c r="H60" s="108"/>
      <c r="I60" s="108"/>
      <c r="J60" s="108"/>
      <c r="K60" s="50"/>
      <c r="L60" s="148"/>
      <c r="M60" s="149"/>
      <c r="N60" s="142"/>
      <c r="O60" s="143"/>
      <c r="P60" s="12"/>
      <c r="Q60" s="12"/>
      <c r="R60" s="12"/>
      <c r="S60" s="12"/>
      <c r="T60" s="12"/>
      <c r="U60" s="12"/>
      <c r="V60" s="12"/>
      <c r="W60" s="12"/>
      <c r="X60" s="12"/>
      <c r="Y60" s="12"/>
      <c r="Z60" s="12"/>
      <c r="AA60" s="12"/>
      <c r="AB60" s="12"/>
      <c r="AC60" s="12"/>
      <c r="AD60" s="12"/>
      <c r="AE60" s="12"/>
      <c r="AF60" s="12"/>
      <c r="AG60" s="12"/>
      <c r="AH60" s="12"/>
    </row>
    <row r="61" spans="1:34" ht="45.75">
      <c r="A61" s="55"/>
      <c r="B61" s="58" t="str">
        <f ca="1">OFFSET(L!$C$1,MATCH("Declaration"&amp;ADDRESS(ROW(),COLUMN(),4),L!$A:$A,0)-1,SL,,)&amp;Q$37</f>
        <v>7) Has all applicable smelter information received by your company been reported in this declaration?  (*)</v>
      </c>
      <c r="C61" s="13"/>
      <c r="D61" s="384" t="str">
        <f ca="1">D25</f>
        <v>Answer</v>
      </c>
      <c r="E61" s="384"/>
      <c r="F61" s="21"/>
      <c r="G61" s="58" t="str">
        <f ca="1">G25</f>
        <v>Comments</v>
      </c>
      <c r="H61" s="348" t="str">
        <f>IF(Q69="(*)","Click here to enter smelter names","")</f>
        <v/>
      </c>
      <c r="I61" s="348"/>
      <c r="J61" s="348"/>
      <c r="K61" s="50"/>
      <c r="L61" s="148" t="s">
        <v>2435</v>
      </c>
      <c r="M61" s="149"/>
      <c r="N61" s="142"/>
      <c r="O61" s="143"/>
      <c r="P61" s="12"/>
      <c r="Q61" s="12"/>
      <c r="R61" s="12"/>
      <c r="S61" s="12"/>
      <c r="T61" s="12"/>
      <c r="U61" s="12"/>
      <c r="V61" s="12"/>
      <c r="W61" s="12"/>
      <c r="X61" s="12"/>
      <c r="Y61" s="12"/>
      <c r="Z61" s="12"/>
      <c r="AA61" s="12"/>
      <c r="AB61" s="12"/>
      <c r="AC61" s="12"/>
      <c r="AD61" s="12"/>
      <c r="AE61" s="12"/>
      <c r="AF61" s="12"/>
      <c r="AG61" s="12"/>
      <c r="AH61" s="12"/>
    </row>
    <row r="62" spans="1:34" ht="22.5">
      <c r="A62" s="55"/>
      <c r="B62" s="54" t="str">
        <f ca="1">B38</f>
        <v xml:space="preserve">Tantalum  </v>
      </c>
      <c r="C62" s="49"/>
      <c r="D62" s="339"/>
      <c r="E62" s="340"/>
      <c r="F62" s="62"/>
      <c r="G62" s="343"/>
      <c r="H62" s="344"/>
      <c r="I62" s="344"/>
      <c r="J62" s="345"/>
      <c r="K62" s="50"/>
      <c r="L62" s="154"/>
      <c r="M62" s="144"/>
      <c r="N62" s="142"/>
      <c r="O62" s="143"/>
      <c r="P62" s="12"/>
      <c r="Q62" s="12"/>
      <c r="R62" s="12"/>
      <c r="S62" s="12"/>
      <c r="T62" s="12"/>
      <c r="U62" s="12"/>
      <c r="V62" s="12"/>
      <c r="W62" s="12"/>
      <c r="X62" s="12"/>
      <c r="Y62" s="12"/>
      <c r="Z62" s="12"/>
      <c r="AA62" s="12"/>
      <c r="AB62" s="12"/>
      <c r="AC62" s="12"/>
      <c r="AD62" s="12"/>
      <c r="AE62" s="12"/>
      <c r="AF62" s="12"/>
      <c r="AG62" s="12"/>
      <c r="AH62" s="12"/>
    </row>
    <row r="63" spans="1:34" ht="22.5">
      <c r="A63" s="55"/>
      <c r="B63" s="54" t="str">
        <f ca="1">B39</f>
        <v>Tin  (*)</v>
      </c>
      <c r="C63" s="49"/>
      <c r="D63" s="339" t="s">
        <v>904</v>
      </c>
      <c r="E63" s="340"/>
      <c r="F63" s="62"/>
      <c r="G63" s="343"/>
      <c r="H63" s="344"/>
      <c r="I63" s="344"/>
      <c r="J63" s="345"/>
      <c r="K63" s="50"/>
      <c r="L63" s="154"/>
      <c r="M63" s="142"/>
      <c r="N63" s="142"/>
      <c r="O63" s="143"/>
      <c r="P63" s="12"/>
      <c r="Q63" s="12"/>
      <c r="R63" s="12"/>
      <c r="S63" s="12"/>
      <c r="T63" s="12"/>
      <c r="U63" s="12"/>
      <c r="V63" s="12"/>
      <c r="W63" s="12"/>
      <c r="X63" s="12"/>
      <c r="Y63" s="12"/>
      <c r="Z63" s="12"/>
      <c r="AA63" s="12"/>
      <c r="AB63" s="12"/>
      <c r="AC63" s="12"/>
      <c r="AD63" s="12"/>
      <c r="AE63" s="12"/>
      <c r="AF63" s="12"/>
      <c r="AG63" s="12"/>
      <c r="AH63" s="12"/>
    </row>
    <row r="64" spans="1:34" ht="22.5">
      <c r="A64" s="55"/>
      <c r="B64" s="54" t="str">
        <f ca="1">B40</f>
        <v>Gold  (*)</v>
      </c>
      <c r="C64" s="49"/>
      <c r="D64" s="339" t="s">
        <v>904</v>
      </c>
      <c r="E64" s="340"/>
      <c r="F64" s="62"/>
      <c r="G64" s="343"/>
      <c r="H64" s="344"/>
      <c r="I64" s="344"/>
      <c r="J64" s="345"/>
      <c r="K64" s="50"/>
      <c r="L64" s="154"/>
      <c r="M64" s="142"/>
      <c r="N64" s="142"/>
      <c r="O64" s="143"/>
      <c r="P64" s="12"/>
      <c r="Q64" s="12"/>
      <c r="R64" s="12"/>
      <c r="S64" s="12"/>
      <c r="T64" s="12"/>
      <c r="U64" s="12"/>
      <c r="V64" s="12"/>
      <c r="W64" s="12"/>
      <c r="X64" s="12"/>
      <c r="Y64" s="12"/>
      <c r="Z64" s="12"/>
      <c r="AA64" s="12"/>
      <c r="AB64" s="12"/>
      <c r="AC64" s="12"/>
      <c r="AD64" s="12"/>
      <c r="AE64" s="12"/>
      <c r="AF64" s="12"/>
      <c r="AG64" s="12"/>
      <c r="AH64" s="12"/>
    </row>
    <row r="65" spans="1:34" ht="22.5">
      <c r="A65" s="52"/>
      <c r="B65" s="54" t="str">
        <f ca="1">B41</f>
        <v xml:space="preserve">Tungsten  </v>
      </c>
      <c r="C65" s="63"/>
      <c r="D65" s="339"/>
      <c r="E65" s="340"/>
      <c r="F65" s="64"/>
      <c r="G65" s="343"/>
      <c r="H65" s="344"/>
      <c r="I65" s="344"/>
      <c r="J65" s="345"/>
      <c r="K65" s="53"/>
      <c r="L65" s="155"/>
      <c r="M65" s="142"/>
      <c r="N65" s="142"/>
      <c r="O65" s="143"/>
      <c r="P65" s="12"/>
      <c r="Q65" s="12"/>
      <c r="R65" s="12"/>
      <c r="S65" s="12"/>
      <c r="T65" s="12"/>
      <c r="U65" s="12"/>
      <c r="V65" s="12"/>
      <c r="W65" s="12"/>
      <c r="X65" s="12"/>
      <c r="Y65" s="12"/>
      <c r="Z65" s="12"/>
      <c r="AA65" s="12"/>
      <c r="AB65" s="12"/>
      <c r="AC65" s="12"/>
      <c r="AD65" s="12"/>
      <c r="AE65" s="12"/>
      <c r="AF65" s="12"/>
      <c r="AG65" s="12"/>
      <c r="AH65" s="12"/>
    </row>
    <row r="66" spans="1:34" ht="15">
      <c r="A66" s="55"/>
      <c r="B66" s="20"/>
      <c r="C66" s="20"/>
      <c r="D66" s="20"/>
      <c r="E66" s="20"/>
      <c r="F66" s="20"/>
      <c r="G66" s="100"/>
      <c r="H66" s="100"/>
      <c r="I66" s="100"/>
      <c r="J66" s="100"/>
      <c r="K66" s="50"/>
      <c r="L66" s="151"/>
      <c r="M66" s="142"/>
      <c r="N66" s="142"/>
      <c r="O66" s="143"/>
      <c r="P66" s="12"/>
      <c r="Q66" s="12"/>
      <c r="R66" s="12"/>
      <c r="S66" s="12"/>
      <c r="T66" s="12"/>
      <c r="U66" s="12"/>
      <c r="V66" s="12"/>
      <c r="W66" s="12"/>
      <c r="X66" s="12"/>
      <c r="Y66" s="12"/>
      <c r="Z66" s="12"/>
      <c r="AA66" s="12"/>
      <c r="AB66" s="12"/>
      <c r="AC66" s="12"/>
      <c r="AD66" s="12"/>
      <c r="AE66" s="12"/>
      <c r="AF66" s="12"/>
      <c r="AG66" s="12"/>
      <c r="AH66" s="12"/>
    </row>
    <row r="67" spans="1:34" ht="15">
      <c r="A67" s="55"/>
      <c r="B67" s="350" t="str">
        <f ca="1">OFFSET(L!$C$1,MATCH("Declaration"&amp;ADDRESS(ROW(),COLUMN(),4),L!$A:$A,0)-1,SL,,)</f>
        <v>Answer the Following Questions at a Company Level</v>
      </c>
      <c r="C67" s="350"/>
      <c r="D67" s="350"/>
      <c r="E67" s="350"/>
      <c r="F67" s="350"/>
      <c r="G67" s="350"/>
      <c r="H67" s="350"/>
      <c r="I67" s="350"/>
      <c r="J67" s="350"/>
      <c r="K67" s="50"/>
      <c r="L67" s="151"/>
      <c r="M67" s="142"/>
      <c r="N67" s="142"/>
      <c r="O67" s="143"/>
      <c r="P67" s="12"/>
      <c r="Q67" s="12"/>
      <c r="R67" s="12"/>
      <c r="S67" s="12"/>
      <c r="T67" s="12"/>
      <c r="U67" s="12"/>
      <c r="V67" s="12"/>
      <c r="W67" s="12"/>
      <c r="X67" s="12"/>
      <c r="Y67" s="12"/>
      <c r="Z67" s="12"/>
      <c r="AA67" s="12"/>
      <c r="AB67" s="12"/>
      <c r="AC67" s="12"/>
      <c r="AD67" s="12"/>
      <c r="AE67" s="12"/>
      <c r="AF67" s="12"/>
      <c r="AG67" s="12"/>
      <c r="AH67" s="12"/>
    </row>
    <row r="68" spans="1:34" ht="15.75">
      <c r="A68" s="65"/>
      <c r="B68" s="66" t="str">
        <f ca="1">OFFSET(L!$C$1,MATCH("Declaration"&amp;ADDRESS(ROW(),COLUMN(),4),L!$A:$A,0)-1,SL,,)</f>
        <v>Question</v>
      </c>
      <c r="C68" s="101"/>
      <c r="D68" s="354" t="str">
        <f ca="1">D25</f>
        <v>Answer</v>
      </c>
      <c r="E68" s="354"/>
      <c r="F68" s="67"/>
      <c r="G68" s="354" t="str">
        <f ca="1">G25</f>
        <v>Comments</v>
      </c>
      <c r="H68" s="354" t="e">
        <f>HLOOKUP(SL,LT,$O68,0)</f>
        <v>#NAME?</v>
      </c>
      <c r="I68" s="354" t="e">
        <f>HLOOKUP(SL,LT,$O68,0)</f>
        <v>#NAME?</v>
      </c>
      <c r="J68" s="102"/>
      <c r="K68" s="69"/>
      <c r="L68" s="150"/>
      <c r="M68" s="149"/>
      <c r="N68" s="142"/>
      <c r="O68" s="143"/>
      <c r="P68" s="12"/>
      <c r="Q68" s="12"/>
      <c r="R68" s="12"/>
      <c r="S68" s="12"/>
      <c r="T68" s="12"/>
      <c r="U68" s="12"/>
      <c r="V68" s="12"/>
      <c r="W68" s="12"/>
      <c r="X68" s="12"/>
      <c r="Y68" s="12"/>
      <c r="Z68" s="12"/>
      <c r="AA68" s="12"/>
      <c r="AB68" s="12"/>
      <c r="AC68" s="12"/>
      <c r="AD68" s="12"/>
      <c r="AE68" s="12"/>
      <c r="AF68" s="12"/>
      <c r="AG68" s="12"/>
      <c r="AH68" s="12"/>
    </row>
    <row r="69" spans="1:34" ht="30">
      <c r="A69" s="55"/>
      <c r="B69" s="70" t="str">
        <f ca="1">OFFSET(L!$C$1,MATCH("Declaration"&amp;ADDRESS(ROW(),COLUMN(),4),L!$A:$A,0)-1,SL,,)&amp;$Q$37</f>
        <v>A. Do you have a policy in place that addresses conflict minerals sourcing? (*)</v>
      </c>
      <c r="C69" s="71"/>
      <c r="D69" s="339" t="s">
        <v>904</v>
      </c>
      <c r="E69" s="340"/>
      <c r="F69" s="71"/>
      <c r="G69" s="343"/>
      <c r="H69" s="344"/>
      <c r="I69" s="344"/>
      <c r="J69" s="345"/>
      <c r="K69" s="50"/>
      <c r="L69" s="150" t="s">
        <v>2436</v>
      </c>
      <c r="M69" s="149"/>
      <c r="N69" s="142"/>
      <c r="O69" s="143"/>
      <c r="P69" s="12"/>
      <c r="Q69" s="12"/>
      <c r="R69" s="12"/>
      <c r="S69" s="12"/>
      <c r="T69" s="12"/>
      <c r="U69" s="12"/>
      <c r="V69" s="12"/>
      <c r="W69" s="12"/>
      <c r="X69" s="12"/>
      <c r="Y69" s="12"/>
      <c r="Z69" s="12"/>
      <c r="AA69" s="12"/>
      <c r="AB69" s="12"/>
      <c r="AC69" s="12"/>
      <c r="AD69" s="12"/>
      <c r="AE69" s="12"/>
      <c r="AF69" s="12"/>
      <c r="AG69" s="12"/>
      <c r="AH69" s="12"/>
    </row>
    <row r="70" spans="1:34" ht="15.75">
      <c r="A70" s="55"/>
      <c r="B70" s="72"/>
      <c r="C70" s="15"/>
      <c r="D70" s="1"/>
      <c r="E70" s="1"/>
      <c r="F70" s="15"/>
      <c r="G70" s="341"/>
      <c r="H70" s="341"/>
      <c r="I70" s="341"/>
      <c r="J70" s="341"/>
      <c r="K70" s="50"/>
      <c r="L70" s="150"/>
      <c r="M70" s="149"/>
      <c r="N70" s="142"/>
      <c r="O70" s="143"/>
      <c r="P70" s="12"/>
      <c r="Q70" s="12"/>
      <c r="R70" s="12"/>
      <c r="S70" s="12"/>
      <c r="T70" s="12"/>
      <c r="U70" s="12"/>
      <c r="V70" s="12"/>
      <c r="W70" s="12"/>
      <c r="X70" s="12"/>
      <c r="Y70" s="12"/>
      <c r="Z70" s="12"/>
      <c r="AA70" s="12"/>
      <c r="AB70" s="12"/>
      <c r="AC70" s="12"/>
      <c r="AD70" s="12"/>
      <c r="AE70" s="12"/>
      <c r="AF70" s="12"/>
      <c r="AG70" s="12"/>
      <c r="AH70" s="12"/>
    </row>
    <row r="71" spans="1:34" ht="49.15" customHeight="1">
      <c r="A71" s="55"/>
      <c r="B71" s="70" t="str">
        <f ca="1">OFFSET(L!$C$1,MATCH("Declaration"&amp;ADDRESS(ROW(),COLUMN(),4),L!$A:$A,0)-1,SL,,)&amp;$Q$37</f>
        <v>B. Is your conflict minerals sourcing policy publicly available on your website? (Note – If yes, the user shall specify the URL in the comment field.) (*)</v>
      </c>
      <c r="C71" s="71"/>
      <c r="D71" s="339" t="s">
        <v>905</v>
      </c>
      <c r="E71" s="340"/>
      <c r="F71" s="71"/>
      <c r="G71" s="351"/>
      <c r="H71" s="352"/>
      <c r="I71" s="352"/>
      <c r="J71" s="353"/>
      <c r="K71" s="50"/>
      <c r="L71" s="150" t="s">
        <v>2437</v>
      </c>
      <c r="M71" s="149"/>
      <c r="N71" s="142"/>
      <c r="O71" s="143"/>
      <c r="P71" s="12"/>
      <c r="Q71" s="12"/>
      <c r="R71" s="12"/>
      <c r="S71" s="12"/>
      <c r="T71" s="12"/>
      <c r="U71" s="12"/>
      <c r="V71" s="12"/>
      <c r="W71" s="12"/>
      <c r="X71" s="12"/>
      <c r="Y71" s="12"/>
      <c r="Z71" s="12"/>
      <c r="AA71" s="12"/>
      <c r="AB71" s="12"/>
      <c r="AC71" s="12"/>
      <c r="AD71" s="12"/>
      <c r="AE71" s="12"/>
      <c r="AF71" s="12"/>
      <c r="AG71" s="12"/>
      <c r="AH71" s="12"/>
    </row>
    <row r="72" spans="1:34" ht="15.75">
      <c r="A72" s="55"/>
      <c r="B72" s="72"/>
      <c r="C72" s="15"/>
      <c r="D72" s="1"/>
      <c r="E72" s="1"/>
      <c r="F72" s="15"/>
      <c r="G72" s="68"/>
      <c r="H72" s="68"/>
      <c r="I72" s="68"/>
      <c r="J72" s="68"/>
      <c r="K72" s="50"/>
      <c r="L72" s="150"/>
      <c r="M72" s="149"/>
      <c r="N72" s="142"/>
      <c r="O72" s="143"/>
      <c r="P72" s="12"/>
      <c r="Q72" s="12"/>
      <c r="R72" s="12"/>
      <c r="S72" s="12"/>
      <c r="T72" s="12"/>
      <c r="U72" s="12"/>
      <c r="V72" s="12"/>
      <c r="W72" s="12"/>
      <c r="X72" s="12"/>
      <c r="Y72" s="12"/>
      <c r="Z72" s="12"/>
      <c r="AA72" s="12"/>
      <c r="AB72" s="12"/>
      <c r="AC72" s="12"/>
      <c r="AD72" s="12"/>
      <c r="AE72" s="12"/>
      <c r="AF72" s="12"/>
      <c r="AG72" s="12"/>
      <c r="AH72" s="12"/>
    </row>
    <row r="73" spans="1:34" ht="36.75" customHeight="1">
      <c r="A73" s="55"/>
      <c r="B73" s="70" t="str">
        <f ca="1">OFFSET(L!$C$1,MATCH("Declaration"&amp;ADDRESS(ROW(),COLUMN(),4),L!$A:$A,0)-1,SL,,)&amp;$Q$37</f>
        <v>C. Do you require your direct suppliers to be DRC conflict-free? (*)</v>
      </c>
      <c r="C73" s="71"/>
      <c r="D73" s="339" t="s">
        <v>904</v>
      </c>
      <c r="E73" s="340"/>
      <c r="F73" s="71"/>
      <c r="G73" s="343"/>
      <c r="H73" s="344"/>
      <c r="I73" s="344"/>
      <c r="J73" s="345"/>
      <c r="K73" s="50"/>
      <c r="L73" s="150" t="s">
        <v>2437</v>
      </c>
      <c r="M73" s="149"/>
      <c r="N73" s="142"/>
      <c r="O73" s="143"/>
      <c r="P73" s="12"/>
      <c r="Q73" s="12"/>
      <c r="R73" s="12"/>
      <c r="S73" s="12"/>
      <c r="T73" s="12"/>
      <c r="U73" s="12"/>
      <c r="V73" s="12"/>
      <c r="W73" s="12"/>
      <c r="X73" s="12"/>
      <c r="Y73" s="12"/>
      <c r="Z73" s="12"/>
      <c r="AA73" s="12"/>
      <c r="AB73" s="12"/>
      <c r="AC73" s="12"/>
      <c r="AD73" s="12"/>
      <c r="AE73" s="12"/>
      <c r="AF73" s="12"/>
      <c r="AG73" s="12"/>
      <c r="AH73" s="12"/>
    </row>
    <row r="74" spans="1:34" ht="15.75">
      <c r="A74" s="55"/>
      <c r="B74" s="72"/>
      <c r="C74" s="15"/>
      <c r="D74" s="1"/>
      <c r="E74" s="1"/>
      <c r="F74" s="15"/>
      <c r="G74" s="68"/>
      <c r="H74" s="68"/>
      <c r="I74" s="68"/>
      <c r="J74" s="68"/>
      <c r="K74" s="50"/>
      <c r="L74" s="150"/>
      <c r="M74" s="149"/>
      <c r="N74" s="142"/>
      <c r="O74" s="143"/>
      <c r="P74" s="12"/>
      <c r="Q74" s="12"/>
      <c r="R74" s="12"/>
      <c r="S74" s="12"/>
      <c r="T74" s="12"/>
      <c r="U74" s="12"/>
      <c r="V74" s="12"/>
      <c r="W74" s="12"/>
      <c r="X74" s="12"/>
      <c r="Y74" s="12"/>
      <c r="Z74" s="12"/>
      <c r="AA74" s="12"/>
      <c r="AB74" s="12"/>
      <c r="AC74" s="12"/>
      <c r="AD74" s="12"/>
      <c r="AE74" s="12"/>
      <c r="AF74" s="12"/>
      <c r="AG74" s="12"/>
      <c r="AH74" s="12"/>
    </row>
    <row r="75" spans="1:34" ht="48" customHeight="1">
      <c r="A75" s="55"/>
      <c r="B75" s="70" t="str">
        <f ca="1">OFFSET(L!$C$1,MATCH("Declaration"&amp;ADDRESS(ROW(),COLUMN(),4),L!$A:$A,0)-1,SL,,)&amp;$Q$37</f>
        <v>D. Do you require your direct suppliers to source the 3TG from smelters whose due diligence practices have been validated by an independent third party audit program? (*)</v>
      </c>
      <c r="C75" s="71"/>
      <c r="D75" s="339" t="s">
        <v>905</v>
      </c>
      <c r="E75" s="340"/>
      <c r="F75" s="71"/>
      <c r="G75" s="343"/>
      <c r="H75" s="344"/>
      <c r="I75" s="344"/>
      <c r="J75" s="345"/>
      <c r="K75" s="50"/>
      <c r="L75" s="150" t="s">
        <v>2516</v>
      </c>
      <c r="M75" s="149"/>
      <c r="N75" s="142"/>
      <c r="O75" s="143"/>
      <c r="P75" s="12"/>
      <c r="Q75" s="12"/>
      <c r="R75" s="12"/>
      <c r="S75" s="12"/>
      <c r="T75" s="12"/>
      <c r="U75" s="12"/>
      <c r="V75" s="12"/>
      <c r="W75" s="12"/>
      <c r="X75" s="12"/>
      <c r="Y75" s="12"/>
      <c r="Z75" s="12"/>
      <c r="AA75" s="12"/>
      <c r="AB75" s="12"/>
      <c r="AC75" s="12"/>
      <c r="AD75" s="12"/>
      <c r="AE75" s="12"/>
      <c r="AF75" s="12"/>
      <c r="AG75" s="12"/>
      <c r="AH75" s="12"/>
    </row>
    <row r="76" spans="1:34" ht="15.75">
      <c r="A76" s="55"/>
      <c r="B76" s="73"/>
      <c r="C76" s="15"/>
      <c r="D76" s="74"/>
      <c r="E76" s="74"/>
      <c r="F76" s="15"/>
      <c r="G76" s="68"/>
      <c r="H76" s="68"/>
      <c r="I76" s="68"/>
      <c r="J76" s="68"/>
      <c r="K76" s="50"/>
      <c r="L76" s="150"/>
      <c r="M76" s="149"/>
      <c r="N76" s="142"/>
      <c r="O76" s="143"/>
      <c r="P76" s="12"/>
      <c r="Q76" s="12"/>
      <c r="R76" s="12"/>
      <c r="S76" s="12"/>
      <c r="T76" s="12"/>
      <c r="U76" s="12"/>
      <c r="V76" s="12"/>
      <c r="W76" s="12"/>
      <c r="X76" s="12"/>
      <c r="Y76" s="12"/>
      <c r="Z76" s="12"/>
      <c r="AA76" s="12"/>
      <c r="AB76" s="12"/>
      <c r="AC76" s="12"/>
      <c r="AD76" s="12"/>
      <c r="AE76" s="12"/>
      <c r="AF76" s="12"/>
      <c r="AG76" s="12"/>
      <c r="AH76" s="12"/>
    </row>
    <row r="77" spans="1:34" ht="35.25" customHeight="1">
      <c r="A77" s="55"/>
      <c r="B77" s="70" t="str">
        <f ca="1">OFFSET(L!$C$1,MATCH("Declaration"&amp;ADDRESS(ROW(),COLUMN(),4),L!$A:$A,0)-1,SL,,)&amp;$Q$37</f>
        <v>E. Have you implemented due diligence measures for conflict-free sourcing? (*)</v>
      </c>
      <c r="C77" s="71"/>
      <c r="D77" s="339" t="s">
        <v>904</v>
      </c>
      <c r="E77" s="340"/>
      <c r="F77" s="71"/>
      <c r="G77" s="343"/>
      <c r="H77" s="344"/>
      <c r="I77" s="344"/>
      <c r="J77" s="345"/>
      <c r="K77" s="50"/>
      <c r="L77" s="150" t="s">
        <v>2437</v>
      </c>
      <c r="M77" s="149"/>
      <c r="N77" s="142"/>
      <c r="O77" s="143"/>
      <c r="P77" s="12"/>
      <c r="Q77" s="12"/>
      <c r="R77" s="12"/>
      <c r="S77" s="12"/>
      <c r="T77" s="12"/>
      <c r="U77" s="12"/>
      <c r="V77" s="12"/>
      <c r="W77" s="12"/>
      <c r="X77" s="12"/>
      <c r="Y77" s="12"/>
      <c r="Z77" s="12"/>
      <c r="AA77" s="12"/>
      <c r="AB77" s="12"/>
      <c r="AC77" s="12"/>
      <c r="AD77" s="12"/>
      <c r="AE77" s="12"/>
      <c r="AF77" s="12"/>
      <c r="AG77" s="12"/>
      <c r="AH77" s="12"/>
    </row>
    <row r="78" spans="1:34" ht="15.75">
      <c r="A78" s="55"/>
      <c r="B78" s="72"/>
      <c r="C78" s="15"/>
      <c r="D78" s="1"/>
      <c r="E78" s="1"/>
      <c r="F78" s="15"/>
      <c r="G78" s="68"/>
      <c r="H78" s="68"/>
      <c r="I78" s="68"/>
      <c r="J78" s="68"/>
      <c r="K78" s="50"/>
      <c r="L78" s="150"/>
      <c r="M78" s="149"/>
      <c r="N78" s="142"/>
      <c r="O78" s="143"/>
      <c r="P78" s="12"/>
      <c r="Q78" s="12"/>
      <c r="R78" s="12"/>
      <c r="S78" s="12"/>
      <c r="T78" s="12"/>
      <c r="U78" s="12"/>
      <c r="V78" s="12"/>
      <c r="W78" s="12"/>
      <c r="X78" s="12"/>
      <c r="Y78" s="12"/>
      <c r="Z78" s="12"/>
      <c r="AA78" s="12"/>
      <c r="AB78" s="12"/>
      <c r="AC78" s="12"/>
      <c r="AD78" s="12"/>
      <c r="AE78" s="12"/>
      <c r="AF78" s="12"/>
      <c r="AG78" s="12"/>
      <c r="AH78" s="12"/>
    </row>
    <row r="79" spans="1:34" ht="49.5" customHeight="1">
      <c r="A79" s="55"/>
      <c r="B79" s="70"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1"/>
      <c r="D79" s="339" t="s">
        <v>904</v>
      </c>
      <c r="E79" s="340"/>
      <c r="F79" s="71"/>
      <c r="G79" s="343"/>
      <c r="H79" s="344"/>
      <c r="I79" s="344"/>
      <c r="J79" s="345"/>
      <c r="K79" s="50"/>
      <c r="L79" s="150" t="s">
        <v>2437</v>
      </c>
      <c r="M79" s="149"/>
      <c r="N79" s="142"/>
      <c r="O79" s="143"/>
      <c r="P79" s="12"/>
      <c r="Q79" s="12"/>
      <c r="R79" s="12"/>
      <c r="S79" s="12"/>
      <c r="T79" s="12"/>
      <c r="U79" s="12"/>
      <c r="V79" s="12"/>
      <c r="W79" s="12"/>
      <c r="X79" s="12"/>
      <c r="Y79" s="12"/>
      <c r="Z79" s="12"/>
      <c r="AA79" s="12"/>
      <c r="AB79" s="12"/>
      <c r="AC79" s="12"/>
      <c r="AD79" s="12"/>
      <c r="AE79" s="12"/>
      <c r="AF79" s="12"/>
      <c r="AG79" s="12"/>
      <c r="AH79" s="12"/>
    </row>
    <row r="80" spans="1:34" ht="15.75">
      <c r="A80" s="55"/>
      <c r="B80" s="75"/>
      <c r="C80" s="15"/>
      <c r="D80" s="1"/>
      <c r="E80" s="1"/>
      <c r="F80" s="16"/>
      <c r="G80" s="341"/>
      <c r="H80" s="341"/>
      <c r="I80" s="341"/>
      <c r="J80" s="341"/>
      <c r="K80" s="50"/>
      <c r="L80" s="150"/>
      <c r="M80" s="149"/>
      <c r="N80" s="142"/>
      <c r="O80" s="143"/>
      <c r="P80" s="12"/>
      <c r="Q80" s="12"/>
      <c r="R80" s="12"/>
      <c r="S80" s="12"/>
      <c r="T80" s="12"/>
      <c r="U80" s="12"/>
      <c r="V80" s="12"/>
      <c r="W80" s="12"/>
      <c r="X80" s="12"/>
      <c r="Y80" s="12"/>
      <c r="Z80" s="12"/>
      <c r="AA80" s="12"/>
      <c r="AB80" s="12"/>
      <c r="AC80" s="12"/>
      <c r="AD80" s="12"/>
      <c r="AE80" s="12"/>
      <c r="AF80" s="12"/>
      <c r="AG80" s="12"/>
      <c r="AH80" s="12"/>
    </row>
    <row r="81" spans="1:34" ht="30">
      <c r="A81" s="55"/>
      <c r="B81" s="70" t="str">
        <f ca="1">OFFSET(L!$C$1,MATCH("Declaration"&amp;ADDRESS(ROW(),COLUMN(),4),L!$A:$A,0)-1,SL,,)&amp;$Q$37</f>
        <v>G. Do you request smelter names from your suppliers? (*)</v>
      </c>
      <c r="C81" s="71"/>
      <c r="D81" s="339" t="s">
        <v>904</v>
      </c>
      <c r="E81" s="340"/>
      <c r="F81" s="71"/>
      <c r="G81" s="343"/>
      <c r="H81" s="344"/>
      <c r="I81" s="344"/>
      <c r="J81" s="345"/>
      <c r="K81" s="50"/>
      <c r="L81" s="150" t="s">
        <v>2437</v>
      </c>
      <c r="M81" s="149"/>
      <c r="N81" s="142"/>
      <c r="O81" s="143"/>
      <c r="P81" s="12"/>
      <c r="Q81" s="12"/>
      <c r="R81" s="12"/>
      <c r="S81" s="12"/>
      <c r="T81" s="12"/>
      <c r="U81" s="12"/>
      <c r="V81" s="12"/>
      <c r="W81" s="12"/>
      <c r="X81" s="12"/>
      <c r="Y81" s="12"/>
      <c r="Z81" s="12"/>
      <c r="AA81" s="12"/>
      <c r="AB81" s="12"/>
      <c r="AC81" s="12"/>
      <c r="AD81" s="12"/>
      <c r="AE81" s="12"/>
      <c r="AF81" s="12"/>
      <c r="AG81" s="12"/>
      <c r="AH81" s="12"/>
    </row>
    <row r="82" spans="1:34" ht="15.75">
      <c r="A82" s="55"/>
      <c r="B82" s="75"/>
      <c r="C82" s="15"/>
      <c r="D82" s="1"/>
      <c r="E82" s="1"/>
      <c r="F82" s="16"/>
      <c r="G82" s="341"/>
      <c r="H82" s="341"/>
      <c r="I82" s="341"/>
      <c r="J82" s="341"/>
      <c r="K82" s="50"/>
      <c r="L82" s="150"/>
      <c r="M82" s="149"/>
      <c r="N82" s="142"/>
      <c r="O82" s="143"/>
      <c r="P82" s="12"/>
      <c r="Q82" s="12"/>
      <c r="R82" s="12"/>
      <c r="S82" s="12"/>
      <c r="T82" s="12"/>
      <c r="U82" s="12"/>
      <c r="V82" s="12"/>
      <c r="W82" s="12"/>
      <c r="X82" s="12"/>
      <c r="Y82" s="12"/>
      <c r="Z82" s="12"/>
      <c r="AA82" s="12"/>
      <c r="AB82" s="12"/>
      <c r="AC82" s="12"/>
      <c r="AD82" s="12"/>
      <c r="AE82" s="12"/>
      <c r="AF82" s="12"/>
      <c r="AG82" s="12"/>
      <c r="AH82" s="12"/>
    </row>
    <row r="83" spans="1:34" ht="37.15" customHeight="1">
      <c r="A83" s="55"/>
      <c r="B83" s="70" t="str">
        <f ca="1">OFFSET(L!$C$1,MATCH("Declaration"&amp;ADDRESS(ROW(),COLUMN(),4),L!$A:$A,0)-1,SL,,)&amp;$Q$37</f>
        <v>H. Do you review due diligence information received from your suppliers against your company’s expectations? (*)</v>
      </c>
      <c r="C83" s="71"/>
      <c r="D83" s="339" t="s">
        <v>904</v>
      </c>
      <c r="E83" s="340"/>
      <c r="F83" s="71"/>
      <c r="G83" s="343"/>
      <c r="H83" s="344"/>
      <c r="I83" s="344"/>
      <c r="J83" s="345"/>
      <c r="K83" s="50"/>
      <c r="L83" s="150" t="s">
        <v>2435</v>
      </c>
      <c r="M83" s="149"/>
      <c r="N83" s="142"/>
      <c r="O83" s="143"/>
      <c r="P83" s="12"/>
      <c r="Q83" s="12"/>
      <c r="R83" s="12"/>
      <c r="S83" s="12"/>
      <c r="T83" s="12"/>
      <c r="U83" s="12"/>
      <c r="V83" s="12"/>
      <c r="W83" s="12"/>
      <c r="X83" s="12"/>
      <c r="Y83" s="12"/>
      <c r="Z83" s="12"/>
      <c r="AA83" s="12"/>
      <c r="AB83" s="12"/>
      <c r="AC83" s="12"/>
      <c r="AD83" s="12"/>
      <c r="AE83" s="12"/>
      <c r="AF83" s="12"/>
      <c r="AG83" s="12"/>
      <c r="AH83" s="12"/>
    </row>
    <row r="84" spans="1:34" ht="15.75">
      <c r="A84" s="55"/>
      <c r="B84" s="72"/>
      <c r="C84" s="15"/>
      <c r="D84" s="1"/>
      <c r="E84" s="1"/>
      <c r="F84" s="16"/>
      <c r="G84" s="342"/>
      <c r="H84" s="342"/>
      <c r="I84" s="342"/>
      <c r="J84" s="342"/>
      <c r="K84" s="50"/>
      <c r="L84" s="150"/>
      <c r="M84" s="149"/>
      <c r="N84" s="142"/>
      <c r="O84" s="143"/>
      <c r="P84" s="12"/>
      <c r="Q84" s="12"/>
      <c r="R84" s="12"/>
      <c r="S84" s="12"/>
      <c r="T84" s="12"/>
      <c r="U84" s="12"/>
      <c r="V84" s="12"/>
      <c r="W84" s="12"/>
      <c r="X84" s="12"/>
      <c r="Y84" s="12"/>
      <c r="Z84" s="12"/>
      <c r="AA84" s="12"/>
      <c r="AB84" s="12"/>
      <c r="AC84" s="12"/>
      <c r="AD84" s="12"/>
      <c r="AE84" s="12"/>
      <c r="AF84" s="12"/>
      <c r="AG84" s="12"/>
      <c r="AH84" s="12"/>
    </row>
    <row r="85" spans="1:34" ht="30">
      <c r="A85" s="55"/>
      <c r="B85" s="70" t="str">
        <f ca="1">OFFSET(L!$C$1,MATCH("Declaration"&amp;ADDRESS(ROW(),COLUMN(),4),L!$A:$A,0)-1,SL,,)&amp;$Q$37</f>
        <v>I. Does your review process include corrective action management? (*)</v>
      </c>
      <c r="C85" s="71"/>
      <c r="D85" s="339" t="s">
        <v>905</v>
      </c>
      <c r="E85" s="340"/>
      <c r="F85" s="71"/>
      <c r="G85" s="343"/>
      <c r="H85" s="344"/>
      <c r="I85" s="344"/>
      <c r="J85" s="345"/>
      <c r="K85" s="50"/>
      <c r="L85" s="150" t="s">
        <v>2437</v>
      </c>
      <c r="M85" s="149"/>
      <c r="N85" s="142"/>
      <c r="O85" s="143"/>
      <c r="P85" s="12"/>
      <c r="Q85" s="12"/>
      <c r="R85" s="12"/>
      <c r="S85" s="12"/>
      <c r="T85" s="12"/>
      <c r="U85" s="12"/>
      <c r="V85" s="12"/>
      <c r="W85" s="12"/>
      <c r="X85" s="12"/>
      <c r="Y85" s="12"/>
      <c r="Z85" s="12"/>
      <c r="AA85" s="12"/>
      <c r="AB85" s="12"/>
      <c r="AC85" s="12"/>
      <c r="AD85" s="12"/>
      <c r="AE85" s="12"/>
      <c r="AF85" s="12"/>
      <c r="AG85" s="12"/>
      <c r="AH85" s="12"/>
    </row>
    <row r="86" spans="1:34" ht="15">
      <c r="A86" s="55"/>
      <c r="B86" s="76"/>
      <c r="C86" s="13"/>
      <c r="D86" s="77"/>
      <c r="E86" s="77"/>
      <c r="F86" s="13"/>
      <c r="G86" s="78"/>
      <c r="H86" s="78"/>
      <c r="I86" s="78"/>
      <c r="J86" s="78"/>
      <c r="K86" s="50"/>
      <c r="L86" s="150"/>
      <c r="M86" s="149"/>
      <c r="N86" s="142"/>
      <c r="O86" s="143"/>
      <c r="P86" s="12"/>
      <c r="Q86" s="12"/>
      <c r="R86" s="12"/>
      <c r="S86" s="12"/>
      <c r="T86" s="12"/>
      <c r="U86" s="12"/>
      <c r="V86" s="12"/>
      <c r="W86" s="12"/>
      <c r="X86" s="12"/>
      <c r="Y86" s="12"/>
      <c r="Z86" s="12"/>
      <c r="AA86" s="12"/>
      <c r="AB86" s="12"/>
      <c r="AC86" s="12"/>
      <c r="AD86" s="12"/>
      <c r="AE86" s="12"/>
      <c r="AF86" s="12"/>
      <c r="AG86" s="12"/>
      <c r="AH86" s="12"/>
    </row>
    <row r="87" spans="1:34" ht="30">
      <c r="A87" s="55"/>
      <c r="B87" s="70" t="str">
        <f ca="1">OFFSET(L!$C$1,MATCH("Declaration"&amp;ADDRESS(ROW(),COLUMN(),4),L!$A:$A,0)-1,SL,,)&amp;$Q$37</f>
        <v>J. Are you subject to the SEC Conflict Minerals rule? (*)</v>
      </c>
      <c r="C87" s="71"/>
      <c r="D87" s="339" t="s">
        <v>905</v>
      </c>
      <c r="E87" s="340"/>
      <c r="F87" s="71"/>
      <c r="G87" s="343"/>
      <c r="H87" s="344"/>
      <c r="I87" s="344"/>
      <c r="J87" s="345"/>
      <c r="K87" s="50"/>
      <c r="L87" s="151" t="s">
        <v>2437</v>
      </c>
      <c r="M87" s="142"/>
      <c r="N87" s="142"/>
      <c r="O87" s="143"/>
      <c r="P87" s="12"/>
      <c r="Q87" s="12"/>
      <c r="R87" s="12"/>
      <c r="S87" s="12"/>
      <c r="T87" s="12"/>
      <c r="U87" s="12"/>
      <c r="V87" s="12"/>
      <c r="W87" s="12"/>
      <c r="X87" s="12"/>
      <c r="Y87" s="12"/>
      <c r="Z87" s="12"/>
      <c r="AA87" s="12"/>
      <c r="AB87" s="12"/>
      <c r="AC87" s="12"/>
      <c r="AD87" s="12"/>
      <c r="AE87" s="12"/>
      <c r="AF87" s="12"/>
      <c r="AG87" s="12"/>
      <c r="AH87" s="12"/>
    </row>
    <row r="88" spans="1:34" ht="15">
      <c r="A88" s="55"/>
      <c r="B88" s="349" t="str">
        <f ca="1">IF(OR($D$8="",$I$3=""),"","Click here to check required fields completion")</f>
        <v/>
      </c>
      <c r="C88" s="349"/>
      <c r="D88" s="349"/>
      <c r="E88" s="349"/>
      <c r="F88" s="349"/>
      <c r="G88" s="349"/>
      <c r="H88" s="349"/>
      <c r="I88" s="349"/>
      <c r="J88" s="349"/>
      <c r="K88" s="50"/>
      <c r="L88" s="151"/>
      <c r="M88" s="142"/>
      <c r="N88" s="142"/>
      <c r="O88" s="143"/>
      <c r="P88" s="12"/>
      <c r="Q88" s="12"/>
      <c r="R88" s="12"/>
      <c r="S88" s="12"/>
      <c r="T88" s="12"/>
      <c r="U88" s="12"/>
      <c r="V88" s="12"/>
      <c r="W88" s="12"/>
      <c r="X88" s="12"/>
      <c r="Y88" s="12"/>
      <c r="Z88" s="12"/>
      <c r="AA88" s="12"/>
      <c r="AB88" s="12"/>
      <c r="AC88" s="12"/>
      <c r="AD88" s="12"/>
      <c r="AE88" s="12"/>
      <c r="AF88" s="12"/>
      <c r="AG88" s="12"/>
      <c r="AH88" s="12"/>
    </row>
    <row r="89" spans="1:34" ht="15.75" thickBot="1">
      <c r="A89" s="346" t="str">
        <f ca="1">OFFSET(L!$C$1,MATCH("General"&amp;"Cpy",L!$A:$A,0)-1,SL,,)</f>
        <v>© 2016 Conflict-Free Sourcing Initiative. All rights reserved.</v>
      </c>
      <c r="B89" s="347"/>
      <c r="C89" s="347"/>
      <c r="D89" s="347"/>
      <c r="E89" s="347"/>
      <c r="F89" s="347"/>
      <c r="G89" s="347"/>
      <c r="H89" s="347"/>
      <c r="I89" s="347"/>
      <c r="J89" s="347"/>
      <c r="K89" s="79"/>
      <c r="L89" s="151"/>
      <c r="M89" s="142"/>
      <c r="N89" s="142"/>
      <c r="O89" s="143"/>
      <c r="P89" s="12"/>
      <c r="Q89" s="12"/>
      <c r="R89" s="12"/>
      <c r="S89" s="12"/>
      <c r="T89" s="12"/>
      <c r="U89" s="12"/>
      <c r="V89" s="12"/>
      <c r="W89" s="12"/>
      <c r="X89" s="12"/>
      <c r="Y89" s="12"/>
      <c r="Z89" s="12"/>
      <c r="AA89" s="12"/>
      <c r="AB89" s="12"/>
      <c r="AC89" s="12"/>
      <c r="AD89" s="12"/>
      <c r="AE89" s="12"/>
      <c r="AF89" s="12"/>
      <c r="AG89" s="12"/>
      <c r="AH89" s="12"/>
    </row>
    <row r="90" spans="1:34" ht="15.75" thickTop="1">
      <c r="A90" s="142"/>
      <c r="B90" s="125"/>
      <c r="L90" s="141"/>
      <c r="M90" s="142"/>
      <c r="N90" s="142"/>
      <c r="O90" s="143"/>
      <c r="P90" s="12"/>
      <c r="Q90" s="12"/>
      <c r="R90" s="12"/>
      <c r="S90" s="12"/>
      <c r="T90" s="12"/>
      <c r="U90" s="12"/>
      <c r="V90" s="12"/>
      <c r="W90" s="12"/>
      <c r="X90" s="12"/>
      <c r="Y90" s="12"/>
      <c r="Z90" s="12"/>
      <c r="AA90" s="12"/>
      <c r="AB90" s="12"/>
      <c r="AC90" s="12"/>
      <c r="AD90" s="12"/>
      <c r="AE90" s="12"/>
      <c r="AF90" s="12"/>
      <c r="AG90" s="12"/>
      <c r="AH90" s="12"/>
    </row>
    <row r="91" spans="1:34">
      <c r="A91" s="125"/>
      <c r="B91" s="125"/>
    </row>
    <row r="93" spans="1:34" hidden="1"/>
    <row r="94" spans="1:34" hidden="1">
      <c r="D94" s="158" t="s">
        <v>904</v>
      </c>
    </row>
    <row r="95" spans="1:34" hidden="1">
      <c r="D95" s="158" t="s">
        <v>905</v>
      </c>
    </row>
    <row r="96" spans="1:34" hidden="1">
      <c r="D96" s="158" t="s">
        <v>906</v>
      </c>
    </row>
    <row r="97" spans="4:4" hidden="1">
      <c r="D97" s="158" t="s">
        <v>907</v>
      </c>
    </row>
    <row r="98" spans="4:4" hidden="1">
      <c r="D98" s="158" t="s">
        <v>908</v>
      </c>
    </row>
    <row r="99" spans="4:4" hidden="1">
      <c r="D99" s="158" t="s">
        <v>909</v>
      </c>
    </row>
    <row r="100" spans="4:4" hidden="1">
      <c r="D100" s="158" t="s">
        <v>910</v>
      </c>
    </row>
    <row r="101" spans="4:4" hidden="1">
      <c r="D101" s="158" t="s">
        <v>912</v>
      </c>
    </row>
    <row r="102" spans="4:4" hidden="1">
      <c r="D102" s="158" t="s">
        <v>911</v>
      </c>
    </row>
    <row r="103" spans="4:4"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D55:E55"/>
    <mergeCell ref="D32:E32"/>
    <mergeCell ref="D46:E46"/>
    <mergeCell ref="D35:E35"/>
    <mergeCell ref="G38:J38"/>
    <mergeCell ref="D39:E39"/>
    <mergeCell ref="D16:J16"/>
    <mergeCell ref="D20:J20"/>
    <mergeCell ref="D38:E38"/>
    <mergeCell ref="G39:J39"/>
    <mergeCell ref="G32:J32"/>
    <mergeCell ref="G29:J29"/>
    <mergeCell ref="D28:E28"/>
    <mergeCell ref="G35:J35"/>
    <mergeCell ref="G27:J27"/>
    <mergeCell ref="D21:J21"/>
    <mergeCell ref="D26:E26"/>
    <mergeCell ref="D27:E27"/>
    <mergeCell ref="D22:E22"/>
    <mergeCell ref="B24:J24"/>
    <mergeCell ref="D17:J17"/>
    <mergeCell ref="D31:E31"/>
    <mergeCell ref="D25:E25"/>
    <mergeCell ref="D37:E37"/>
    <mergeCell ref="D45:E45"/>
    <mergeCell ref="G45:J45"/>
    <mergeCell ref="G40:J40"/>
    <mergeCell ref="D44:E44"/>
    <mergeCell ref="H61:J61"/>
    <mergeCell ref="G56:J56"/>
    <mergeCell ref="D59:E59"/>
    <mergeCell ref="D58:E58"/>
    <mergeCell ref="D57:E57"/>
    <mergeCell ref="G57:J57"/>
    <mergeCell ref="G58:J58"/>
    <mergeCell ref="D56:E56"/>
    <mergeCell ref="D61:E61"/>
    <mergeCell ref="G47:J47"/>
    <mergeCell ref="D53:E53"/>
    <mergeCell ref="D50:E50"/>
    <mergeCell ref="G50:J50"/>
    <mergeCell ref="D51:E51"/>
    <mergeCell ref="D47:E47"/>
    <mergeCell ref="G51:J51"/>
    <mergeCell ref="G52:J52"/>
    <mergeCell ref="G53:J53"/>
    <mergeCell ref="D43:E43"/>
    <mergeCell ref="D49:E49"/>
    <mergeCell ref="A1:K1"/>
    <mergeCell ref="D2:J2"/>
    <mergeCell ref="D8:J8"/>
    <mergeCell ref="D18:J18"/>
    <mergeCell ref="B4:H4"/>
    <mergeCell ref="D10:J10"/>
    <mergeCell ref="D14:J14"/>
    <mergeCell ref="D13:J13"/>
    <mergeCell ref="F3:H3"/>
    <mergeCell ref="I4:J4"/>
    <mergeCell ref="D9:G9"/>
    <mergeCell ref="B7:J7"/>
    <mergeCell ref="B10:B11"/>
    <mergeCell ref="D15:J15"/>
    <mergeCell ref="G68:I68"/>
    <mergeCell ref="D68:E68"/>
    <mergeCell ref="D11:J11"/>
    <mergeCell ref="B6:J6"/>
    <mergeCell ref="G62:J62"/>
    <mergeCell ref="G75:J75"/>
    <mergeCell ref="H37:J37"/>
    <mergeCell ref="D12:J12"/>
    <mergeCell ref="D19:J19"/>
    <mergeCell ref="D23:E23"/>
    <mergeCell ref="G65:J65"/>
    <mergeCell ref="G63:J63"/>
    <mergeCell ref="G33:J33"/>
    <mergeCell ref="D34:E34"/>
    <mergeCell ref="D33:E33"/>
    <mergeCell ref="G34:J34"/>
    <mergeCell ref="D29:E29"/>
    <mergeCell ref="G26:J26"/>
    <mergeCell ref="G28:J28"/>
    <mergeCell ref="G46:J46"/>
    <mergeCell ref="G41:J41"/>
    <mergeCell ref="D40:E40"/>
    <mergeCell ref="D41:E41"/>
    <mergeCell ref="G44:J44"/>
    <mergeCell ref="A89:J89"/>
    <mergeCell ref="G79:J79"/>
    <mergeCell ref="D52:E52"/>
    <mergeCell ref="G59:J59"/>
    <mergeCell ref="H55:J55"/>
    <mergeCell ref="G64:J64"/>
    <mergeCell ref="D65:E65"/>
    <mergeCell ref="G69:J69"/>
    <mergeCell ref="D64:E64"/>
    <mergeCell ref="D69:E69"/>
    <mergeCell ref="B88:J88"/>
    <mergeCell ref="G87:J87"/>
    <mergeCell ref="D75:E75"/>
    <mergeCell ref="D83:E83"/>
    <mergeCell ref="D79:E79"/>
    <mergeCell ref="D85:E85"/>
    <mergeCell ref="G82:J82"/>
    <mergeCell ref="G81:J81"/>
    <mergeCell ref="G83:J83"/>
    <mergeCell ref="D81:E81"/>
    <mergeCell ref="B67:J67"/>
    <mergeCell ref="D63:E63"/>
    <mergeCell ref="D62:E62"/>
    <mergeCell ref="G71:J71"/>
    <mergeCell ref="D87:E87"/>
    <mergeCell ref="G70:J70"/>
    <mergeCell ref="G84:J84"/>
    <mergeCell ref="D77:E77"/>
    <mergeCell ref="G85:J85"/>
    <mergeCell ref="D73:E73"/>
    <mergeCell ref="G80:J80"/>
    <mergeCell ref="G77:J77"/>
    <mergeCell ref="G73:J73"/>
    <mergeCell ref="D71:E71"/>
  </mergeCells>
  <phoneticPr fontId="4" type="noConversion"/>
  <conditionalFormatting sqref="D71:E71 D73:E73 D75:E75 D87:E87 D79:E79 D81:E81 D83:E83 D85:E85 D77">
    <cfRule type="expression" dxfId="107" priority="62" stopIfTrue="1">
      <formula>AND($D$26="No",$D$27="No",$D$28="No",$D$29="No")</formula>
    </cfRule>
    <cfRule type="expression" dxfId="106" priority="63" stopIfTrue="1">
      <formula>IF(D71="",TRUE)</formula>
    </cfRule>
  </conditionalFormatting>
  <conditionalFormatting sqref="G71:J71">
    <cfRule type="expression" dxfId="105" priority="34" stopIfTrue="1">
      <formula>IF(AND($D$71="Yes",$G$71=""),TRUE)</formula>
    </cfRule>
  </conditionalFormatting>
  <conditionalFormatting sqref="D38:E38 D44:E44 D50:E50 D56:E56 D62:E62">
    <cfRule type="expression" dxfId="103" priority="119" stopIfTrue="1">
      <formula>$P$38=""</formula>
    </cfRule>
    <cfRule type="expression" dxfId="102" priority="120" stopIfTrue="1">
      <formula>D38=""</formula>
    </cfRule>
  </conditionalFormatting>
  <conditionalFormatting sqref="D9:G9">
    <cfRule type="expression" dxfId="93" priority="129" stopIfTrue="1">
      <formula>IF($D$9="",TRUE)</formula>
    </cfRule>
  </conditionalFormatting>
  <conditionalFormatting sqref="D16:J16">
    <cfRule type="expression" dxfId="91" priority="131" stopIfTrue="1">
      <formula>IF($D$16="",TRUE)</formula>
    </cfRule>
  </conditionalFormatting>
  <conditionalFormatting sqref="D17:J17">
    <cfRule type="expression" dxfId="90" priority="132" stopIfTrue="1">
      <formula>IF($D$17="",TRUE)</formula>
    </cfRule>
  </conditionalFormatting>
  <conditionalFormatting sqref="D18:J18">
    <cfRule type="expression" dxfId="89" priority="133" stopIfTrue="1">
      <formula>IF($D$18="",TRUE)</formula>
    </cfRule>
  </conditionalFormatting>
  <conditionalFormatting sqref="D20:J20">
    <cfRule type="expression" dxfId="88" priority="134" stopIfTrue="1">
      <formula>IF($D$20="",TRUE)</formula>
    </cfRule>
  </conditionalFormatting>
  <conditionalFormatting sqref="D21:J21">
    <cfRule type="expression" dxfId="87" priority="135" stopIfTrue="1">
      <formula>IF($D$21="",TRUE)</formula>
    </cfRule>
  </conditionalFormatting>
  <conditionalFormatting sqref="D22:E22">
    <cfRule type="expression" dxfId="86" priority="136" stopIfTrue="1">
      <formula>IF($D$22="",TRUE)</formula>
    </cfRule>
  </conditionalFormatting>
  <conditionalFormatting sqref="D41:E41 D47:E47 D53:E53 D59:E59 D65:E65">
    <cfRule type="expression" dxfId="81" priority="141" stopIfTrue="1">
      <formula>$P$41=""</formula>
    </cfRule>
    <cfRule type="expression" dxfId="80" priority="142" stopIfTrue="1">
      <formula>D41=""</formula>
    </cfRule>
  </conditionalFormatting>
  <conditionalFormatting sqref="D10:J10">
    <cfRule type="expression" dxfId="79" priority="33" stopIfTrue="1">
      <formula>IF($D$9=$Q$9,TRUE)</formula>
    </cfRule>
    <cfRule type="expression" dxfId="78" priority="143" stopIfTrue="1">
      <formula>IF(AND($D$10="",$D$9=$R$9),TRUE)</formula>
    </cfRule>
  </conditionalFormatting>
  <conditionalFormatting sqref="D8:J8">
    <cfRule type="expression" dxfId="40" priority="32" stopIfTrue="1">
      <formula>IF($D$8="",TRUE)</formula>
    </cfRule>
  </conditionalFormatting>
  <conditionalFormatting sqref="D15:J15">
    <cfRule type="expression" dxfId="39" priority="31" stopIfTrue="1">
      <formula>IF($D$15="",TRUE)</formula>
    </cfRule>
  </conditionalFormatting>
  <conditionalFormatting sqref="D26:E26">
    <cfRule type="expression" dxfId="38" priority="27" stopIfTrue="1">
      <formula>IF($D$26="",TRUE)</formula>
    </cfRule>
  </conditionalFormatting>
  <conditionalFormatting sqref="D27:E27">
    <cfRule type="expression" dxfId="37" priority="28" stopIfTrue="1">
      <formula>IF($D$27="",TRUE)</formula>
    </cfRule>
  </conditionalFormatting>
  <conditionalFormatting sqref="D28:E28">
    <cfRule type="expression" dxfId="36" priority="29" stopIfTrue="1">
      <formula>IF($D$28="",TRUE)</formula>
    </cfRule>
  </conditionalFormatting>
  <conditionalFormatting sqref="D29:E29">
    <cfRule type="expression" dxfId="35" priority="30" stopIfTrue="1">
      <formula>IF($D$29="",TRUE)</formula>
    </cfRule>
  </conditionalFormatting>
  <conditionalFormatting sqref="D32:E32">
    <cfRule type="expression" dxfId="34" priority="23" stopIfTrue="1">
      <formula>IF($D$32="",TRUE)</formula>
    </cfRule>
  </conditionalFormatting>
  <conditionalFormatting sqref="D33:E33">
    <cfRule type="expression" dxfId="33" priority="24" stopIfTrue="1">
      <formula>IF($D$33="",TRUE)</formula>
    </cfRule>
  </conditionalFormatting>
  <conditionalFormatting sqref="D34:E34">
    <cfRule type="expression" dxfId="32" priority="25" stopIfTrue="1">
      <formula>IF($D$34="",TRUE)</formula>
    </cfRule>
  </conditionalFormatting>
  <conditionalFormatting sqref="D35:E35">
    <cfRule type="expression" dxfId="31" priority="26" stopIfTrue="1">
      <formula>IF($D$35="",TRUE)</formula>
    </cfRule>
  </conditionalFormatting>
  <conditionalFormatting sqref="D39:E39">
    <cfRule type="expression" dxfId="30" priority="19" stopIfTrue="1">
      <formula>$P$39=""</formula>
    </cfRule>
    <cfRule type="expression" dxfId="29" priority="20" stopIfTrue="1">
      <formula>D39=""</formula>
    </cfRule>
  </conditionalFormatting>
  <conditionalFormatting sqref="D40:E40">
    <cfRule type="expression" dxfId="28" priority="21" stopIfTrue="1">
      <formula>$P$40=""</formula>
    </cfRule>
    <cfRule type="expression" dxfId="27" priority="22" stopIfTrue="1">
      <formula>D40=""</formula>
    </cfRule>
  </conditionalFormatting>
  <conditionalFormatting sqref="D45:E45">
    <cfRule type="expression" dxfId="26" priority="15" stopIfTrue="1">
      <formula>$P$39=""</formula>
    </cfRule>
    <cfRule type="expression" dxfId="25" priority="16" stopIfTrue="1">
      <formula>D45=""</formula>
    </cfRule>
  </conditionalFormatting>
  <conditionalFormatting sqref="D46:E46">
    <cfRule type="expression" dxfId="24" priority="17" stopIfTrue="1">
      <formula>$P$40=""</formula>
    </cfRule>
    <cfRule type="expression" dxfId="23" priority="18" stopIfTrue="1">
      <formula>D46=""</formula>
    </cfRule>
  </conditionalFormatting>
  <conditionalFormatting sqref="D51:E51">
    <cfRule type="expression" dxfId="22" priority="11" stopIfTrue="1">
      <formula>$P$39=""</formula>
    </cfRule>
    <cfRule type="expression" dxfId="21" priority="12" stopIfTrue="1">
      <formula>D51=""</formula>
    </cfRule>
  </conditionalFormatting>
  <conditionalFormatting sqref="D52:E52">
    <cfRule type="expression" dxfId="20" priority="13" stopIfTrue="1">
      <formula>$P$40=""</formula>
    </cfRule>
    <cfRule type="expression" dxfId="19" priority="14" stopIfTrue="1">
      <formula>D52=""</formula>
    </cfRule>
  </conditionalFormatting>
  <conditionalFormatting sqref="D57:E57">
    <cfRule type="expression" dxfId="18" priority="7" stopIfTrue="1">
      <formula>$P$39=""</formula>
    </cfRule>
    <cfRule type="expression" dxfId="17" priority="8" stopIfTrue="1">
      <formula>D57=""</formula>
    </cfRule>
  </conditionalFormatting>
  <conditionalFormatting sqref="D58:E58">
    <cfRule type="expression" dxfId="16" priority="9" stopIfTrue="1">
      <formula>$P$40=""</formula>
    </cfRule>
    <cfRule type="expression" dxfId="15" priority="10" stopIfTrue="1">
      <formula>D58=""</formula>
    </cfRule>
  </conditionalFormatting>
  <conditionalFormatting sqref="D63:E63">
    <cfRule type="expression" dxfId="14" priority="3" stopIfTrue="1">
      <formula>$P$39=""</formula>
    </cfRule>
    <cfRule type="expression" dxfId="13" priority="4" stopIfTrue="1">
      <formula>D63=""</formula>
    </cfRule>
  </conditionalFormatting>
  <conditionalFormatting sqref="D64:E64">
    <cfRule type="expression" dxfId="12" priority="5" stopIfTrue="1">
      <formula>$P$40=""</formula>
    </cfRule>
    <cfRule type="expression" dxfId="11" priority="6" stopIfTrue="1">
      <formula>D64=""</formula>
    </cfRule>
  </conditionalFormatting>
  <conditionalFormatting sqref="D69:E69">
    <cfRule type="expression" dxfId="10" priority="1" stopIfTrue="1">
      <formula>AND($D$26="No",$D$27="No",$D$28="No",$D$29="No")</formula>
    </cfRule>
    <cfRule type="expression" dxfId="9" priority="2" stopIfTrue="1">
      <formula>IF(D69="",TRUE)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8"/>
  <sheetViews>
    <sheetView showGridLines="0" showZeros="0" zoomScale="75" zoomScaleNormal="75" workbookViewId="0">
      <pane ySplit="4" topLeftCell="A5" activePane="bottomLeft" state="frozen"/>
      <selection pane="bottomLeft" activeCell="A5" sqref="A5:W14"/>
    </sheetView>
  </sheetViews>
  <sheetFormatPr defaultColWidth="8.75" defaultRowHeight="12.75"/>
  <cols>
    <col min="1" max="1" width="13.625" style="204" customWidth="1"/>
    <col min="2" max="2" width="13.375" style="204" customWidth="1"/>
    <col min="3" max="3" width="40.5" style="204" customWidth="1"/>
    <col min="4" max="4" width="30.625" style="204" customWidth="1"/>
    <col min="5" max="5" width="20.75" style="204" customWidth="1"/>
    <col min="6" max="7" width="13.75" style="204" customWidth="1"/>
    <col min="8" max="8" width="25.125" style="204" customWidth="1"/>
    <col min="9" max="9" width="24.25" style="204" customWidth="1"/>
    <col min="10" max="10" width="18.375" style="204" customWidth="1"/>
    <col min="11" max="11" width="27.375" style="204" customWidth="1"/>
    <col min="12" max="12" width="20.625" style="204" customWidth="1"/>
    <col min="13" max="13" width="35.125" style="204" customWidth="1"/>
    <col min="14" max="14" width="42.125" style="204" customWidth="1"/>
    <col min="15" max="15" width="32.125" style="204" customWidth="1"/>
    <col min="16" max="16" width="22.875" style="204" customWidth="1"/>
    <col min="17" max="17" width="43.5" style="204" customWidth="1"/>
    <col min="18" max="18" width="8.75" style="142" hidden="1" customWidth="1"/>
    <col min="19" max="19" width="6.125" style="142" hidden="1" customWidth="1"/>
    <col min="20" max="20" width="8.625" style="142" hidden="1" customWidth="1"/>
    <col min="21" max="21" width="8.75" style="142" hidden="1" customWidth="1"/>
    <col min="22" max="23" width="4.375" style="142" hidden="1" customWidth="1"/>
    <col min="24" max="24" width="4.375" style="204" hidden="1" customWidth="1"/>
    <col min="25" max="25" width="7.75" style="204" hidden="1" customWidth="1"/>
    <col min="26" max="31" width="4.375" style="204" customWidth="1"/>
    <col min="32" max="16384" width="8.75" style="204"/>
  </cols>
  <sheetData>
    <row r="1" spans="1:25" s="22" customFormat="1" ht="13.5" thickTop="1">
      <c r="A1" s="230"/>
      <c r="B1" s="224"/>
      <c r="C1" s="224"/>
      <c r="D1" s="224"/>
      <c r="E1" s="224"/>
      <c r="F1" s="224"/>
      <c r="G1" s="224"/>
      <c r="H1" s="224"/>
      <c r="I1" s="224"/>
      <c r="J1" s="224"/>
      <c r="K1" s="224"/>
      <c r="L1" s="224"/>
      <c r="M1" s="224"/>
      <c r="N1" s="224"/>
      <c r="O1" s="224"/>
      <c r="P1" s="224"/>
      <c r="Q1" s="225"/>
      <c r="R1" s="231" t="s">
        <v>4707</v>
      </c>
      <c r="S1" s="232"/>
      <c r="T1" s="233"/>
      <c r="U1" s="231"/>
      <c r="V1" s="231"/>
      <c r="W1" s="231"/>
    </row>
    <row r="2" spans="1:25" s="22" customFormat="1" ht="20.100000000000001" customHeight="1">
      <c r="A2" s="258"/>
      <c r="B2" s="304" t="str">
        <f ca="1">OFFSET(L!$C$1,MATCH("Smelter List"&amp;ADDRESS(ROW(),COLUMN(),4),L!$A:$A,0)-1,SL,,)</f>
        <v>TO BEGIN:</v>
      </c>
      <c r="C2" s="260"/>
      <c r="D2" s="260"/>
      <c r="E2" s="260"/>
      <c r="F2" s="113"/>
      <c r="G2" s="113"/>
      <c r="H2" s="113"/>
      <c r="I2" s="114"/>
      <c r="J2" s="391" t="str">
        <f ca="1">OFFSET(L!$C$1,MATCH("Smelter List"&amp;ADDRESS(ROW(),COLUMN(),4),L!$A:$A,0)-1,SL,,)</f>
        <v>Link to "CFSP Compliant Smelter List"</v>
      </c>
      <c r="K2" s="392"/>
      <c r="L2" s="392"/>
      <c r="M2" s="392"/>
      <c r="N2" s="392"/>
      <c r="O2" s="392"/>
      <c r="P2" s="170"/>
      <c r="Q2" s="159"/>
      <c r="R2" s="231"/>
      <c r="S2" s="231"/>
      <c r="T2" s="232"/>
      <c r="U2" s="231"/>
      <c r="V2" s="231"/>
      <c r="W2" s="231"/>
    </row>
    <row r="3" spans="1:25" s="22" customFormat="1" ht="184.15" customHeight="1">
      <c r="A3" s="259"/>
      <c r="B3" s="393"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93"/>
      <c r="D3" s="393"/>
      <c r="E3" s="393"/>
      <c r="F3" s="179"/>
      <c r="G3" s="179" t="str">
        <f ca="1">OFFSET(L!$C$1,MATCH("General"&amp;"Cpy",L!$A:$A,0)-1,SL,,)</f>
        <v>© 2016 Conflict-Free Sourcing Initiative. All rights reserved.</v>
      </c>
      <c r="H3" s="115"/>
      <c r="I3" s="116"/>
      <c r="J3" s="171"/>
      <c r="K3" s="172"/>
      <c r="L3" s="160"/>
      <c r="M3" s="173"/>
      <c r="N3" s="173"/>
      <c r="O3" s="124"/>
      <c r="P3" s="124"/>
      <c r="Q3" s="188" t="s">
        <v>4932</v>
      </c>
      <c r="R3" s="231"/>
      <c r="S3" s="231"/>
      <c r="T3" s="234" t="s">
        <v>2292</v>
      </c>
      <c r="U3" s="234" t="s">
        <v>2291</v>
      </c>
      <c r="V3" s="234" t="s">
        <v>2293</v>
      </c>
      <c r="W3" s="234" t="s">
        <v>2290</v>
      </c>
    </row>
    <row r="4" spans="1:25" s="237" customFormat="1" ht="78.75">
      <c r="A4" s="198" t="str">
        <f ca="1">OFFSET(L!$C$1,MATCH("Smelter List"&amp;ADDRESS(ROW(),COLUMN(),4),L!$A:$A,0)-1,SL,,)</f>
        <v>Smelter Identification Number Input Column</v>
      </c>
      <c r="B4" s="198" t="str">
        <f ca="1">OFFSET(L!$C$1,MATCH("Smelter List"&amp;ADDRESS(ROW(),COLUMN(),4),L!$A:$A,0)-1,SL,,)</f>
        <v>Metal (*)</v>
      </c>
      <c r="C4" s="198" t="str">
        <f ca="1">OFFSET(L!$C$1,MATCH("Smelter List"&amp;ADDRESS(ROW(),COLUMN(),4),L!$A:$A,0)-1,SL,,)</f>
        <v>Smelter Reference List (*)</v>
      </c>
      <c r="D4" s="198" t="str">
        <f ca="1">OFFSET(L!$C$1,MATCH("Smelter List"&amp;ADDRESS(ROW(),COLUMN(),4),L!$A:$A,0)-1,SL,,)</f>
        <v>Smelter Name (*)</v>
      </c>
      <c r="E4" s="198" t="str">
        <f ca="1">OFFSET(L!$C$1,MATCH("Smelter List"&amp;ADDRESS(ROW(),COLUMN(),4),L!$A:$A,0)-1,SL,,)</f>
        <v>Smelter Country (*)</v>
      </c>
      <c r="F4" s="198" t="str">
        <f ca="1">OFFSET(L!$C$1,MATCH("Smelter List"&amp;ADDRESS(ROW(),COLUMN(),4),L!$A:$A,0)-1,SL,,)</f>
        <v>Smelter Identification</v>
      </c>
      <c r="G4" s="198" t="str">
        <f ca="1">OFFSET(L!$C$1,MATCH("Smelter List"&amp;ADDRESS(ROW(),COLUMN(),4),L!$A:$A,0)-1,SL,,)</f>
        <v>Source of Smelter Identification Number</v>
      </c>
      <c r="H4" s="199" t="str">
        <f ca="1">OFFSET(L!$C$1,MATCH("Smelter List"&amp;ADDRESS(ROW(),COLUMN(),4),L!$A:$A,0)-1,SL,,)</f>
        <v xml:space="preserve">Smelter Street </v>
      </c>
      <c r="I4" s="199" t="str">
        <f ca="1">OFFSET(L!$C$1,MATCH("Smelter List"&amp;ADDRESS(ROW(),COLUMN(),4),L!$A:$A,0)-1,SL,,)</f>
        <v>Smelter City</v>
      </c>
      <c r="J4" s="199" t="str">
        <f ca="1">OFFSET(L!$C$1,MATCH("Smelter List"&amp;ADDRESS(ROW(),COLUMN(),4),L!$A:$A,0)-1,SL,,)</f>
        <v>Smelter Facility Location: State / Province</v>
      </c>
      <c r="K4" s="199" t="str">
        <f ca="1">OFFSET(L!$C$1,MATCH("Smelter List"&amp;ADDRESS(ROW(),COLUMN(),4),L!$A:$A,0)-1,SL,,)</f>
        <v>Smelter Contact Name</v>
      </c>
      <c r="L4" s="199" t="str">
        <f ca="1">OFFSET(L!$C$1,MATCH("Smelter List"&amp;ADDRESS(ROW(),COLUMN(),4),L!$A:$A,0)-1,SL,,)</f>
        <v>Smelter Contact Email</v>
      </c>
      <c r="M4" s="199" t="str">
        <f ca="1">OFFSET(L!$C$1,MATCH("Smelter List"&amp;ADDRESS(ROW(),COLUMN(),4),L!$A:$A,0)-1,SL,,)</f>
        <v>Proposed next steps</v>
      </c>
      <c r="N4" s="199" t="str">
        <f ca="1">OFFSET(L!$C$1,MATCH("Smelter List"&amp;ADDRESS(ROW(),COLUMN(),4),L!$A:$A,0)-1,SL,,)</f>
        <v>Name of Mine(s) or if recycled or scrap sourced, enter "recycled" or "scrap"</v>
      </c>
      <c r="O4" s="199" t="str">
        <f ca="1">OFFSET(L!$C$1,MATCH("Smelter List"&amp;ADDRESS(ROW(),COLUMN(),4),L!$A:$A,0)-1,SL,,)</f>
        <v>Location (Country) of Mine(s) or if recycled or scrap sourced, enter "recycled" or "scrap"</v>
      </c>
      <c r="P4" s="199" t="str">
        <f ca="1">OFFSET(L!$C$1,MATCH("Smelter List"&amp;ADDRESS(ROW(),COLUMN(),4),L!$A:$A,0)-1,SL,,)</f>
        <v>Does 100% of the smelter’s feedstock originate from recycled or scrap sources?</v>
      </c>
      <c r="Q4" s="200" t="str">
        <f ca="1">OFFSET(L!$C$1,MATCH("Smelter List"&amp;ADDRESS(ROW(),COLUMN(),4),L!$A:$A,0)-1,SL,,)</f>
        <v>Comments</v>
      </c>
      <c r="R4" s="235"/>
      <c r="S4" s="236"/>
      <c r="T4" s="236" t="s">
        <v>2538</v>
      </c>
      <c r="U4" s="236" t="s">
        <v>1802</v>
      </c>
      <c r="V4" s="236"/>
      <c r="W4" s="236"/>
    </row>
    <row r="5" spans="1:25" s="223" customFormat="1" ht="20.25">
      <c r="A5" s="408" t="s">
        <v>1356</v>
      </c>
      <c r="B5" s="409" t="str">
        <f ca="1">IF(LEN(A5)=0,"",INDEX('[1]Smelter Reference List'!$A$1:$A$65536,MATCH($A5,'[1]Smelter Reference List'!$E$1:$E$65536,0)))</f>
        <v>Tin</v>
      </c>
      <c r="C5" s="410" t="str">
        <f ca="1">IF(LEN(A5)=0,"",INDEX('[1]Smelter Reference List'!$C$1:$C$65536,MATCH($A5,'[1]Smelter Reference List'!$E$1:$E$65536,0)))</f>
        <v>Minsur</v>
      </c>
      <c r="D5" s="408" t="s">
        <v>1925</v>
      </c>
      <c r="E5" s="408" t="s">
        <v>1678</v>
      </c>
      <c r="F5" s="408" t="s">
        <v>1356</v>
      </c>
      <c r="G5" s="408" t="s">
        <v>3060</v>
      </c>
      <c r="H5" s="411">
        <v>0</v>
      </c>
      <c r="I5" s="412" t="s">
        <v>3411</v>
      </c>
      <c r="J5" s="412" t="s">
        <v>3412</v>
      </c>
      <c r="K5" s="413"/>
      <c r="L5" s="413"/>
      <c r="M5" s="413"/>
      <c r="N5" s="413"/>
      <c r="O5" s="413"/>
      <c r="P5" s="413"/>
      <c r="Q5" s="239"/>
      <c r="R5" s="227"/>
      <c r="S5" s="228">
        <f ca="1">IF(C5="",NA(),MATCH($B5&amp;$C5,'[1]Smelter Reference List'!$J$1:$J$65536,0))</f>
        <v>384</v>
      </c>
      <c r="T5" s="229"/>
      <c r="U5" s="229">
        <f t="shared" ref="U5:U14" ca="1" si="0">IF(AND(C5="Smelter not listed",OR(LEN(D5)=0,LEN(E5)=0)),1,0)</f>
        <v>0</v>
      </c>
      <c r="V5" s="229"/>
      <c r="W5" s="229"/>
      <c r="Y5" s="245" t="str">
        <f ca="1">B5&amp;C5</f>
        <v>TinMinsur</v>
      </c>
    </row>
    <row r="6" spans="1:25" s="223" customFormat="1" ht="20.25">
      <c r="A6" s="408" t="s">
        <v>1288</v>
      </c>
      <c r="B6" s="409" t="str">
        <f ca="1">IF(LEN(A6)=0,"",INDEX('[1]Smelter Reference List'!$A$1:$A$65536,MATCH($A6,'[1]Smelter Reference List'!$E$1:$E$65536,0)))</f>
        <v>Gold</v>
      </c>
      <c r="C6" s="410" t="str">
        <f ca="1">IF(LEN(A6)=0,"",INDEX('[1]Smelter Reference List'!$C$1:$C$65536,MATCH($A6,'[1]Smelter Reference List'!$E$1:$E$65536,0)))</f>
        <v>Royal Canadian Mint</v>
      </c>
      <c r="D6" s="408" t="s">
        <v>1766</v>
      </c>
      <c r="E6" s="408" t="s">
        <v>2146</v>
      </c>
      <c r="F6" s="408" t="s">
        <v>1288</v>
      </c>
      <c r="G6" s="408" t="s">
        <v>3060</v>
      </c>
      <c r="H6" s="411">
        <v>0</v>
      </c>
      <c r="I6" s="412" t="s">
        <v>3207</v>
      </c>
      <c r="J6" s="412" t="s">
        <v>3145</v>
      </c>
      <c r="K6" s="414"/>
      <c r="L6" s="414"/>
      <c r="M6" s="414"/>
      <c r="N6" s="414"/>
      <c r="O6" s="414"/>
      <c r="P6" s="414"/>
      <c r="Q6" s="415"/>
      <c r="R6" s="227"/>
      <c r="S6" s="228">
        <f ca="1">IF(C6="",NA(),MATCH($B6&amp;$C6,'[1]Smelter Reference List'!$J$1:$J$65536,0))</f>
        <v>159</v>
      </c>
      <c r="T6" s="229"/>
      <c r="U6" s="229">
        <f t="shared" ca="1" si="0"/>
        <v>0</v>
      </c>
      <c r="V6" s="229"/>
      <c r="W6" s="229"/>
      <c r="Y6" s="223" t="str">
        <f t="shared" ref="Y6:Y69" ca="1" si="1">B6&amp;C6</f>
        <v>GoldRoyal Canadian Mint</v>
      </c>
    </row>
    <row r="7" spans="1:25" s="223" customFormat="1" ht="20.25">
      <c r="A7" s="408" t="s">
        <v>1271</v>
      </c>
      <c r="B7" s="409" t="str">
        <f ca="1">IF(LEN(A7)=0,"",INDEX('[1]Smelter Reference List'!$A$1:$A$65536,MATCH($A7,'[1]Smelter Reference List'!$E$1:$E$65536,0)))</f>
        <v>Gold</v>
      </c>
      <c r="C7" s="410" t="str">
        <f ca="1">IF(LEN(A7)=0,"",INDEX('[1]Smelter Reference List'!$C$1:$C$65536,MATCH($A7,'[1]Smelter Reference List'!$E$1:$E$65536,0)))</f>
        <v>Metalor USA Refining Corporation</v>
      </c>
      <c r="D7" s="408" t="s">
        <v>2420</v>
      </c>
      <c r="E7" s="408" t="s">
        <v>4998</v>
      </c>
      <c r="F7" s="408" t="s">
        <v>1271</v>
      </c>
      <c r="G7" s="408" t="s">
        <v>3060</v>
      </c>
      <c r="H7" s="411">
        <v>0</v>
      </c>
      <c r="I7" s="412" t="s">
        <v>3176</v>
      </c>
      <c r="J7" s="412" t="s">
        <v>3177</v>
      </c>
      <c r="K7" s="414"/>
      <c r="L7" s="414"/>
      <c r="M7" s="414"/>
      <c r="N7" s="414"/>
      <c r="O7" s="414"/>
      <c r="P7" s="414"/>
      <c r="Q7" s="415"/>
      <c r="R7" s="227"/>
      <c r="S7" s="228">
        <f ca="1">IF(C7="",NA(),MATCH($B7&amp;$C7,'[1]Smelter Reference List'!$J$1:$J$65536,0))</f>
        <v>124</v>
      </c>
      <c r="T7" s="229"/>
      <c r="U7" s="229">
        <f t="shared" ca="1" si="0"/>
        <v>0</v>
      </c>
      <c r="V7" s="229"/>
      <c r="W7" s="229"/>
      <c r="Y7" s="223" t="str">
        <f t="shared" ca="1" si="1"/>
        <v>GoldMetalor USA Refining Corporation</v>
      </c>
    </row>
    <row r="8" spans="1:25" s="223" customFormat="1" ht="20.25">
      <c r="A8" s="408" t="s">
        <v>1306</v>
      </c>
      <c r="B8" s="409" t="str">
        <f ca="1">IF(LEN(A8)=0,"",INDEX('[1]Smelter Reference List'!$A$1:$A$65536,MATCH($A8,'[1]Smelter Reference List'!$E$1:$E$65536,0)))</f>
        <v>Gold</v>
      </c>
      <c r="C8" s="410" t="str">
        <f ca="1">IF(LEN(A8)=0,"",INDEX('[1]Smelter Reference List'!$C$1:$C$65536,MATCH($A8,'[1]Smelter Reference List'!$E$1:$E$65536,0)))</f>
        <v>Umicore S.A. Business Unit Precious Metals Refining</v>
      </c>
      <c r="D8" s="408" t="s">
        <v>4597</v>
      </c>
      <c r="E8" s="408" t="s">
        <v>2128</v>
      </c>
      <c r="F8" s="408" t="s">
        <v>1306</v>
      </c>
      <c r="G8" s="408" t="s">
        <v>3060</v>
      </c>
      <c r="H8" s="411">
        <v>0</v>
      </c>
      <c r="I8" s="412" t="s">
        <v>3249</v>
      </c>
      <c r="J8" s="412" t="s">
        <v>3250</v>
      </c>
      <c r="K8" s="414"/>
      <c r="L8" s="414"/>
      <c r="M8" s="414"/>
      <c r="N8" s="414"/>
      <c r="O8" s="414"/>
      <c r="P8" s="414"/>
      <c r="Q8" s="415"/>
      <c r="R8" s="227"/>
      <c r="S8" s="228">
        <f ca="1">IF(C8="",NA(),MATCH($B8&amp;$C8,'[1]Smelter Reference List'!$J$1:$J$65536,0))</f>
        <v>214</v>
      </c>
      <c r="T8" s="229"/>
      <c r="U8" s="229">
        <f t="shared" ca="1" si="0"/>
        <v>0</v>
      </c>
      <c r="V8" s="229"/>
      <c r="W8" s="229"/>
      <c r="Y8" s="223" t="str">
        <f t="shared" ca="1" si="1"/>
        <v>GoldUmicore S.A. Business Unit Precious Metals Refining</v>
      </c>
    </row>
    <row r="9" spans="1:25" s="223" customFormat="1" ht="20.25">
      <c r="A9" s="408" t="s">
        <v>1307</v>
      </c>
      <c r="B9" s="409" t="str">
        <f ca="1">IF(LEN(A9)=0,"",INDEX('[1]Smelter Reference List'!$A$1:$A$65536,MATCH($A9,'[1]Smelter Reference List'!$E$1:$E$65536,0)))</f>
        <v>Gold</v>
      </c>
      <c r="C9" s="410" t="str">
        <f ca="1">IF(LEN(A9)=0,"",INDEX('[1]Smelter Reference List'!$C$1:$C$65536,MATCH($A9,'[1]Smelter Reference List'!$E$1:$E$65536,0)))</f>
        <v>United Precious Metal Refining, Inc.</v>
      </c>
      <c r="D9" s="408" t="s">
        <v>1444</v>
      </c>
      <c r="E9" s="408" t="s">
        <v>4998</v>
      </c>
      <c r="F9" s="408" t="s">
        <v>1307</v>
      </c>
      <c r="G9" s="408" t="s">
        <v>3060</v>
      </c>
      <c r="H9" s="411">
        <v>0</v>
      </c>
      <c r="I9" s="412" t="s">
        <v>3251</v>
      </c>
      <c r="J9" s="412" t="s">
        <v>3165</v>
      </c>
      <c r="K9" s="414"/>
      <c r="L9" s="414"/>
      <c r="M9" s="414"/>
      <c r="N9" s="414"/>
      <c r="O9" s="414"/>
      <c r="P9" s="414"/>
      <c r="Q9" s="415"/>
      <c r="R9" s="227"/>
      <c r="S9" s="228">
        <f ca="1">IF(C9="",NA(),MATCH($B9&amp;$C9,'[1]Smelter Reference List'!$J$1:$J$65536,0))</f>
        <v>215</v>
      </c>
      <c r="T9" s="229"/>
      <c r="U9" s="229">
        <f t="shared" ca="1" si="0"/>
        <v>0</v>
      </c>
      <c r="V9" s="229"/>
      <c r="W9" s="229"/>
      <c r="Y9" s="223" t="str">
        <f t="shared" ca="1" si="1"/>
        <v>GoldUnited Precious Metal Refining, Inc.</v>
      </c>
    </row>
    <row r="10" spans="1:25" s="223" customFormat="1" ht="20.25">
      <c r="A10" s="408" t="s">
        <v>1355</v>
      </c>
      <c r="B10" s="409" t="str">
        <f ca="1">IF(LEN(A10)=0,"",INDEX('[1]Smelter Reference List'!$A$1:$A$65536,MATCH($A10,'[1]Smelter Reference List'!$E$1:$E$65536,0)))</f>
        <v>Tin</v>
      </c>
      <c r="C10" s="410" t="str">
        <f ca="1">IF(LEN(A10)=0,"",INDEX('[1]Smelter Reference List'!$C$1:$C$65536,MATCH($A10,'[1]Smelter Reference List'!$E$1:$E$65536,0)))</f>
        <v>Mineração Taboca S.A.</v>
      </c>
      <c r="D10" s="408" t="s">
        <v>1924</v>
      </c>
      <c r="E10" s="408" t="s">
        <v>2139</v>
      </c>
      <c r="F10" s="408" t="s">
        <v>1355</v>
      </c>
      <c r="G10" s="408" t="s">
        <v>3060</v>
      </c>
      <c r="H10" s="411">
        <v>0</v>
      </c>
      <c r="I10" s="412" t="s">
        <v>3409</v>
      </c>
      <c r="J10" s="412" t="s">
        <v>3248</v>
      </c>
      <c r="K10" s="414"/>
      <c r="L10" s="414"/>
      <c r="M10" s="414"/>
      <c r="N10" s="414"/>
      <c r="O10" s="414"/>
      <c r="P10" s="414"/>
      <c r="Q10" s="415"/>
      <c r="R10" s="227"/>
      <c r="S10" s="228">
        <f ca="1">IF(C10="",NA(),MATCH($B10&amp;$C10,'[1]Smelter Reference List'!$J$1:$J$65536,0))</f>
        <v>383</v>
      </c>
      <c r="T10" s="229"/>
      <c r="U10" s="229">
        <f t="shared" ca="1" si="0"/>
        <v>0</v>
      </c>
      <c r="V10" s="229"/>
      <c r="W10" s="229"/>
      <c r="Y10" s="223" t="str">
        <f t="shared" ca="1" si="1"/>
        <v>TinMineração Taboca S.A.</v>
      </c>
    </row>
    <row r="11" spans="1:25" s="223" customFormat="1" ht="20.25">
      <c r="A11" s="408" t="s">
        <v>1354</v>
      </c>
      <c r="B11" s="409" t="str">
        <f ca="1">IF(LEN(A11)=0,"",INDEX('[1]Smelter Reference List'!$A$1:$A$65536,MATCH($A11,'[1]Smelter Reference List'!$E$1:$E$65536,0)))</f>
        <v>Tin</v>
      </c>
      <c r="C11" s="410" t="str">
        <f ca="1">IF(LEN(A11)=0,"",INDEX('[1]Smelter Reference List'!$C$1:$C$65536,MATCH($A11,'[1]Smelter Reference List'!$E$1:$E$65536,0)))</f>
        <v>Malaysia Smelting Corporation (MSC)</v>
      </c>
      <c r="D11" s="408" t="s">
        <v>1445</v>
      </c>
      <c r="E11" s="408" t="s">
        <v>2256</v>
      </c>
      <c r="F11" s="408" t="s">
        <v>1354</v>
      </c>
      <c r="G11" s="408" t="s">
        <v>3060</v>
      </c>
      <c r="H11" s="411">
        <v>0</v>
      </c>
      <c r="I11" s="412" t="s">
        <v>3405</v>
      </c>
      <c r="J11" s="412" t="s">
        <v>3406</v>
      </c>
      <c r="K11" s="414"/>
      <c r="L11" s="414"/>
      <c r="M11" s="414"/>
      <c r="N11" s="414"/>
      <c r="O11" s="414"/>
      <c r="P11" s="414"/>
      <c r="Q11" s="415"/>
      <c r="R11" s="227"/>
      <c r="S11" s="228">
        <f ca="1">IF(C11="",NA(),MATCH($B11&amp;$C11,'[1]Smelter Reference List'!$J$1:$J$65536,0))</f>
        <v>377</v>
      </c>
      <c r="T11" s="229"/>
      <c r="U11" s="229">
        <f t="shared" ca="1" si="0"/>
        <v>0</v>
      </c>
      <c r="V11" s="229"/>
      <c r="W11" s="229"/>
      <c r="Y11" s="223" t="str">
        <f t="shared" ca="1" si="1"/>
        <v>TinMalaysia Smelting Corporation (MSC)</v>
      </c>
    </row>
    <row r="12" spans="1:25" s="223" customFormat="1" ht="20.25">
      <c r="A12" s="408" t="s">
        <v>1380</v>
      </c>
      <c r="B12" s="409" t="str">
        <f ca="1">IF(LEN(A12)=0,"",INDEX('[1]Smelter Reference List'!$A$1:$A$65536,MATCH($A12,'[1]Smelter Reference List'!$E$1:$E$65536,0)))</f>
        <v>Tin</v>
      </c>
      <c r="C12" s="410" t="str">
        <f ca="1">IF(LEN(A12)=0,"",INDEX('[1]Smelter Reference List'!$C$1:$C$65536,MATCH($A12,'[1]Smelter Reference List'!$E$1:$E$65536,0)))</f>
        <v>Thaisarco</v>
      </c>
      <c r="D12" s="408" t="s">
        <v>1922</v>
      </c>
      <c r="E12" s="408" t="s">
        <v>1716</v>
      </c>
      <c r="F12" s="408" t="s">
        <v>1380</v>
      </c>
      <c r="G12" s="408" t="s">
        <v>3060</v>
      </c>
      <c r="H12" s="411">
        <v>0</v>
      </c>
      <c r="I12" s="412" t="s">
        <v>3432</v>
      </c>
      <c r="J12" s="412" t="s">
        <v>3433</v>
      </c>
      <c r="K12" s="414"/>
      <c r="L12" s="414"/>
      <c r="M12" s="414"/>
      <c r="N12" s="414"/>
      <c r="O12" s="414"/>
      <c r="P12" s="414"/>
      <c r="Q12" s="415"/>
      <c r="R12" s="227"/>
      <c r="S12" s="228">
        <f ca="1">IF(C12="",NA(),MATCH($B12&amp;$C12,'[1]Smelter Reference List'!$J$1:$J$65536,0))</f>
        <v>445</v>
      </c>
      <c r="T12" s="229"/>
      <c r="U12" s="229">
        <f t="shared" ca="1" si="0"/>
        <v>0</v>
      </c>
      <c r="V12" s="229"/>
      <c r="W12" s="229"/>
      <c r="Y12" s="223" t="str">
        <f t="shared" ca="1" si="1"/>
        <v>TinThaisarco</v>
      </c>
    </row>
    <row r="13" spans="1:25" s="223" customFormat="1" ht="20.25">
      <c r="A13" s="408" t="s">
        <v>1375</v>
      </c>
      <c r="B13" s="409" t="str">
        <f ca="1">IF(LEN(A13)=0,"",INDEX('[1]Smelter Reference List'!$A$1:$A$65536,MATCH($A13,'[1]Smelter Reference List'!$E$1:$E$65536,0)))</f>
        <v>Tin</v>
      </c>
      <c r="C13" s="410" t="str">
        <f ca="1">IF(LEN(A13)=0,"",INDEX('[1]Smelter Reference List'!$C$1:$C$65536,MATCH($A13,'[1]Smelter Reference List'!$E$1:$E$65536,0)))</f>
        <v>PT Timah (Persero) Tbk Mentok</v>
      </c>
      <c r="D13" s="408" t="s">
        <v>4151</v>
      </c>
      <c r="E13" s="408" t="s">
        <v>2206</v>
      </c>
      <c r="F13" s="408" t="s">
        <v>1375</v>
      </c>
      <c r="G13" s="408" t="s">
        <v>3060</v>
      </c>
      <c r="H13" s="411">
        <v>0</v>
      </c>
      <c r="I13" s="412" t="s">
        <v>3429</v>
      </c>
      <c r="J13" s="412" t="s">
        <v>3385</v>
      </c>
      <c r="K13" s="414"/>
      <c r="L13" s="414"/>
      <c r="M13" s="414"/>
      <c r="N13" s="414"/>
      <c r="O13" s="414"/>
      <c r="P13" s="414"/>
      <c r="Q13" s="415"/>
      <c r="R13" s="227"/>
      <c r="S13" s="228">
        <f ca="1">IF(C13="",NA(),MATCH($B13&amp;$C13,'[1]Smelter Reference List'!$J$1:$J$65536,0))</f>
        <v>432</v>
      </c>
      <c r="T13" s="229"/>
      <c r="U13" s="229">
        <f t="shared" ca="1" si="0"/>
        <v>0</v>
      </c>
      <c r="V13" s="229"/>
      <c r="W13" s="229"/>
      <c r="Y13" s="223" t="str">
        <f t="shared" ca="1" si="1"/>
        <v>TinPT Timah (Persero) Tbk Mentok</v>
      </c>
    </row>
    <row r="14" spans="1:25" s="223" customFormat="1" ht="20.25">
      <c r="A14" s="408" t="s">
        <v>1399</v>
      </c>
      <c r="B14" s="409" t="str">
        <f ca="1">IF(LEN(A14)=0,"",INDEX('[1]Smelter Reference List'!$A$1:$A$65536,MATCH($A14,'[1]Smelter Reference List'!$E$1:$E$65536,0)))</f>
        <v>Tin</v>
      </c>
      <c r="C14" s="410" t="str">
        <f ca="1">IF(LEN(A14)=0,"",INDEX('[1]Smelter Reference List'!$C$1:$C$65536,MATCH($A14,'[1]Smelter Reference List'!$E$1:$E$65536,0)))</f>
        <v>PT Timah (Persero) Tbk Kundur</v>
      </c>
      <c r="D14" s="408" t="s">
        <v>3425</v>
      </c>
      <c r="E14" s="408" t="s">
        <v>2206</v>
      </c>
      <c r="F14" s="408" t="s">
        <v>1399</v>
      </c>
      <c r="G14" s="408" t="s">
        <v>3060</v>
      </c>
      <c r="H14" s="411">
        <v>0</v>
      </c>
      <c r="I14" s="412" t="s">
        <v>3426</v>
      </c>
      <c r="J14" s="412" t="s">
        <v>3427</v>
      </c>
      <c r="K14" s="414"/>
      <c r="L14" s="414"/>
      <c r="M14" s="414"/>
      <c r="N14" s="414"/>
      <c r="O14" s="414"/>
      <c r="P14" s="414"/>
      <c r="Q14" s="415"/>
      <c r="R14" s="227"/>
      <c r="S14" s="228">
        <f ca="1">IF(C14="",NA(),MATCH($B14&amp;$C14,'[1]Smelter Reference List'!$J$1:$J$65536,0))</f>
        <v>431</v>
      </c>
      <c r="T14" s="229"/>
      <c r="U14" s="229">
        <f t="shared" ca="1" si="0"/>
        <v>0</v>
      </c>
      <c r="V14" s="229"/>
      <c r="W14" s="229"/>
      <c r="Y14" s="223" t="str">
        <f t="shared" ca="1" si="1"/>
        <v>TinPT Timah (Persero) Tbk Kundur</v>
      </c>
    </row>
    <row r="15" spans="1:25" s="223" customFormat="1" ht="20.25">
      <c r="A15" s="293"/>
      <c r="B15" s="294" t="str">
        <f>IF(LEN(A15)=0,"",INDEX('Smelter Reference List'!$A:$A,MATCH($A15,'Smelter Reference List'!$E:$E,0)))</f>
        <v/>
      </c>
      <c r="C15" s="300" t="str">
        <f>IF(LEN(A15)=0,"",INDEX('Smelter Reference List'!$C:$C,MATCH($A15,'Smelter Reference List'!$E:$E,0)))</f>
        <v/>
      </c>
      <c r="D15" s="294" t="str">
        <f ca="1">IF(ISERROR($S15),"",OFFSET('Smelter Reference List'!$C$4,$S15-4,0)&amp;"")</f>
        <v/>
      </c>
      <c r="E15" s="294" t="str">
        <f ca="1">IF(ISERROR($S15),"",OFFSET('Smelter Reference List'!$D$4,$S15-4,0)&amp;"")</f>
        <v/>
      </c>
      <c r="F15" s="294" t="str">
        <f ca="1">IF(ISERROR($S15),"",OFFSET('Smelter Reference List'!$E$4,$S15-4,0))</f>
        <v/>
      </c>
      <c r="G15" s="294" t="str">
        <f ca="1">IF(C15=$U$4,"Enter smelter details", IF(ISERROR($S15),"",OFFSET('Smelter Reference List'!$F$4,$S15-4,0)))</f>
        <v/>
      </c>
      <c r="H15" s="295" t="str">
        <f ca="1">IF(ISERROR($S15),"",OFFSET('Smelter Reference List'!$G$4,$S15-4,0))</f>
        <v/>
      </c>
      <c r="I15" s="296" t="str">
        <f ca="1">IF(ISERROR($S15),"",OFFSET('Smelter Reference List'!$H$4,$S15-4,0))</f>
        <v/>
      </c>
      <c r="J15" s="296" t="str">
        <f ca="1">IF(ISERROR($S15),"",OFFSET('Smelter Reference List'!$I$4,$S15-4,0))</f>
        <v/>
      </c>
      <c r="K15" s="297"/>
      <c r="L15" s="297"/>
      <c r="M15" s="297"/>
      <c r="N15" s="297"/>
      <c r="O15" s="297"/>
      <c r="P15" s="297"/>
      <c r="Q15" s="298"/>
      <c r="R15" s="227"/>
      <c r="S15" s="228" t="e">
        <f>IF(C15="",NA(),MATCH($B15&amp;$C15,'Smelter Reference List'!$J:$J,0))</f>
        <v>#N/A</v>
      </c>
      <c r="T15" s="229"/>
      <c r="U15" s="229">
        <f t="shared" ref="U6:U69" ca="1" si="2">IF(AND(C15="Smelter not listed",OR(LEN(D15)=0,LEN(E15)=0)),1,0)</f>
        <v>0</v>
      </c>
      <c r="V15" s="229"/>
      <c r="W15" s="229"/>
      <c r="Y15" s="223" t="str">
        <f t="shared" si="1"/>
        <v/>
      </c>
    </row>
    <row r="16" spans="1:25" s="223" customFormat="1" ht="20.25">
      <c r="A16" s="293"/>
      <c r="B16" s="294" t="str">
        <f>IF(LEN(A16)=0,"",INDEX('Smelter Reference List'!$A:$A,MATCH($A16,'Smelter Reference List'!$E:$E,0)))</f>
        <v/>
      </c>
      <c r="C16" s="300" t="str">
        <f>IF(LEN(A16)=0,"",INDEX('Smelter Reference List'!$C:$C,MATCH($A16,'Smelter Reference List'!$E:$E,0)))</f>
        <v/>
      </c>
      <c r="D16" s="294" t="str">
        <f ca="1">IF(ISERROR($S16),"",OFFSET('Smelter Reference List'!$C$4,$S16-4,0)&amp;"")</f>
        <v/>
      </c>
      <c r="E16" s="294" t="str">
        <f ca="1">IF(ISERROR($S16),"",OFFSET('Smelter Reference List'!$D$4,$S16-4,0)&amp;"")</f>
        <v/>
      </c>
      <c r="F16" s="294" t="str">
        <f ca="1">IF(ISERROR($S16),"",OFFSET('Smelter Reference List'!$E$4,$S16-4,0))</f>
        <v/>
      </c>
      <c r="G16" s="294" t="str">
        <f ca="1">IF(C16=$U$4,"Enter smelter details", IF(ISERROR($S16),"",OFFSET('Smelter Reference List'!$F$4,$S16-4,0)))</f>
        <v/>
      </c>
      <c r="H16" s="295" t="str">
        <f ca="1">IF(ISERROR($S16),"",OFFSET('Smelter Reference List'!$G$4,$S16-4,0))</f>
        <v/>
      </c>
      <c r="I16" s="296" t="str">
        <f ca="1">IF(ISERROR($S16),"",OFFSET('Smelter Reference List'!$H$4,$S16-4,0))</f>
        <v/>
      </c>
      <c r="J16" s="296" t="str">
        <f ca="1">IF(ISERROR($S16),"",OFFSET('Smelter Reference List'!$I$4,$S16-4,0))</f>
        <v/>
      </c>
      <c r="K16" s="297"/>
      <c r="L16" s="297"/>
      <c r="M16" s="297"/>
      <c r="N16" s="297"/>
      <c r="O16" s="297"/>
      <c r="P16" s="297"/>
      <c r="Q16" s="298"/>
      <c r="R16" s="227"/>
      <c r="S16" s="228" t="e">
        <f>IF(C16="",NA(),MATCH($B16&amp;$C16,'Smelter Reference List'!$J:$J,0))</f>
        <v>#N/A</v>
      </c>
      <c r="T16" s="229"/>
      <c r="U16" s="229">
        <f t="shared" ca="1" si="2"/>
        <v>0</v>
      </c>
      <c r="V16" s="229"/>
      <c r="W16" s="229"/>
      <c r="Y16" s="223" t="str">
        <f t="shared" si="1"/>
        <v/>
      </c>
    </row>
    <row r="17" spans="1:25" s="223" customFormat="1" ht="20.25">
      <c r="A17" s="293"/>
      <c r="B17" s="294" t="str">
        <f>IF(LEN(A17)=0,"",INDEX('Smelter Reference List'!$A:$A,MATCH($A17,'Smelter Reference List'!$E:$E,0)))</f>
        <v/>
      </c>
      <c r="C17" s="300" t="str">
        <f>IF(LEN(A17)=0,"",INDEX('Smelter Reference List'!$C:$C,MATCH($A17,'Smelter Reference List'!$E:$E,0)))</f>
        <v/>
      </c>
      <c r="D17" s="294" t="str">
        <f ca="1">IF(ISERROR($S17),"",OFFSET('Smelter Reference List'!$C$4,$S17-4,0)&amp;"")</f>
        <v/>
      </c>
      <c r="E17" s="294" t="str">
        <f ca="1">IF(ISERROR($S17),"",OFFSET('Smelter Reference List'!$D$4,$S17-4,0)&amp;"")</f>
        <v/>
      </c>
      <c r="F17" s="294" t="str">
        <f ca="1">IF(ISERROR($S17),"",OFFSET('Smelter Reference List'!$E$4,$S17-4,0))</f>
        <v/>
      </c>
      <c r="G17" s="294" t="str">
        <f ca="1">IF(C17=$U$4,"Enter smelter details", IF(ISERROR($S17),"",OFFSET('Smelter Reference List'!$F$4,$S17-4,0)))</f>
        <v/>
      </c>
      <c r="H17" s="295" t="str">
        <f ca="1">IF(ISERROR($S17),"",OFFSET('Smelter Reference List'!$G$4,$S17-4,0))</f>
        <v/>
      </c>
      <c r="I17" s="296" t="str">
        <f ca="1">IF(ISERROR($S17),"",OFFSET('Smelter Reference List'!$H$4,$S17-4,0))</f>
        <v/>
      </c>
      <c r="J17" s="296" t="str">
        <f ca="1">IF(ISERROR($S17),"",OFFSET('Smelter Reference List'!$I$4,$S17-4,0))</f>
        <v/>
      </c>
      <c r="K17" s="297"/>
      <c r="L17" s="297"/>
      <c r="M17" s="297"/>
      <c r="N17" s="297"/>
      <c r="O17" s="297"/>
      <c r="P17" s="297"/>
      <c r="Q17" s="298"/>
      <c r="R17" s="227"/>
      <c r="S17" s="228" t="e">
        <f>IF(C17="",NA(),MATCH($B17&amp;$C17,'Smelter Reference List'!$J:$J,0))</f>
        <v>#N/A</v>
      </c>
      <c r="T17" s="229"/>
      <c r="U17" s="229">
        <f t="shared" ca="1" si="2"/>
        <v>0</v>
      </c>
      <c r="V17" s="229"/>
      <c r="W17" s="229"/>
      <c r="Y17" s="223" t="str">
        <f t="shared" si="1"/>
        <v/>
      </c>
    </row>
    <row r="18" spans="1:25" s="223" customFormat="1" ht="20.25">
      <c r="A18" s="293"/>
      <c r="B18" s="294" t="str">
        <f>IF(LEN(A18)=0,"",INDEX('Smelter Reference List'!$A:$A,MATCH($A18,'Smelter Reference List'!$E:$E,0)))</f>
        <v/>
      </c>
      <c r="C18" s="300" t="str">
        <f>IF(LEN(A18)=0,"",INDEX('Smelter Reference List'!$C:$C,MATCH($A18,'Smelter Reference List'!$E:$E,0)))</f>
        <v/>
      </c>
      <c r="D18" s="294" t="str">
        <f ca="1">IF(ISERROR($S18),"",OFFSET('Smelter Reference List'!$C$4,$S18-4,0)&amp;"")</f>
        <v/>
      </c>
      <c r="E18" s="294" t="str">
        <f ca="1">IF(ISERROR($S18),"",OFFSET('Smelter Reference List'!$D$4,$S18-4,0)&amp;"")</f>
        <v/>
      </c>
      <c r="F18" s="294" t="str">
        <f ca="1">IF(ISERROR($S18),"",OFFSET('Smelter Reference List'!$E$4,$S18-4,0))</f>
        <v/>
      </c>
      <c r="G18" s="294" t="str">
        <f ca="1">IF(C18=$U$4,"Enter smelter details", IF(ISERROR($S18),"",OFFSET('Smelter Reference List'!$F$4,$S18-4,0)))</f>
        <v/>
      </c>
      <c r="H18" s="295" t="str">
        <f ca="1">IF(ISERROR($S18),"",OFFSET('Smelter Reference List'!$G$4,$S18-4,0))</f>
        <v/>
      </c>
      <c r="I18" s="296" t="str">
        <f ca="1">IF(ISERROR($S18),"",OFFSET('Smelter Reference List'!$H$4,$S18-4,0))</f>
        <v/>
      </c>
      <c r="J18" s="296" t="str">
        <f ca="1">IF(ISERROR($S18),"",OFFSET('Smelter Reference List'!$I$4,$S18-4,0))</f>
        <v/>
      </c>
      <c r="K18" s="297"/>
      <c r="L18" s="297"/>
      <c r="M18" s="297"/>
      <c r="N18" s="297"/>
      <c r="O18" s="297"/>
      <c r="P18" s="297"/>
      <c r="Q18" s="298"/>
      <c r="R18" s="227"/>
      <c r="S18" s="228" t="e">
        <f>IF(C18="",NA(),MATCH($B18&amp;$C18,'Smelter Reference List'!$J:$J,0))</f>
        <v>#N/A</v>
      </c>
      <c r="T18" s="229"/>
      <c r="U18" s="229">
        <f t="shared" ca="1" si="2"/>
        <v>0</v>
      </c>
      <c r="V18" s="229"/>
      <c r="W18" s="229"/>
      <c r="Y18" s="223" t="str">
        <f t="shared" si="1"/>
        <v/>
      </c>
    </row>
    <row r="19" spans="1:25" s="223" customFormat="1" ht="20.25">
      <c r="A19" s="293"/>
      <c r="B19" s="294" t="str">
        <f>IF(LEN(A19)=0,"",INDEX('Smelter Reference List'!$A:$A,MATCH($A19,'Smelter Reference List'!$E:$E,0)))</f>
        <v/>
      </c>
      <c r="C19" s="300" t="str">
        <f>IF(LEN(A19)=0,"",INDEX('Smelter Reference List'!$C:$C,MATCH($A19,'Smelter Reference List'!$E:$E,0)))</f>
        <v/>
      </c>
      <c r="D19" s="294" t="str">
        <f ca="1">IF(ISERROR($S19),"",OFFSET('Smelter Reference List'!$C$4,$S19-4,0)&amp;"")</f>
        <v/>
      </c>
      <c r="E19" s="294" t="str">
        <f ca="1">IF(ISERROR($S19),"",OFFSET('Smelter Reference List'!$D$4,$S19-4,0)&amp;"")</f>
        <v/>
      </c>
      <c r="F19" s="294" t="str">
        <f ca="1">IF(ISERROR($S19),"",OFFSET('Smelter Reference List'!$E$4,$S19-4,0))</f>
        <v/>
      </c>
      <c r="G19" s="294" t="str">
        <f ca="1">IF(C19=$U$4,"Enter smelter details", IF(ISERROR($S19),"",OFFSET('Smelter Reference List'!$F$4,$S19-4,0)))</f>
        <v/>
      </c>
      <c r="H19" s="295" t="str">
        <f ca="1">IF(ISERROR($S19),"",OFFSET('Smelter Reference List'!$G$4,$S19-4,0))</f>
        <v/>
      </c>
      <c r="I19" s="296" t="str">
        <f ca="1">IF(ISERROR($S19),"",OFFSET('Smelter Reference List'!$H$4,$S19-4,0))</f>
        <v/>
      </c>
      <c r="J19" s="296" t="str">
        <f ca="1">IF(ISERROR($S19),"",OFFSET('Smelter Reference List'!$I$4,$S19-4,0))</f>
        <v/>
      </c>
      <c r="K19" s="297"/>
      <c r="L19" s="297"/>
      <c r="M19" s="297"/>
      <c r="N19" s="297"/>
      <c r="O19" s="297"/>
      <c r="P19" s="297"/>
      <c r="Q19" s="298"/>
      <c r="R19" s="227"/>
      <c r="S19" s="228" t="e">
        <f>IF(C19="",NA(),MATCH($B19&amp;$C19,'Smelter Reference List'!$J:$J,0))</f>
        <v>#N/A</v>
      </c>
      <c r="T19" s="229"/>
      <c r="U19" s="229">
        <f t="shared" ca="1" si="2"/>
        <v>0</v>
      </c>
      <c r="V19" s="229"/>
      <c r="W19" s="229"/>
      <c r="Y19" s="223" t="str">
        <f t="shared" si="1"/>
        <v/>
      </c>
    </row>
    <row r="20" spans="1:25" s="223" customFormat="1" ht="20.25">
      <c r="A20" s="293"/>
      <c r="B20" s="294" t="str">
        <f>IF(LEN(A20)=0,"",INDEX('Smelter Reference List'!$A:$A,MATCH($A20,'Smelter Reference List'!$E:$E,0)))</f>
        <v/>
      </c>
      <c r="C20" s="300" t="str">
        <f>IF(LEN(A20)=0,"",INDEX('Smelter Reference List'!$C:$C,MATCH($A20,'Smelter Reference List'!$E:$E,0)))</f>
        <v/>
      </c>
      <c r="D20" s="294" t="str">
        <f ca="1">IF(ISERROR($S20),"",OFFSET('Smelter Reference List'!$C$4,$S20-4,0)&amp;"")</f>
        <v/>
      </c>
      <c r="E20" s="294" t="str">
        <f ca="1">IF(ISERROR($S20),"",OFFSET('Smelter Reference List'!$D$4,$S20-4,0)&amp;"")</f>
        <v/>
      </c>
      <c r="F20" s="294" t="str">
        <f ca="1">IF(ISERROR($S20),"",OFFSET('Smelter Reference List'!$E$4,$S20-4,0))</f>
        <v/>
      </c>
      <c r="G20" s="294" t="str">
        <f ca="1">IF(C20=$U$4,"Enter smelter details", IF(ISERROR($S20),"",OFFSET('Smelter Reference List'!$F$4,$S20-4,0)))</f>
        <v/>
      </c>
      <c r="H20" s="295" t="str">
        <f ca="1">IF(ISERROR($S20),"",OFFSET('Smelter Reference List'!$G$4,$S20-4,0))</f>
        <v/>
      </c>
      <c r="I20" s="296" t="str">
        <f ca="1">IF(ISERROR($S20),"",OFFSET('Smelter Reference List'!$H$4,$S20-4,0))</f>
        <v/>
      </c>
      <c r="J20" s="296" t="str">
        <f ca="1">IF(ISERROR($S20),"",OFFSET('Smelter Reference List'!$I$4,$S20-4,0))</f>
        <v/>
      </c>
      <c r="K20" s="297"/>
      <c r="L20" s="297"/>
      <c r="M20" s="297"/>
      <c r="N20" s="297"/>
      <c r="O20" s="297"/>
      <c r="P20" s="297"/>
      <c r="Q20" s="298"/>
      <c r="R20" s="227"/>
      <c r="S20" s="228" t="e">
        <f>IF(C20="",NA(),MATCH($B20&amp;$C20,'Smelter Reference List'!$J:$J,0))</f>
        <v>#N/A</v>
      </c>
      <c r="T20" s="229"/>
      <c r="U20" s="229">
        <f t="shared" ca="1" si="2"/>
        <v>0</v>
      </c>
      <c r="V20" s="229"/>
      <c r="W20" s="229"/>
      <c r="Y20" s="223" t="str">
        <f t="shared" si="1"/>
        <v/>
      </c>
    </row>
    <row r="21" spans="1:25" s="223" customFormat="1" ht="20.25">
      <c r="A21" s="293"/>
      <c r="B21" s="294" t="str">
        <f>IF(LEN(A21)=0,"",INDEX('Smelter Reference List'!$A:$A,MATCH($A21,'Smelter Reference List'!$E:$E,0)))</f>
        <v/>
      </c>
      <c r="C21" s="300" t="str">
        <f>IF(LEN(A21)=0,"",INDEX('Smelter Reference List'!$C:$C,MATCH($A21,'Smelter Reference List'!$E:$E,0)))</f>
        <v/>
      </c>
      <c r="D21" s="294" t="str">
        <f ca="1">IF(ISERROR($S21),"",OFFSET('Smelter Reference List'!$C$4,$S21-4,0)&amp;"")</f>
        <v/>
      </c>
      <c r="E21" s="294" t="str">
        <f ca="1">IF(ISERROR($S21),"",OFFSET('Smelter Reference List'!$D$4,$S21-4,0)&amp;"")</f>
        <v/>
      </c>
      <c r="F21" s="294" t="str">
        <f ca="1">IF(ISERROR($S21),"",OFFSET('Smelter Reference List'!$E$4,$S21-4,0))</f>
        <v/>
      </c>
      <c r="G21" s="294" t="str">
        <f ca="1">IF(C21=$U$4,"Enter smelter details", IF(ISERROR($S21),"",OFFSET('Smelter Reference List'!$F$4,$S21-4,0)))</f>
        <v/>
      </c>
      <c r="H21" s="295" t="str">
        <f ca="1">IF(ISERROR($S21),"",OFFSET('Smelter Reference List'!$G$4,$S21-4,0))</f>
        <v/>
      </c>
      <c r="I21" s="296" t="str">
        <f ca="1">IF(ISERROR($S21),"",OFFSET('Smelter Reference List'!$H$4,$S21-4,0))</f>
        <v/>
      </c>
      <c r="J21" s="296" t="str">
        <f ca="1">IF(ISERROR($S21),"",OFFSET('Smelter Reference List'!$I$4,$S21-4,0))</f>
        <v/>
      </c>
      <c r="K21" s="297"/>
      <c r="L21" s="297"/>
      <c r="M21" s="297"/>
      <c r="N21" s="297"/>
      <c r="O21" s="297"/>
      <c r="P21" s="297"/>
      <c r="Q21" s="298"/>
      <c r="R21" s="227"/>
      <c r="S21" s="228" t="e">
        <f>IF(C21="",NA(),MATCH($B21&amp;$C21,'Smelter Reference List'!$J:$J,0))</f>
        <v>#N/A</v>
      </c>
      <c r="T21" s="229"/>
      <c r="U21" s="229">
        <f t="shared" ca="1" si="2"/>
        <v>0</v>
      </c>
      <c r="V21" s="229"/>
      <c r="W21" s="229"/>
      <c r="Y21" s="223" t="str">
        <f t="shared" si="1"/>
        <v/>
      </c>
    </row>
    <row r="22" spans="1:25" s="223" customFormat="1" ht="20.25">
      <c r="A22" s="293"/>
      <c r="B22" s="294" t="str">
        <f>IF(LEN(A22)=0,"",INDEX('Smelter Reference List'!$A:$A,MATCH($A22,'Smelter Reference List'!$E:$E,0)))</f>
        <v/>
      </c>
      <c r="C22" s="300" t="str">
        <f>IF(LEN(A22)=0,"",INDEX('Smelter Reference List'!$C:$C,MATCH($A22,'Smelter Reference List'!$E:$E,0)))</f>
        <v/>
      </c>
      <c r="D22" s="294" t="str">
        <f ca="1">IF(ISERROR($S22),"",OFFSET('Smelter Reference List'!$C$4,$S22-4,0)&amp;"")</f>
        <v/>
      </c>
      <c r="E22" s="294" t="str">
        <f ca="1">IF(ISERROR($S22),"",OFFSET('Smelter Reference List'!$D$4,$S22-4,0)&amp;"")</f>
        <v/>
      </c>
      <c r="F22" s="294" t="str">
        <f ca="1">IF(ISERROR($S22),"",OFFSET('Smelter Reference List'!$E$4,$S22-4,0))</f>
        <v/>
      </c>
      <c r="G22" s="294" t="str">
        <f ca="1">IF(C22=$U$4,"Enter smelter details", IF(ISERROR($S22),"",OFFSET('Smelter Reference List'!$F$4,$S22-4,0)))</f>
        <v/>
      </c>
      <c r="H22" s="295" t="str">
        <f ca="1">IF(ISERROR($S22),"",OFFSET('Smelter Reference List'!$G$4,$S22-4,0))</f>
        <v/>
      </c>
      <c r="I22" s="296" t="str">
        <f ca="1">IF(ISERROR($S22),"",OFFSET('Smelter Reference List'!$H$4,$S22-4,0))</f>
        <v/>
      </c>
      <c r="J22" s="296" t="str">
        <f ca="1">IF(ISERROR($S22),"",OFFSET('Smelter Reference List'!$I$4,$S22-4,0))</f>
        <v/>
      </c>
      <c r="K22" s="297"/>
      <c r="L22" s="297"/>
      <c r="M22" s="297"/>
      <c r="N22" s="297"/>
      <c r="O22" s="297"/>
      <c r="P22" s="297"/>
      <c r="Q22" s="298"/>
      <c r="R22" s="227"/>
      <c r="S22" s="228" t="e">
        <f>IF(C22="",NA(),MATCH($B22&amp;$C22,'Smelter Reference List'!$J:$J,0))</f>
        <v>#N/A</v>
      </c>
      <c r="T22" s="229"/>
      <c r="U22" s="229">
        <f t="shared" ca="1" si="2"/>
        <v>0</v>
      </c>
      <c r="V22" s="229"/>
      <c r="W22" s="229"/>
      <c r="Y22" s="223" t="str">
        <f t="shared" si="1"/>
        <v/>
      </c>
    </row>
    <row r="23" spans="1:25" s="223" customFormat="1" ht="20.25">
      <c r="A23" s="293"/>
      <c r="B23" s="294" t="str">
        <f>IF(LEN(A23)=0,"",INDEX('Smelter Reference List'!$A:$A,MATCH($A23,'Smelter Reference List'!$E:$E,0)))</f>
        <v/>
      </c>
      <c r="C23" s="300" t="str">
        <f>IF(LEN(A23)=0,"",INDEX('Smelter Reference List'!$C:$C,MATCH($A23,'Smelter Reference List'!$E:$E,0)))</f>
        <v/>
      </c>
      <c r="D23" s="294" t="str">
        <f ca="1">IF(ISERROR($S23),"",OFFSET('Smelter Reference List'!$C$4,$S23-4,0)&amp;"")</f>
        <v/>
      </c>
      <c r="E23" s="294" t="str">
        <f ca="1">IF(ISERROR($S23),"",OFFSET('Smelter Reference List'!$D$4,$S23-4,0)&amp;"")</f>
        <v/>
      </c>
      <c r="F23" s="294" t="str">
        <f ca="1">IF(ISERROR($S23),"",OFFSET('Smelter Reference List'!$E$4,$S23-4,0))</f>
        <v/>
      </c>
      <c r="G23" s="294" t="str">
        <f ca="1">IF(C23=$U$4,"Enter smelter details", IF(ISERROR($S23),"",OFFSET('Smelter Reference List'!$F$4,$S23-4,0)))</f>
        <v/>
      </c>
      <c r="H23" s="295" t="str">
        <f ca="1">IF(ISERROR($S23),"",OFFSET('Smelter Reference List'!$G$4,$S23-4,0))</f>
        <v/>
      </c>
      <c r="I23" s="296" t="str">
        <f ca="1">IF(ISERROR($S23),"",OFFSET('Smelter Reference List'!$H$4,$S23-4,0))</f>
        <v/>
      </c>
      <c r="J23" s="296" t="str">
        <f ca="1">IF(ISERROR($S23),"",OFFSET('Smelter Reference List'!$I$4,$S23-4,0))</f>
        <v/>
      </c>
      <c r="K23" s="297"/>
      <c r="L23" s="297"/>
      <c r="M23" s="297"/>
      <c r="N23" s="297"/>
      <c r="O23" s="297"/>
      <c r="P23" s="297"/>
      <c r="Q23" s="298"/>
      <c r="R23" s="227"/>
      <c r="S23" s="228" t="e">
        <f>IF(C23="",NA(),MATCH($B23&amp;$C23,'Smelter Reference List'!$J:$J,0))</f>
        <v>#N/A</v>
      </c>
      <c r="T23" s="229"/>
      <c r="U23" s="229">
        <f t="shared" ca="1" si="2"/>
        <v>0</v>
      </c>
      <c r="V23" s="229"/>
      <c r="W23" s="229"/>
      <c r="Y23" s="223" t="str">
        <f t="shared" si="1"/>
        <v/>
      </c>
    </row>
    <row r="24" spans="1:25" s="223" customFormat="1" ht="20.25">
      <c r="A24" s="293"/>
      <c r="B24" s="294" t="str">
        <f>IF(LEN(A24)=0,"",INDEX('Smelter Reference List'!$A:$A,MATCH($A24,'Smelter Reference List'!$E:$E,0)))</f>
        <v/>
      </c>
      <c r="C24" s="300" t="str">
        <f>IF(LEN(A24)=0,"",INDEX('Smelter Reference List'!$C:$C,MATCH($A24,'Smelter Reference List'!$E:$E,0)))</f>
        <v/>
      </c>
      <c r="D24" s="294" t="str">
        <f ca="1">IF(ISERROR($S24),"",OFFSET('Smelter Reference List'!$C$4,$S24-4,0)&amp;"")</f>
        <v/>
      </c>
      <c r="E24" s="294" t="str">
        <f ca="1">IF(ISERROR($S24),"",OFFSET('Smelter Reference List'!$D$4,$S24-4,0)&amp;"")</f>
        <v/>
      </c>
      <c r="F24" s="294" t="str">
        <f ca="1">IF(ISERROR($S24),"",OFFSET('Smelter Reference List'!$E$4,$S24-4,0))</f>
        <v/>
      </c>
      <c r="G24" s="294" t="str">
        <f ca="1">IF(C24=$U$4,"Enter smelter details", IF(ISERROR($S24),"",OFFSET('Smelter Reference List'!$F$4,$S24-4,0)))</f>
        <v/>
      </c>
      <c r="H24" s="295" t="str">
        <f ca="1">IF(ISERROR($S24),"",OFFSET('Smelter Reference List'!$G$4,$S24-4,0))</f>
        <v/>
      </c>
      <c r="I24" s="296" t="str">
        <f ca="1">IF(ISERROR($S24),"",OFFSET('Smelter Reference List'!$H$4,$S24-4,0))</f>
        <v/>
      </c>
      <c r="J24" s="296" t="str">
        <f ca="1">IF(ISERROR($S24),"",OFFSET('Smelter Reference List'!$I$4,$S24-4,0))</f>
        <v/>
      </c>
      <c r="K24" s="297"/>
      <c r="L24" s="297"/>
      <c r="M24" s="297"/>
      <c r="N24" s="297"/>
      <c r="O24" s="297"/>
      <c r="P24" s="297"/>
      <c r="Q24" s="298"/>
      <c r="R24" s="227"/>
      <c r="S24" s="228" t="e">
        <f>IF(C24="",NA(),MATCH($B24&amp;$C24,'Smelter Reference List'!$J:$J,0))</f>
        <v>#N/A</v>
      </c>
      <c r="T24" s="229"/>
      <c r="U24" s="229">
        <f t="shared" ca="1" si="2"/>
        <v>0</v>
      </c>
      <c r="V24" s="229"/>
      <c r="W24" s="229"/>
      <c r="Y24" s="223" t="str">
        <f t="shared" si="1"/>
        <v/>
      </c>
    </row>
    <row r="25" spans="1:25" s="223" customFormat="1" ht="20.25">
      <c r="A25" s="293"/>
      <c r="B25" s="294" t="str">
        <f>IF(LEN(A25)=0,"",INDEX('Smelter Reference List'!$A:$A,MATCH($A25,'Smelter Reference List'!$E:$E,0)))</f>
        <v/>
      </c>
      <c r="C25" s="300" t="str">
        <f>IF(LEN(A25)=0,"",INDEX('Smelter Reference List'!$C:$C,MATCH($A25,'Smelter Reference List'!$E:$E,0)))</f>
        <v/>
      </c>
      <c r="D25" s="294" t="str">
        <f ca="1">IF(ISERROR($S25),"",OFFSET('Smelter Reference List'!$C$4,$S25-4,0)&amp;"")</f>
        <v/>
      </c>
      <c r="E25" s="294" t="str">
        <f ca="1">IF(ISERROR($S25),"",OFFSET('Smelter Reference List'!$D$4,$S25-4,0)&amp;"")</f>
        <v/>
      </c>
      <c r="F25" s="294" t="str">
        <f ca="1">IF(ISERROR($S25),"",OFFSET('Smelter Reference List'!$E$4,$S25-4,0))</f>
        <v/>
      </c>
      <c r="G25" s="294" t="str">
        <f ca="1">IF(C25=$U$4,"Enter smelter details", IF(ISERROR($S25),"",OFFSET('Smelter Reference List'!$F$4,$S25-4,0)))</f>
        <v/>
      </c>
      <c r="H25" s="295" t="str">
        <f ca="1">IF(ISERROR($S25),"",OFFSET('Smelter Reference List'!$G$4,$S25-4,0))</f>
        <v/>
      </c>
      <c r="I25" s="296" t="str">
        <f ca="1">IF(ISERROR($S25),"",OFFSET('Smelter Reference List'!$H$4,$S25-4,0))</f>
        <v/>
      </c>
      <c r="J25" s="296" t="str">
        <f ca="1">IF(ISERROR($S25),"",OFFSET('Smelter Reference List'!$I$4,$S25-4,0))</f>
        <v/>
      </c>
      <c r="K25" s="297"/>
      <c r="L25" s="297"/>
      <c r="M25" s="297"/>
      <c r="N25" s="297"/>
      <c r="O25" s="297"/>
      <c r="P25" s="297"/>
      <c r="Q25" s="298"/>
      <c r="R25" s="227"/>
      <c r="S25" s="228" t="e">
        <f>IF(C25="",NA(),MATCH($B25&amp;$C25,'Smelter Reference List'!$J:$J,0))</f>
        <v>#N/A</v>
      </c>
      <c r="T25" s="229"/>
      <c r="U25" s="229">
        <f t="shared" ca="1" si="2"/>
        <v>0</v>
      </c>
      <c r="V25" s="229"/>
      <c r="W25" s="229"/>
      <c r="Y25" s="223" t="str">
        <f t="shared" si="1"/>
        <v/>
      </c>
    </row>
    <row r="26" spans="1:25" s="223" customFormat="1" ht="20.25">
      <c r="A26" s="293"/>
      <c r="B26" s="294" t="str">
        <f>IF(LEN(A26)=0,"",INDEX('Smelter Reference List'!$A:$A,MATCH($A26,'Smelter Reference List'!$E:$E,0)))</f>
        <v/>
      </c>
      <c r="C26" s="300" t="str">
        <f>IF(LEN(A26)=0,"",INDEX('Smelter Reference List'!$C:$C,MATCH($A26,'Smelter Reference List'!$E:$E,0)))</f>
        <v/>
      </c>
      <c r="D26" s="294" t="str">
        <f ca="1">IF(ISERROR($S26),"",OFFSET('Smelter Reference List'!$C$4,$S26-4,0)&amp;"")</f>
        <v/>
      </c>
      <c r="E26" s="294" t="str">
        <f ca="1">IF(ISERROR($S26),"",OFFSET('Smelter Reference List'!$D$4,$S26-4,0)&amp;"")</f>
        <v/>
      </c>
      <c r="F26" s="294" t="str">
        <f ca="1">IF(ISERROR($S26),"",OFFSET('Smelter Reference List'!$E$4,$S26-4,0))</f>
        <v/>
      </c>
      <c r="G26" s="294" t="str">
        <f ca="1">IF(C26=$U$4,"Enter smelter details", IF(ISERROR($S26),"",OFFSET('Smelter Reference List'!$F$4,$S26-4,0)))</f>
        <v/>
      </c>
      <c r="H26" s="295" t="str">
        <f ca="1">IF(ISERROR($S26),"",OFFSET('Smelter Reference List'!$G$4,$S26-4,0))</f>
        <v/>
      </c>
      <c r="I26" s="296" t="str">
        <f ca="1">IF(ISERROR($S26),"",OFFSET('Smelter Reference List'!$H$4,$S26-4,0))</f>
        <v/>
      </c>
      <c r="J26" s="296" t="str">
        <f ca="1">IF(ISERROR($S26),"",OFFSET('Smelter Reference List'!$I$4,$S26-4,0))</f>
        <v/>
      </c>
      <c r="K26" s="297"/>
      <c r="L26" s="297"/>
      <c r="M26" s="297"/>
      <c r="N26" s="297"/>
      <c r="O26" s="297"/>
      <c r="P26" s="297"/>
      <c r="Q26" s="298"/>
      <c r="R26" s="227"/>
      <c r="S26" s="228" t="e">
        <f>IF(C26="",NA(),MATCH($B26&amp;$C26,'Smelter Reference List'!$J:$J,0))</f>
        <v>#N/A</v>
      </c>
      <c r="T26" s="229"/>
      <c r="U26" s="229">
        <f t="shared" ca="1" si="2"/>
        <v>0</v>
      </c>
      <c r="V26" s="229"/>
      <c r="W26" s="229"/>
      <c r="Y26" s="223" t="str">
        <f t="shared" si="1"/>
        <v/>
      </c>
    </row>
    <row r="27" spans="1:25" s="223" customFormat="1" ht="20.25">
      <c r="A27" s="293"/>
      <c r="B27" s="294" t="str">
        <f>IF(LEN(A27)=0,"",INDEX('Smelter Reference List'!$A:$A,MATCH($A27,'Smelter Reference List'!$E:$E,0)))</f>
        <v/>
      </c>
      <c r="C27" s="300" t="str">
        <f>IF(LEN(A27)=0,"",INDEX('Smelter Reference List'!$C:$C,MATCH($A27,'Smelter Reference List'!$E:$E,0)))</f>
        <v/>
      </c>
      <c r="D27" s="294" t="str">
        <f ca="1">IF(ISERROR($S27),"",OFFSET('Smelter Reference List'!$C$4,$S27-4,0)&amp;"")</f>
        <v/>
      </c>
      <c r="E27" s="294" t="str">
        <f ca="1">IF(ISERROR($S27),"",OFFSET('Smelter Reference List'!$D$4,$S27-4,0)&amp;"")</f>
        <v/>
      </c>
      <c r="F27" s="294" t="str">
        <f ca="1">IF(ISERROR($S27),"",OFFSET('Smelter Reference List'!$E$4,$S27-4,0))</f>
        <v/>
      </c>
      <c r="G27" s="294" t="str">
        <f ca="1">IF(C27=$U$4,"Enter smelter details", IF(ISERROR($S27),"",OFFSET('Smelter Reference List'!$F$4,$S27-4,0)))</f>
        <v/>
      </c>
      <c r="H27" s="295" t="str">
        <f ca="1">IF(ISERROR($S27),"",OFFSET('Smelter Reference List'!$G$4,$S27-4,0))</f>
        <v/>
      </c>
      <c r="I27" s="296" t="str">
        <f ca="1">IF(ISERROR($S27),"",OFFSET('Smelter Reference List'!$H$4,$S27-4,0))</f>
        <v/>
      </c>
      <c r="J27" s="296" t="str">
        <f ca="1">IF(ISERROR($S27),"",OFFSET('Smelter Reference List'!$I$4,$S27-4,0))</f>
        <v/>
      </c>
      <c r="K27" s="297"/>
      <c r="L27" s="297"/>
      <c r="M27" s="297"/>
      <c r="N27" s="297"/>
      <c r="O27" s="297"/>
      <c r="P27" s="297"/>
      <c r="Q27" s="298"/>
      <c r="R27" s="227"/>
      <c r="S27" s="228" t="e">
        <f>IF(C27="",NA(),MATCH($B27&amp;$C27,'Smelter Reference List'!$J:$J,0))</f>
        <v>#N/A</v>
      </c>
      <c r="T27" s="229"/>
      <c r="U27" s="229">
        <f t="shared" ca="1" si="2"/>
        <v>0</v>
      </c>
      <c r="V27" s="229"/>
      <c r="W27" s="229"/>
      <c r="Y27" s="223" t="str">
        <f t="shared" si="1"/>
        <v/>
      </c>
    </row>
    <row r="28" spans="1:25" s="223" customFormat="1" ht="20.25">
      <c r="A28" s="293"/>
      <c r="B28" s="294" t="str">
        <f>IF(LEN(A28)=0,"",INDEX('Smelter Reference List'!$A:$A,MATCH($A28,'Smelter Reference List'!$E:$E,0)))</f>
        <v/>
      </c>
      <c r="C28" s="300" t="str">
        <f>IF(LEN(A28)=0,"",INDEX('Smelter Reference List'!$C:$C,MATCH($A28,'Smelter Reference List'!$E:$E,0)))</f>
        <v/>
      </c>
      <c r="D28" s="294" t="str">
        <f ca="1">IF(ISERROR($S28),"",OFFSET('Smelter Reference List'!$C$4,$S28-4,0)&amp;"")</f>
        <v/>
      </c>
      <c r="E28" s="294" t="str">
        <f ca="1">IF(ISERROR($S28),"",OFFSET('Smelter Reference List'!$D$4,$S28-4,0)&amp;"")</f>
        <v/>
      </c>
      <c r="F28" s="294" t="str">
        <f ca="1">IF(ISERROR($S28),"",OFFSET('Smelter Reference List'!$E$4,$S28-4,0))</f>
        <v/>
      </c>
      <c r="G28" s="294" t="str">
        <f ca="1">IF(C28=$U$4,"Enter smelter details", IF(ISERROR($S28),"",OFFSET('Smelter Reference List'!$F$4,$S28-4,0)))</f>
        <v/>
      </c>
      <c r="H28" s="295" t="str">
        <f ca="1">IF(ISERROR($S28),"",OFFSET('Smelter Reference List'!$G$4,$S28-4,0))</f>
        <v/>
      </c>
      <c r="I28" s="296" t="str">
        <f ca="1">IF(ISERROR($S28),"",OFFSET('Smelter Reference List'!$H$4,$S28-4,0))</f>
        <v/>
      </c>
      <c r="J28" s="296" t="str">
        <f ca="1">IF(ISERROR($S28),"",OFFSET('Smelter Reference List'!$I$4,$S28-4,0))</f>
        <v/>
      </c>
      <c r="K28" s="297"/>
      <c r="L28" s="297"/>
      <c r="M28" s="297"/>
      <c r="N28" s="297"/>
      <c r="O28" s="297"/>
      <c r="P28" s="297"/>
      <c r="Q28" s="298"/>
      <c r="R28" s="227"/>
      <c r="S28" s="228" t="e">
        <f>IF(C28="",NA(),MATCH($B28&amp;$C28,'Smelter Reference List'!$J:$J,0))</f>
        <v>#N/A</v>
      </c>
      <c r="T28" s="229"/>
      <c r="U28" s="229">
        <f t="shared" ca="1" si="2"/>
        <v>0</v>
      </c>
      <c r="V28" s="229"/>
      <c r="W28" s="229"/>
      <c r="Y28" s="223" t="str">
        <f t="shared" si="1"/>
        <v/>
      </c>
    </row>
    <row r="29" spans="1:25" s="223" customFormat="1" ht="20.25">
      <c r="A29" s="293"/>
      <c r="B29" s="294" t="str">
        <f>IF(LEN(A29)=0,"",INDEX('Smelter Reference List'!$A:$A,MATCH($A29,'Smelter Reference List'!$E:$E,0)))</f>
        <v/>
      </c>
      <c r="C29" s="300" t="str">
        <f>IF(LEN(A29)=0,"",INDEX('Smelter Reference List'!$C:$C,MATCH($A29,'Smelter Reference List'!$E:$E,0)))</f>
        <v/>
      </c>
      <c r="D29" s="294" t="str">
        <f ca="1">IF(ISERROR($S29),"",OFFSET('Smelter Reference List'!$C$4,$S29-4,0)&amp;"")</f>
        <v/>
      </c>
      <c r="E29" s="294" t="str">
        <f ca="1">IF(ISERROR($S29),"",OFFSET('Smelter Reference List'!$D$4,$S29-4,0)&amp;"")</f>
        <v/>
      </c>
      <c r="F29" s="294" t="str">
        <f ca="1">IF(ISERROR($S29),"",OFFSET('Smelter Reference List'!$E$4,$S29-4,0))</f>
        <v/>
      </c>
      <c r="G29" s="294" t="str">
        <f ca="1">IF(C29=$U$4,"Enter smelter details", IF(ISERROR($S29),"",OFFSET('Smelter Reference List'!$F$4,$S29-4,0)))</f>
        <v/>
      </c>
      <c r="H29" s="295" t="str">
        <f ca="1">IF(ISERROR($S29),"",OFFSET('Smelter Reference List'!$G$4,$S29-4,0))</f>
        <v/>
      </c>
      <c r="I29" s="296" t="str">
        <f ca="1">IF(ISERROR($S29),"",OFFSET('Smelter Reference List'!$H$4,$S29-4,0))</f>
        <v/>
      </c>
      <c r="J29" s="296" t="str">
        <f ca="1">IF(ISERROR($S29),"",OFFSET('Smelter Reference List'!$I$4,$S29-4,0))</f>
        <v/>
      </c>
      <c r="K29" s="297"/>
      <c r="L29" s="297"/>
      <c r="M29" s="297"/>
      <c r="N29" s="297"/>
      <c r="O29" s="297"/>
      <c r="P29" s="297"/>
      <c r="Q29" s="298"/>
      <c r="R29" s="227"/>
      <c r="S29" s="228" t="e">
        <f>IF(C29="",NA(),MATCH($B29&amp;$C29,'Smelter Reference List'!$J:$J,0))</f>
        <v>#N/A</v>
      </c>
      <c r="T29" s="229"/>
      <c r="U29" s="229">
        <f t="shared" ca="1" si="2"/>
        <v>0</v>
      </c>
      <c r="V29" s="229"/>
      <c r="W29" s="229"/>
      <c r="Y29" s="223" t="str">
        <f t="shared" si="1"/>
        <v/>
      </c>
    </row>
    <row r="30" spans="1:25" s="223" customFormat="1" ht="20.25">
      <c r="A30" s="293"/>
      <c r="B30" s="294" t="str">
        <f>IF(LEN(A30)=0,"",INDEX('Smelter Reference List'!$A:$A,MATCH($A30,'Smelter Reference List'!$E:$E,0)))</f>
        <v/>
      </c>
      <c r="C30" s="300" t="str">
        <f>IF(LEN(A30)=0,"",INDEX('Smelter Reference List'!$C:$C,MATCH($A30,'Smelter Reference List'!$E:$E,0)))</f>
        <v/>
      </c>
      <c r="D30" s="294" t="str">
        <f ca="1">IF(ISERROR($S30),"",OFFSET('Smelter Reference List'!$C$4,$S30-4,0)&amp;"")</f>
        <v/>
      </c>
      <c r="E30" s="294" t="str">
        <f ca="1">IF(ISERROR($S30),"",OFFSET('Smelter Reference List'!$D$4,$S30-4,0)&amp;"")</f>
        <v/>
      </c>
      <c r="F30" s="294" t="str">
        <f ca="1">IF(ISERROR($S30),"",OFFSET('Smelter Reference List'!$E$4,$S30-4,0))</f>
        <v/>
      </c>
      <c r="G30" s="294" t="str">
        <f ca="1">IF(C30=$U$4,"Enter smelter details", IF(ISERROR($S30),"",OFFSET('Smelter Reference List'!$F$4,$S30-4,0)))</f>
        <v/>
      </c>
      <c r="H30" s="295" t="str">
        <f ca="1">IF(ISERROR($S30),"",OFFSET('Smelter Reference List'!$G$4,$S30-4,0))</f>
        <v/>
      </c>
      <c r="I30" s="296" t="str">
        <f ca="1">IF(ISERROR($S30),"",OFFSET('Smelter Reference List'!$H$4,$S30-4,0))</f>
        <v/>
      </c>
      <c r="J30" s="296" t="str">
        <f ca="1">IF(ISERROR($S30),"",OFFSET('Smelter Reference List'!$I$4,$S30-4,0))</f>
        <v/>
      </c>
      <c r="K30" s="297"/>
      <c r="L30" s="297"/>
      <c r="M30" s="297"/>
      <c r="N30" s="297"/>
      <c r="O30" s="297"/>
      <c r="P30" s="297"/>
      <c r="Q30" s="298"/>
      <c r="R30" s="227"/>
      <c r="S30" s="228" t="e">
        <f>IF(C30="",NA(),MATCH($B30&amp;$C30,'Smelter Reference List'!$J:$J,0))</f>
        <v>#N/A</v>
      </c>
      <c r="T30" s="229"/>
      <c r="U30" s="229">
        <f t="shared" ca="1" si="2"/>
        <v>0</v>
      </c>
      <c r="V30" s="229"/>
      <c r="W30" s="229"/>
      <c r="Y30" s="223" t="str">
        <f t="shared" si="1"/>
        <v/>
      </c>
    </row>
    <row r="31" spans="1:25" s="223" customFormat="1" ht="20.25">
      <c r="A31" s="293"/>
      <c r="B31" s="294" t="str">
        <f>IF(LEN(A31)=0,"",INDEX('Smelter Reference List'!$A:$A,MATCH($A31,'Smelter Reference List'!$E:$E,0)))</f>
        <v/>
      </c>
      <c r="C31" s="300" t="str">
        <f>IF(LEN(A31)=0,"",INDEX('Smelter Reference List'!$C:$C,MATCH($A31,'Smelter Reference List'!$E:$E,0)))</f>
        <v/>
      </c>
      <c r="D31" s="294" t="str">
        <f ca="1">IF(ISERROR($S31),"",OFFSET('Smelter Reference List'!$C$4,$S31-4,0)&amp;"")</f>
        <v/>
      </c>
      <c r="E31" s="294" t="str">
        <f ca="1">IF(ISERROR($S31),"",OFFSET('Smelter Reference List'!$D$4,$S31-4,0)&amp;"")</f>
        <v/>
      </c>
      <c r="F31" s="294" t="str">
        <f ca="1">IF(ISERROR($S31),"",OFFSET('Smelter Reference List'!$E$4,$S31-4,0))</f>
        <v/>
      </c>
      <c r="G31" s="294" t="str">
        <f ca="1">IF(C31=$U$4,"Enter smelter details", IF(ISERROR($S31),"",OFFSET('Smelter Reference List'!$F$4,$S31-4,0)))</f>
        <v/>
      </c>
      <c r="H31" s="295" t="str">
        <f ca="1">IF(ISERROR($S31),"",OFFSET('Smelter Reference List'!$G$4,$S31-4,0))</f>
        <v/>
      </c>
      <c r="I31" s="296" t="str">
        <f ca="1">IF(ISERROR($S31),"",OFFSET('Smelter Reference List'!$H$4,$S31-4,0))</f>
        <v/>
      </c>
      <c r="J31" s="296" t="str">
        <f ca="1">IF(ISERROR($S31),"",OFFSET('Smelter Reference List'!$I$4,$S31-4,0))</f>
        <v/>
      </c>
      <c r="K31" s="297"/>
      <c r="L31" s="297"/>
      <c r="M31" s="297"/>
      <c r="N31" s="297"/>
      <c r="O31" s="297"/>
      <c r="P31" s="297"/>
      <c r="Q31" s="298"/>
      <c r="R31" s="227"/>
      <c r="S31" s="228" t="e">
        <f>IF(C31="",NA(),MATCH($B31&amp;$C31,'Smelter Reference List'!$J:$J,0))</f>
        <v>#N/A</v>
      </c>
      <c r="T31" s="229"/>
      <c r="U31" s="229">
        <f t="shared" ca="1" si="2"/>
        <v>0</v>
      </c>
      <c r="V31" s="229"/>
      <c r="W31" s="229"/>
      <c r="Y31" s="223" t="str">
        <f t="shared" si="1"/>
        <v/>
      </c>
    </row>
    <row r="32" spans="1:25" s="223" customFormat="1" ht="20.25">
      <c r="A32" s="293"/>
      <c r="B32" s="294" t="str">
        <f>IF(LEN(A32)=0,"",INDEX('Smelter Reference List'!$A:$A,MATCH($A32,'Smelter Reference List'!$E:$E,0)))</f>
        <v/>
      </c>
      <c r="C32" s="300" t="str">
        <f>IF(LEN(A32)=0,"",INDEX('Smelter Reference List'!$C:$C,MATCH($A32,'Smelter Reference List'!$E:$E,0)))</f>
        <v/>
      </c>
      <c r="D32" s="294" t="str">
        <f ca="1">IF(ISERROR($S32),"",OFFSET('Smelter Reference List'!$C$4,$S32-4,0)&amp;"")</f>
        <v/>
      </c>
      <c r="E32" s="294" t="str">
        <f ca="1">IF(ISERROR($S32),"",OFFSET('Smelter Reference List'!$D$4,$S32-4,0)&amp;"")</f>
        <v/>
      </c>
      <c r="F32" s="294" t="str">
        <f ca="1">IF(ISERROR($S32),"",OFFSET('Smelter Reference List'!$E$4,$S32-4,0))</f>
        <v/>
      </c>
      <c r="G32" s="294" t="str">
        <f ca="1">IF(C32=$U$4,"Enter smelter details", IF(ISERROR($S32),"",OFFSET('Smelter Reference List'!$F$4,$S32-4,0)))</f>
        <v/>
      </c>
      <c r="H32" s="295" t="str">
        <f ca="1">IF(ISERROR($S32),"",OFFSET('Smelter Reference List'!$G$4,$S32-4,0))</f>
        <v/>
      </c>
      <c r="I32" s="296" t="str">
        <f ca="1">IF(ISERROR($S32),"",OFFSET('Smelter Reference List'!$H$4,$S32-4,0))</f>
        <v/>
      </c>
      <c r="J32" s="296" t="str">
        <f ca="1">IF(ISERROR($S32),"",OFFSET('Smelter Reference List'!$I$4,$S32-4,0))</f>
        <v/>
      </c>
      <c r="K32" s="297"/>
      <c r="L32" s="297"/>
      <c r="M32" s="297"/>
      <c r="N32" s="297"/>
      <c r="O32" s="297"/>
      <c r="P32" s="297"/>
      <c r="Q32" s="298"/>
      <c r="R32" s="227"/>
      <c r="S32" s="228" t="e">
        <f>IF(C32="",NA(),MATCH($B32&amp;$C32,'Smelter Reference List'!$J:$J,0))</f>
        <v>#N/A</v>
      </c>
      <c r="T32" s="229"/>
      <c r="U32" s="229">
        <f t="shared" ca="1" si="2"/>
        <v>0</v>
      </c>
      <c r="V32" s="229"/>
      <c r="W32" s="229"/>
      <c r="Y32" s="223" t="str">
        <f t="shared" si="1"/>
        <v/>
      </c>
    </row>
    <row r="33" spans="1:25" s="223" customFormat="1" ht="20.25">
      <c r="A33" s="293"/>
      <c r="B33" s="294" t="str">
        <f>IF(LEN(A33)=0,"",INDEX('Smelter Reference List'!$A:$A,MATCH($A33,'Smelter Reference List'!$E:$E,0)))</f>
        <v/>
      </c>
      <c r="C33" s="300" t="str">
        <f>IF(LEN(A33)=0,"",INDEX('Smelter Reference List'!$C:$C,MATCH($A33,'Smelter Reference List'!$E:$E,0)))</f>
        <v/>
      </c>
      <c r="D33" s="294" t="str">
        <f ca="1">IF(ISERROR($S33),"",OFFSET('Smelter Reference List'!$C$4,$S33-4,0)&amp;"")</f>
        <v/>
      </c>
      <c r="E33" s="294" t="str">
        <f ca="1">IF(ISERROR($S33),"",OFFSET('Smelter Reference List'!$D$4,$S33-4,0)&amp;"")</f>
        <v/>
      </c>
      <c r="F33" s="294" t="str">
        <f ca="1">IF(ISERROR($S33),"",OFFSET('Smelter Reference List'!$E$4,$S33-4,0))</f>
        <v/>
      </c>
      <c r="G33" s="294" t="str">
        <f ca="1">IF(C33=$U$4,"Enter smelter details", IF(ISERROR($S33),"",OFFSET('Smelter Reference List'!$F$4,$S33-4,0)))</f>
        <v/>
      </c>
      <c r="H33" s="295" t="str">
        <f ca="1">IF(ISERROR($S33),"",OFFSET('Smelter Reference List'!$G$4,$S33-4,0))</f>
        <v/>
      </c>
      <c r="I33" s="296" t="str">
        <f ca="1">IF(ISERROR($S33),"",OFFSET('Smelter Reference List'!$H$4,$S33-4,0))</f>
        <v/>
      </c>
      <c r="J33" s="296" t="str">
        <f ca="1">IF(ISERROR($S33),"",OFFSET('Smelter Reference List'!$I$4,$S33-4,0))</f>
        <v/>
      </c>
      <c r="K33" s="297"/>
      <c r="L33" s="297"/>
      <c r="M33" s="297"/>
      <c r="N33" s="297"/>
      <c r="O33" s="297"/>
      <c r="P33" s="297"/>
      <c r="Q33" s="298"/>
      <c r="R33" s="227"/>
      <c r="S33" s="228" t="e">
        <f>IF(C33="",NA(),MATCH($B33&amp;$C33,'Smelter Reference List'!$J:$J,0))</f>
        <v>#N/A</v>
      </c>
      <c r="T33" s="229"/>
      <c r="U33" s="229">
        <f t="shared" ca="1" si="2"/>
        <v>0</v>
      </c>
      <c r="V33" s="229"/>
      <c r="W33" s="229"/>
      <c r="Y33" s="223" t="str">
        <f t="shared" si="1"/>
        <v/>
      </c>
    </row>
    <row r="34" spans="1:25" s="223" customFormat="1" ht="20.25">
      <c r="A34" s="293"/>
      <c r="B34" s="294" t="str">
        <f>IF(LEN(A34)=0,"",INDEX('Smelter Reference List'!$A:$A,MATCH($A34,'Smelter Reference List'!$E:$E,0)))</f>
        <v/>
      </c>
      <c r="C34" s="300" t="str">
        <f>IF(LEN(A34)=0,"",INDEX('Smelter Reference List'!$C:$C,MATCH($A34,'Smelter Reference List'!$E:$E,0)))</f>
        <v/>
      </c>
      <c r="D34" s="294" t="str">
        <f ca="1">IF(ISERROR($S34),"",OFFSET('Smelter Reference List'!$C$4,$S34-4,0)&amp;"")</f>
        <v/>
      </c>
      <c r="E34" s="294" t="str">
        <f ca="1">IF(ISERROR($S34),"",OFFSET('Smelter Reference List'!$D$4,$S34-4,0)&amp;"")</f>
        <v/>
      </c>
      <c r="F34" s="294" t="str">
        <f ca="1">IF(ISERROR($S34),"",OFFSET('Smelter Reference List'!$E$4,$S34-4,0))</f>
        <v/>
      </c>
      <c r="G34" s="294" t="str">
        <f ca="1">IF(C34=$U$4,"Enter smelter details", IF(ISERROR($S34),"",OFFSET('Smelter Reference List'!$F$4,$S34-4,0)))</f>
        <v/>
      </c>
      <c r="H34" s="295" t="str">
        <f ca="1">IF(ISERROR($S34),"",OFFSET('Smelter Reference List'!$G$4,$S34-4,0))</f>
        <v/>
      </c>
      <c r="I34" s="296" t="str">
        <f ca="1">IF(ISERROR($S34),"",OFFSET('Smelter Reference List'!$H$4,$S34-4,0))</f>
        <v/>
      </c>
      <c r="J34" s="296" t="str">
        <f ca="1">IF(ISERROR($S34),"",OFFSET('Smelter Reference List'!$I$4,$S34-4,0))</f>
        <v/>
      </c>
      <c r="K34" s="297"/>
      <c r="L34" s="297"/>
      <c r="M34" s="297"/>
      <c r="N34" s="297"/>
      <c r="O34" s="297"/>
      <c r="P34" s="297"/>
      <c r="Q34" s="298"/>
      <c r="R34" s="227"/>
      <c r="S34" s="228" t="e">
        <f>IF(C34="",NA(),MATCH($B34&amp;$C34,'Smelter Reference List'!$J:$J,0))</f>
        <v>#N/A</v>
      </c>
      <c r="T34" s="229"/>
      <c r="U34" s="229">
        <f t="shared" ca="1" si="2"/>
        <v>0</v>
      </c>
      <c r="V34" s="229"/>
      <c r="W34" s="229"/>
      <c r="Y34" s="223" t="str">
        <f t="shared" si="1"/>
        <v/>
      </c>
    </row>
    <row r="35" spans="1:25" s="223" customFormat="1" ht="20.25">
      <c r="A35" s="293"/>
      <c r="B35" s="294" t="str">
        <f>IF(LEN(A35)=0,"",INDEX('Smelter Reference List'!$A:$A,MATCH($A35,'Smelter Reference List'!$E:$E,0)))</f>
        <v/>
      </c>
      <c r="C35" s="300" t="str">
        <f>IF(LEN(A35)=0,"",INDEX('Smelter Reference List'!$C:$C,MATCH($A35,'Smelter Reference List'!$E:$E,0)))</f>
        <v/>
      </c>
      <c r="D35" s="294" t="str">
        <f ca="1">IF(ISERROR($S35),"",OFFSET('Smelter Reference List'!$C$4,$S35-4,0)&amp;"")</f>
        <v/>
      </c>
      <c r="E35" s="294" t="str">
        <f ca="1">IF(ISERROR($S35),"",OFFSET('Smelter Reference List'!$D$4,$S35-4,0)&amp;"")</f>
        <v/>
      </c>
      <c r="F35" s="294" t="str">
        <f ca="1">IF(ISERROR($S35),"",OFFSET('Smelter Reference List'!$E$4,$S35-4,0))</f>
        <v/>
      </c>
      <c r="G35" s="294" t="str">
        <f ca="1">IF(C35=$U$4,"Enter smelter details", IF(ISERROR($S35),"",OFFSET('Smelter Reference List'!$F$4,$S35-4,0)))</f>
        <v/>
      </c>
      <c r="H35" s="295" t="str">
        <f ca="1">IF(ISERROR($S35),"",OFFSET('Smelter Reference List'!$G$4,$S35-4,0))</f>
        <v/>
      </c>
      <c r="I35" s="296" t="str">
        <f ca="1">IF(ISERROR($S35),"",OFFSET('Smelter Reference List'!$H$4,$S35-4,0))</f>
        <v/>
      </c>
      <c r="J35" s="296" t="str">
        <f ca="1">IF(ISERROR($S35),"",OFFSET('Smelter Reference List'!$I$4,$S35-4,0))</f>
        <v/>
      </c>
      <c r="K35" s="297"/>
      <c r="L35" s="297"/>
      <c r="M35" s="297"/>
      <c r="N35" s="297"/>
      <c r="O35" s="297"/>
      <c r="P35" s="297"/>
      <c r="Q35" s="298"/>
      <c r="R35" s="227"/>
      <c r="S35" s="228" t="e">
        <f>IF(C35="",NA(),MATCH($B35&amp;$C35,'Smelter Reference List'!$J:$J,0))</f>
        <v>#N/A</v>
      </c>
      <c r="T35" s="229"/>
      <c r="U35" s="229">
        <f t="shared" ca="1" si="2"/>
        <v>0</v>
      </c>
      <c r="V35" s="229"/>
      <c r="W35" s="229"/>
      <c r="Y35" s="223" t="str">
        <f t="shared" si="1"/>
        <v/>
      </c>
    </row>
    <row r="36" spans="1:25" s="223" customFormat="1" ht="20.25">
      <c r="A36" s="293"/>
      <c r="B36" s="294" t="str">
        <f>IF(LEN(A36)=0,"",INDEX('Smelter Reference List'!$A:$A,MATCH($A36,'Smelter Reference List'!$E:$E,0)))</f>
        <v/>
      </c>
      <c r="C36" s="300" t="str">
        <f>IF(LEN(A36)=0,"",INDEX('Smelter Reference List'!$C:$C,MATCH($A36,'Smelter Reference List'!$E:$E,0)))</f>
        <v/>
      </c>
      <c r="D36" s="294" t="str">
        <f ca="1">IF(ISERROR($S36),"",OFFSET('Smelter Reference List'!$C$4,$S36-4,0)&amp;"")</f>
        <v/>
      </c>
      <c r="E36" s="294" t="str">
        <f ca="1">IF(ISERROR($S36),"",OFFSET('Smelter Reference List'!$D$4,$S36-4,0)&amp;"")</f>
        <v/>
      </c>
      <c r="F36" s="294" t="str">
        <f ca="1">IF(ISERROR($S36),"",OFFSET('Smelter Reference List'!$E$4,$S36-4,0))</f>
        <v/>
      </c>
      <c r="G36" s="294" t="str">
        <f ca="1">IF(C36=$U$4,"Enter smelter details", IF(ISERROR($S36),"",OFFSET('Smelter Reference List'!$F$4,$S36-4,0)))</f>
        <v/>
      </c>
      <c r="H36" s="295" t="str">
        <f ca="1">IF(ISERROR($S36),"",OFFSET('Smelter Reference List'!$G$4,$S36-4,0))</f>
        <v/>
      </c>
      <c r="I36" s="296" t="str">
        <f ca="1">IF(ISERROR($S36),"",OFFSET('Smelter Reference List'!$H$4,$S36-4,0))</f>
        <v/>
      </c>
      <c r="J36" s="296" t="str">
        <f ca="1">IF(ISERROR($S36),"",OFFSET('Smelter Reference List'!$I$4,$S36-4,0))</f>
        <v/>
      </c>
      <c r="K36" s="297"/>
      <c r="L36" s="297"/>
      <c r="M36" s="297"/>
      <c r="N36" s="297"/>
      <c r="O36" s="297"/>
      <c r="P36" s="297"/>
      <c r="Q36" s="298"/>
      <c r="R36" s="227"/>
      <c r="S36" s="228" t="e">
        <f>IF(C36="",NA(),MATCH($B36&amp;$C36,'Smelter Reference List'!$J:$J,0))</f>
        <v>#N/A</v>
      </c>
      <c r="T36" s="229"/>
      <c r="U36" s="229">
        <f t="shared" ca="1" si="2"/>
        <v>0</v>
      </c>
      <c r="V36" s="229"/>
      <c r="W36" s="229"/>
      <c r="Y36" s="223" t="str">
        <f t="shared" si="1"/>
        <v/>
      </c>
    </row>
    <row r="37" spans="1:25" s="223" customFormat="1" ht="20.25">
      <c r="A37" s="293"/>
      <c r="B37" s="294" t="str">
        <f>IF(LEN(A37)=0,"",INDEX('Smelter Reference List'!$A:$A,MATCH($A37,'Smelter Reference List'!$E:$E,0)))</f>
        <v/>
      </c>
      <c r="C37" s="300" t="str">
        <f>IF(LEN(A37)=0,"",INDEX('Smelter Reference List'!$C:$C,MATCH($A37,'Smelter Reference List'!$E:$E,0)))</f>
        <v/>
      </c>
      <c r="D37" s="294" t="str">
        <f ca="1">IF(ISERROR($S37),"",OFFSET('Smelter Reference List'!$C$4,$S37-4,0)&amp;"")</f>
        <v/>
      </c>
      <c r="E37" s="294" t="str">
        <f ca="1">IF(ISERROR($S37),"",OFFSET('Smelter Reference List'!$D$4,$S37-4,0)&amp;"")</f>
        <v/>
      </c>
      <c r="F37" s="294" t="str">
        <f ca="1">IF(ISERROR($S37),"",OFFSET('Smelter Reference List'!$E$4,$S37-4,0))</f>
        <v/>
      </c>
      <c r="G37" s="294" t="str">
        <f ca="1">IF(C37=$U$4,"Enter smelter details", IF(ISERROR($S37),"",OFFSET('Smelter Reference List'!$F$4,$S37-4,0)))</f>
        <v/>
      </c>
      <c r="H37" s="295" t="str">
        <f ca="1">IF(ISERROR($S37),"",OFFSET('Smelter Reference List'!$G$4,$S37-4,0))</f>
        <v/>
      </c>
      <c r="I37" s="296" t="str">
        <f ca="1">IF(ISERROR($S37),"",OFFSET('Smelter Reference List'!$H$4,$S37-4,0))</f>
        <v/>
      </c>
      <c r="J37" s="296" t="str">
        <f ca="1">IF(ISERROR($S37),"",OFFSET('Smelter Reference List'!$I$4,$S37-4,0))</f>
        <v/>
      </c>
      <c r="K37" s="297"/>
      <c r="L37" s="297"/>
      <c r="M37" s="297"/>
      <c r="N37" s="297"/>
      <c r="O37" s="297"/>
      <c r="P37" s="297"/>
      <c r="Q37" s="298"/>
      <c r="R37" s="227"/>
      <c r="S37" s="228" t="e">
        <f>IF(C37="",NA(),MATCH($B37&amp;$C37,'Smelter Reference List'!$J:$J,0))</f>
        <v>#N/A</v>
      </c>
      <c r="T37" s="229"/>
      <c r="U37" s="229">
        <f t="shared" ca="1" si="2"/>
        <v>0</v>
      </c>
      <c r="V37" s="229"/>
      <c r="W37" s="229"/>
      <c r="Y37" s="223" t="str">
        <f t="shared" si="1"/>
        <v/>
      </c>
    </row>
    <row r="38" spans="1:25" s="223" customFormat="1" ht="20.25">
      <c r="A38" s="293"/>
      <c r="B38" s="294" t="str">
        <f>IF(LEN(A38)=0,"",INDEX('Smelter Reference List'!$A:$A,MATCH($A38,'Smelter Reference List'!$E:$E,0)))</f>
        <v/>
      </c>
      <c r="C38" s="300" t="str">
        <f>IF(LEN(A38)=0,"",INDEX('Smelter Reference List'!$C:$C,MATCH($A38,'Smelter Reference List'!$E:$E,0)))</f>
        <v/>
      </c>
      <c r="D38" s="294" t="str">
        <f ca="1">IF(ISERROR($S38),"",OFFSET('Smelter Reference List'!$C$4,$S38-4,0)&amp;"")</f>
        <v/>
      </c>
      <c r="E38" s="294" t="str">
        <f ca="1">IF(ISERROR($S38),"",OFFSET('Smelter Reference List'!$D$4,$S38-4,0)&amp;"")</f>
        <v/>
      </c>
      <c r="F38" s="294" t="str">
        <f ca="1">IF(ISERROR($S38),"",OFFSET('Smelter Reference List'!$E$4,$S38-4,0))</f>
        <v/>
      </c>
      <c r="G38" s="294" t="str">
        <f ca="1">IF(C38=$U$4,"Enter smelter details", IF(ISERROR($S38),"",OFFSET('Smelter Reference List'!$F$4,$S38-4,0)))</f>
        <v/>
      </c>
      <c r="H38" s="295" t="str">
        <f ca="1">IF(ISERROR($S38),"",OFFSET('Smelter Reference List'!$G$4,$S38-4,0))</f>
        <v/>
      </c>
      <c r="I38" s="296" t="str">
        <f ca="1">IF(ISERROR($S38),"",OFFSET('Smelter Reference List'!$H$4,$S38-4,0))</f>
        <v/>
      </c>
      <c r="J38" s="296" t="str">
        <f ca="1">IF(ISERROR($S38),"",OFFSET('Smelter Reference List'!$I$4,$S38-4,0))</f>
        <v/>
      </c>
      <c r="K38" s="297"/>
      <c r="L38" s="297"/>
      <c r="M38" s="297"/>
      <c r="N38" s="297"/>
      <c r="O38" s="297"/>
      <c r="P38" s="297"/>
      <c r="Q38" s="298"/>
      <c r="R38" s="227"/>
      <c r="S38" s="228" t="e">
        <f>IF(C38="",NA(),MATCH($B38&amp;$C38,'Smelter Reference List'!$J:$J,0))</f>
        <v>#N/A</v>
      </c>
      <c r="T38" s="229"/>
      <c r="U38" s="229">
        <f t="shared" ca="1" si="2"/>
        <v>0</v>
      </c>
      <c r="V38" s="229"/>
      <c r="W38" s="229"/>
      <c r="Y38" s="223" t="str">
        <f t="shared" si="1"/>
        <v/>
      </c>
    </row>
    <row r="39" spans="1:25" s="223" customFormat="1" ht="20.25">
      <c r="A39" s="293"/>
      <c r="B39" s="294" t="str">
        <f>IF(LEN(A39)=0,"",INDEX('Smelter Reference List'!$A:$A,MATCH($A39,'Smelter Reference List'!$E:$E,0)))</f>
        <v/>
      </c>
      <c r="C39" s="300" t="str">
        <f>IF(LEN(A39)=0,"",INDEX('Smelter Reference List'!$C:$C,MATCH($A39,'Smelter Reference List'!$E:$E,0)))</f>
        <v/>
      </c>
      <c r="D39" s="294" t="str">
        <f ca="1">IF(ISERROR($S39),"",OFFSET('Smelter Reference List'!$C$4,$S39-4,0)&amp;"")</f>
        <v/>
      </c>
      <c r="E39" s="294" t="str">
        <f ca="1">IF(ISERROR($S39),"",OFFSET('Smelter Reference List'!$D$4,$S39-4,0)&amp;"")</f>
        <v/>
      </c>
      <c r="F39" s="294" t="str">
        <f ca="1">IF(ISERROR($S39),"",OFFSET('Smelter Reference List'!$E$4,$S39-4,0))</f>
        <v/>
      </c>
      <c r="G39" s="294" t="str">
        <f ca="1">IF(C39=$U$4,"Enter smelter details", IF(ISERROR($S39),"",OFFSET('Smelter Reference List'!$F$4,$S39-4,0)))</f>
        <v/>
      </c>
      <c r="H39" s="295" t="str">
        <f ca="1">IF(ISERROR($S39),"",OFFSET('Smelter Reference List'!$G$4,$S39-4,0))</f>
        <v/>
      </c>
      <c r="I39" s="296" t="str">
        <f ca="1">IF(ISERROR($S39),"",OFFSET('Smelter Reference List'!$H$4,$S39-4,0))</f>
        <v/>
      </c>
      <c r="J39" s="296" t="str">
        <f ca="1">IF(ISERROR($S39),"",OFFSET('Smelter Reference List'!$I$4,$S39-4,0))</f>
        <v/>
      </c>
      <c r="K39" s="297"/>
      <c r="L39" s="297"/>
      <c r="M39" s="297"/>
      <c r="N39" s="297"/>
      <c r="O39" s="297"/>
      <c r="P39" s="297"/>
      <c r="Q39" s="298"/>
      <c r="R39" s="227"/>
      <c r="S39" s="228" t="e">
        <f>IF(C39="",NA(),MATCH($B39&amp;$C39,'Smelter Reference List'!$J:$J,0))</f>
        <v>#N/A</v>
      </c>
      <c r="T39" s="229"/>
      <c r="U39" s="229">
        <f t="shared" ca="1" si="2"/>
        <v>0</v>
      </c>
      <c r="V39" s="229"/>
      <c r="W39" s="229"/>
      <c r="Y39" s="223" t="str">
        <f t="shared" si="1"/>
        <v/>
      </c>
    </row>
    <row r="40" spans="1:25" s="223" customFormat="1" ht="20.25">
      <c r="A40" s="293"/>
      <c r="B40" s="294" t="str">
        <f>IF(LEN(A40)=0,"",INDEX('Smelter Reference List'!$A:$A,MATCH($A40,'Smelter Reference List'!$E:$E,0)))</f>
        <v/>
      </c>
      <c r="C40" s="300" t="str">
        <f>IF(LEN(A40)=0,"",INDEX('Smelter Reference List'!$C:$C,MATCH($A40,'Smelter Reference List'!$E:$E,0)))</f>
        <v/>
      </c>
      <c r="D40" s="294" t="str">
        <f ca="1">IF(ISERROR($S40),"",OFFSET('Smelter Reference List'!$C$4,$S40-4,0)&amp;"")</f>
        <v/>
      </c>
      <c r="E40" s="294" t="str">
        <f ca="1">IF(ISERROR($S40),"",OFFSET('Smelter Reference List'!$D$4,$S40-4,0)&amp;"")</f>
        <v/>
      </c>
      <c r="F40" s="294" t="str">
        <f ca="1">IF(ISERROR($S40),"",OFFSET('Smelter Reference List'!$E$4,$S40-4,0))</f>
        <v/>
      </c>
      <c r="G40" s="294" t="str">
        <f ca="1">IF(C40=$U$4,"Enter smelter details", IF(ISERROR($S40),"",OFFSET('Smelter Reference List'!$F$4,$S40-4,0)))</f>
        <v/>
      </c>
      <c r="H40" s="295" t="str">
        <f ca="1">IF(ISERROR($S40),"",OFFSET('Smelter Reference List'!$G$4,$S40-4,0))</f>
        <v/>
      </c>
      <c r="I40" s="296" t="str">
        <f ca="1">IF(ISERROR($S40),"",OFFSET('Smelter Reference List'!$H$4,$S40-4,0))</f>
        <v/>
      </c>
      <c r="J40" s="296" t="str">
        <f ca="1">IF(ISERROR($S40),"",OFFSET('Smelter Reference List'!$I$4,$S40-4,0))</f>
        <v/>
      </c>
      <c r="K40" s="297"/>
      <c r="L40" s="297"/>
      <c r="M40" s="297"/>
      <c r="N40" s="297"/>
      <c r="O40" s="297"/>
      <c r="P40" s="297"/>
      <c r="Q40" s="298"/>
      <c r="R40" s="227"/>
      <c r="S40" s="228" t="e">
        <f>IF(C40="",NA(),MATCH($B40&amp;$C40,'Smelter Reference List'!$J:$J,0))</f>
        <v>#N/A</v>
      </c>
      <c r="T40" s="229"/>
      <c r="U40" s="229">
        <f t="shared" ca="1" si="2"/>
        <v>0</v>
      </c>
      <c r="V40" s="229"/>
      <c r="W40" s="229"/>
      <c r="Y40" s="223" t="str">
        <f t="shared" si="1"/>
        <v/>
      </c>
    </row>
    <row r="41" spans="1:25" s="223" customFormat="1" ht="20.25">
      <c r="A41" s="293"/>
      <c r="B41" s="294" t="str">
        <f>IF(LEN(A41)=0,"",INDEX('Smelter Reference List'!$A:$A,MATCH($A41,'Smelter Reference List'!$E:$E,0)))</f>
        <v/>
      </c>
      <c r="C41" s="300" t="str">
        <f>IF(LEN(A41)=0,"",INDEX('Smelter Reference List'!$C:$C,MATCH($A41,'Smelter Reference List'!$E:$E,0)))</f>
        <v/>
      </c>
      <c r="D41" s="294" t="str">
        <f ca="1">IF(ISERROR($S41),"",OFFSET('Smelter Reference List'!$C$4,$S41-4,0)&amp;"")</f>
        <v/>
      </c>
      <c r="E41" s="294" t="str">
        <f ca="1">IF(ISERROR($S41),"",OFFSET('Smelter Reference List'!$D$4,$S41-4,0)&amp;"")</f>
        <v/>
      </c>
      <c r="F41" s="294" t="str">
        <f ca="1">IF(ISERROR($S41),"",OFFSET('Smelter Reference List'!$E$4,$S41-4,0))</f>
        <v/>
      </c>
      <c r="G41" s="294" t="str">
        <f ca="1">IF(C41=$U$4,"Enter smelter details", IF(ISERROR($S41),"",OFFSET('Smelter Reference List'!$F$4,$S41-4,0)))</f>
        <v/>
      </c>
      <c r="H41" s="295" t="str">
        <f ca="1">IF(ISERROR($S41),"",OFFSET('Smelter Reference List'!$G$4,$S41-4,0))</f>
        <v/>
      </c>
      <c r="I41" s="296" t="str">
        <f ca="1">IF(ISERROR($S41),"",OFFSET('Smelter Reference List'!$H$4,$S41-4,0))</f>
        <v/>
      </c>
      <c r="J41" s="296" t="str">
        <f ca="1">IF(ISERROR($S41),"",OFFSET('Smelter Reference List'!$I$4,$S41-4,0))</f>
        <v/>
      </c>
      <c r="K41" s="297"/>
      <c r="L41" s="297"/>
      <c r="M41" s="297"/>
      <c r="N41" s="297"/>
      <c r="O41" s="297"/>
      <c r="P41" s="297"/>
      <c r="Q41" s="298"/>
      <c r="R41" s="227"/>
      <c r="S41" s="228" t="e">
        <f>IF(C41="",NA(),MATCH($B41&amp;$C41,'Smelter Reference List'!$J:$J,0))</f>
        <v>#N/A</v>
      </c>
      <c r="T41" s="229"/>
      <c r="U41" s="229">
        <f t="shared" ca="1" si="2"/>
        <v>0</v>
      </c>
      <c r="V41" s="229"/>
      <c r="W41" s="229"/>
      <c r="Y41" s="223" t="str">
        <f t="shared" si="1"/>
        <v/>
      </c>
    </row>
    <row r="42" spans="1:25" s="223" customFormat="1" ht="20.25">
      <c r="A42" s="293"/>
      <c r="B42" s="294" t="str">
        <f>IF(LEN(A42)=0,"",INDEX('Smelter Reference List'!$A:$A,MATCH($A42,'Smelter Reference List'!$E:$E,0)))</f>
        <v/>
      </c>
      <c r="C42" s="300" t="str">
        <f>IF(LEN(A42)=0,"",INDEX('Smelter Reference List'!$C:$C,MATCH($A42,'Smelter Reference List'!$E:$E,0)))</f>
        <v/>
      </c>
      <c r="D42" s="294" t="str">
        <f ca="1">IF(ISERROR($S42),"",OFFSET('Smelter Reference List'!$C$4,$S42-4,0)&amp;"")</f>
        <v/>
      </c>
      <c r="E42" s="294" t="str">
        <f ca="1">IF(ISERROR($S42),"",OFFSET('Smelter Reference List'!$D$4,$S42-4,0)&amp;"")</f>
        <v/>
      </c>
      <c r="F42" s="294" t="str">
        <f ca="1">IF(ISERROR($S42),"",OFFSET('Smelter Reference List'!$E$4,$S42-4,0))</f>
        <v/>
      </c>
      <c r="G42" s="294" t="str">
        <f ca="1">IF(C42=$U$4,"Enter smelter details", IF(ISERROR($S42),"",OFFSET('Smelter Reference List'!$F$4,$S42-4,0)))</f>
        <v/>
      </c>
      <c r="H42" s="295" t="str">
        <f ca="1">IF(ISERROR($S42),"",OFFSET('Smelter Reference List'!$G$4,$S42-4,0))</f>
        <v/>
      </c>
      <c r="I42" s="296" t="str">
        <f ca="1">IF(ISERROR($S42),"",OFFSET('Smelter Reference List'!$H$4,$S42-4,0))</f>
        <v/>
      </c>
      <c r="J42" s="296" t="str">
        <f ca="1">IF(ISERROR($S42),"",OFFSET('Smelter Reference List'!$I$4,$S42-4,0))</f>
        <v/>
      </c>
      <c r="K42" s="297"/>
      <c r="L42" s="297"/>
      <c r="M42" s="297"/>
      <c r="N42" s="297"/>
      <c r="O42" s="297"/>
      <c r="P42" s="297"/>
      <c r="Q42" s="298"/>
      <c r="R42" s="227"/>
      <c r="S42" s="228" t="e">
        <f>IF(C42="",NA(),MATCH($B42&amp;$C42,'Smelter Reference List'!$J:$J,0))</f>
        <v>#N/A</v>
      </c>
      <c r="T42" s="229"/>
      <c r="U42" s="229">
        <f t="shared" ca="1" si="2"/>
        <v>0</v>
      </c>
      <c r="V42" s="229"/>
      <c r="W42" s="229"/>
      <c r="Y42" s="223" t="str">
        <f t="shared" si="1"/>
        <v/>
      </c>
    </row>
    <row r="43" spans="1:25" s="223" customFormat="1" ht="20.25">
      <c r="A43" s="293"/>
      <c r="B43" s="294" t="str">
        <f>IF(LEN(A43)=0,"",INDEX('Smelter Reference List'!$A:$A,MATCH($A43,'Smelter Reference List'!$E:$E,0)))</f>
        <v/>
      </c>
      <c r="C43" s="300" t="str">
        <f>IF(LEN(A43)=0,"",INDEX('Smelter Reference List'!$C:$C,MATCH($A43,'Smelter Reference List'!$E:$E,0)))</f>
        <v/>
      </c>
      <c r="D43" s="294" t="str">
        <f ca="1">IF(ISERROR($S43),"",OFFSET('Smelter Reference List'!$C$4,$S43-4,0)&amp;"")</f>
        <v/>
      </c>
      <c r="E43" s="294" t="str">
        <f ca="1">IF(ISERROR($S43),"",OFFSET('Smelter Reference List'!$D$4,$S43-4,0)&amp;"")</f>
        <v/>
      </c>
      <c r="F43" s="294" t="str">
        <f ca="1">IF(ISERROR($S43),"",OFFSET('Smelter Reference List'!$E$4,$S43-4,0))</f>
        <v/>
      </c>
      <c r="G43" s="294" t="str">
        <f ca="1">IF(C43=$U$4,"Enter smelter details", IF(ISERROR($S43),"",OFFSET('Smelter Reference List'!$F$4,$S43-4,0)))</f>
        <v/>
      </c>
      <c r="H43" s="295" t="str">
        <f ca="1">IF(ISERROR($S43),"",OFFSET('Smelter Reference List'!$G$4,$S43-4,0))</f>
        <v/>
      </c>
      <c r="I43" s="296" t="str">
        <f ca="1">IF(ISERROR($S43),"",OFFSET('Smelter Reference List'!$H$4,$S43-4,0))</f>
        <v/>
      </c>
      <c r="J43" s="296" t="str">
        <f ca="1">IF(ISERROR($S43),"",OFFSET('Smelter Reference List'!$I$4,$S43-4,0))</f>
        <v/>
      </c>
      <c r="K43" s="297"/>
      <c r="L43" s="297"/>
      <c r="M43" s="297"/>
      <c r="N43" s="297"/>
      <c r="O43" s="297"/>
      <c r="P43" s="297"/>
      <c r="Q43" s="298"/>
      <c r="R43" s="227"/>
      <c r="S43" s="228" t="e">
        <f>IF(C43="",NA(),MATCH($B43&amp;$C43,'Smelter Reference List'!$J:$J,0))</f>
        <v>#N/A</v>
      </c>
      <c r="T43" s="229"/>
      <c r="U43" s="229">
        <f t="shared" ca="1" si="2"/>
        <v>0</v>
      </c>
      <c r="V43" s="229"/>
      <c r="W43" s="229"/>
      <c r="Y43" s="223" t="str">
        <f t="shared" si="1"/>
        <v/>
      </c>
    </row>
    <row r="44" spans="1:25" s="223" customFormat="1" ht="20.25">
      <c r="A44" s="293"/>
      <c r="B44" s="294" t="str">
        <f>IF(LEN(A44)=0,"",INDEX('Smelter Reference List'!$A:$A,MATCH($A44,'Smelter Reference List'!$E:$E,0)))</f>
        <v/>
      </c>
      <c r="C44" s="300" t="str">
        <f>IF(LEN(A44)=0,"",INDEX('Smelter Reference List'!$C:$C,MATCH($A44,'Smelter Reference List'!$E:$E,0)))</f>
        <v/>
      </c>
      <c r="D44" s="294" t="str">
        <f ca="1">IF(ISERROR($S44),"",OFFSET('Smelter Reference List'!$C$4,$S44-4,0)&amp;"")</f>
        <v/>
      </c>
      <c r="E44" s="294" t="str">
        <f ca="1">IF(ISERROR($S44),"",OFFSET('Smelter Reference List'!$D$4,$S44-4,0)&amp;"")</f>
        <v/>
      </c>
      <c r="F44" s="294" t="str">
        <f ca="1">IF(ISERROR($S44),"",OFFSET('Smelter Reference List'!$E$4,$S44-4,0))</f>
        <v/>
      </c>
      <c r="G44" s="294" t="str">
        <f ca="1">IF(C44=$U$4,"Enter smelter details", IF(ISERROR($S44),"",OFFSET('Smelter Reference List'!$F$4,$S44-4,0)))</f>
        <v/>
      </c>
      <c r="H44" s="295" t="str">
        <f ca="1">IF(ISERROR($S44),"",OFFSET('Smelter Reference List'!$G$4,$S44-4,0))</f>
        <v/>
      </c>
      <c r="I44" s="296" t="str">
        <f ca="1">IF(ISERROR($S44),"",OFFSET('Smelter Reference List'!$H$4,$S44-4,0))</f>
        <v/>
      </c>
      <c r="J44" s="296" t="str">
        <f ca="1">IF(ISERROR($S44),"",OFFSET('Smelter Reference List'!$I$4,$S44-4,0))</f>
        <v/>
      </c>
      <c r="K44" s="297"/>
      <c r="L44" s="297"/>
      <c r="M44" s="297"/>
      <c r="N44" s="297"/>
      <c r="O44" s="297"/>
      <c r="P44" s="297"/>
      <c r="Q44" s="298"/>
      <c r="R44" s="227"/>
      <c r="S44" s="228" t="e">
        <f>IF(C44="",NA(),MATCH($B44&amp;$C44,'Smelter Reference List'!$J:$J,0))</f>
        <v>#N/A</v>
      </c>
      <c r="T44" s="229"/>
      <c r="U44" s="229">
        <f t="shared" ca="1" si="2"/>
        <v>0</v>
      </c>
      <c r="V44" s="229"/>
      <c r="W44" s="229"/>
      <c r="Y44" s="223" t="str">
        <f t="shared" si="1"/>
        <v/>
      </c>
    </row>
    <row r="45" spans="1:25" s="223" customFormat="1" ht="20.25">
      <c r="A45" s="293"/>
      <c r="B45" s="294" t="str">
        <f>IF(LEN(A45)=0,"",INDEX('Smelter Reference List'!$A:$A,MATCH($A45,'Smelter Reference List'!$E:$E,0)))</f>
        <v/>
      </c>
      <c r="C45" s="300" t="str">
        <f>IF(LEN(A45)=0,"",INDEX('Smelter Reference List'!$C:$C,MATCH($A45,'Smelter Reference List'!$E:$E,0)))</f>
        <v/>
      </c>
      <c r="D45" s="294" t="str">
        <f ca="1">IF(ISERROR($S45),"",OFFSET('Smelter Reference List'!$C$4,$S45-4,0)&amp;"")</f>
        <v/>
      </c>
      <c r="E45" s="294" t="str">
        <f ca="1">IF(ISERROR($S45),"",OFFSET('Smelter Reference List'!$D$4,$S45-4,0)&amp;"")</f>
        <v/>
      </c>
      <c r="F45" s="294" t="str">
        <f ca="1">IF(ISERROR($S45),"",OFFSET('Smelter Reference List'!$E$4,$S45-4,0))</f>
        <v/>
      </c>
      <c r="G45" s="294" t="str">
        <f ca="1">IF(C45=$U$4,"Enter smelter details", IF(ISERROR($S45),"",OFFSET('Smelter Reference List'!$F$4,$S45-4,0)))</f>
        <v/>
      </c>
      <c r="H45" s="295" t="str">
        <f ca="1">IF(ISERROR($S45),"",OFFSET('Smelter Reference List'!$G$4,$S45-4,0))</f>
        <v/>
      </c>
      <c r="I45" s="296" t="str">
        <f ca="1">IF(ISERROR($S45),"",OFFSET('Smelter Reference List'!$H$4,$S45-4,0))</f>
        <v/>
      </c>
      <c r="J45" s="296" t="str">
        <f ca="1">IF(ISERROR($S45),"",OFFSET('Smelter Reference List'!$I$4,$S45-4,0))</f>
        <v/>
      </c>
      <c r="K45" s="297"/>
      <c r="L45" s="297"/>
      <c r="M45" s="297"/>
      <c r="N45" s="297"/>
      <c r="O45" s="297"/>
      <c r="P45" s="297"/>
      <c r="Q45" s="298"/>
      <c r="R45" s="227"/>
      <c r="S45" s="228" t="e">
        <f>IF(C45="",NA(),MATCH($B45&amp;$C45,'Smelter Reference List'!$J:$J,0))</f>
        <v>#N/A</v>
      </c>
      <c r="T45" s="229"/>
      <c r="U45" s="229">
        <f t="shared" ca="1" si="2"/>
        <v>0</v>
      </c>
      <c r="V45" s="229"/>
      <c r="W45" s="229"/>
      <c r="Y45" s="223" t="str">
        <f t="shared" si="1"/>
        <v/>
      </c>
    </row>
    <row r="46" spans="1:25" s="223" customFormat="1" ht="20.25">
      <c r="A46" s="293"/>
      <c r="B46" s="294" t="str">
        <f>IF(LEN(A46)=0,"",INDEX('Smelter Reference List'!$A:$A,MATCH($A46,'Smelter Reference List'!$E:$E,0)))</f>
        <v/>
      </c>
      <c r="C46" s="300" t="str">
        <f>IF(LEN(A46)=0,"",INDEX('Smelter Reference List'!$C:$C,MATCH($A46,'Smelter Reference List'!$E:$E,0)))</f>
        <v/>
      </c>
      <c r="D46" s="294" t="str">
        <f ca="1">IF(ISERROR($S46),"",OFFSET('Smelter Reference List'!$C$4,$S46-4,0)&amp;"")</f>
        <v/>
      </c>
      <c r="E46" s="294" t="str">
        <f ca="1">IF(ISERROR($S46),"",OFFSET('Smelter Reference List'!$D$4,$S46-4,0)&amp;"")</f>
        <v/>
      </c>
      <c r="F46" s="294" t="str">
        <f ca="1">IF(ISERROR($S46),"",OFFSET('Smelter Reference List'!$E$4,$S46-4,0))</f>
        <v/>
      </c>
      <c r="G46" s="294" t="str">
        <f ca="1">IF(C46=$U$4,"Enter smelter details", IF(ISERROR($S46),"",OFFSET('Smelter Reference List'!$F$4,$S46-4,0)))</f>
        <v/>
      </c>
      <c r="H46" s="295" t="str">
        <f ca="1">IF(ISERROR($S46),"",OFFSET('Smelter Reference List'!$G$4,$S46-4,0))</f>
        <v/>
      </c>
      <c r="I46" s="296" t="str">
        <f ca="1">IF(ISERROR($S46),"",OFFSET('Smelter Reference List'!$H$4,$S46-4,0))</f>
        <v/>
      </c>
      <c r="J46" s="296" t="str">
        <f ca="1">IF(ISERROR($S46),"",OFFSET('Smelter Reference List'!$I$4,$S46-4,0))</f>
        <v/>
      </c>
      <c r="K46" s="297"/>
      <c r="L46" s="297"/>
      <c r="M46" s="297"/>
      <c r="N46" s="297"/>
      <c r="O46" s="297"/>
      <c r="P46" s="297"/>
      <c r="Q46" s="298"/>
      <c r="R46" s="227"/>
      <c r="S46" s="228" t="e">
        <f>IF(C46="",NA(),MATCH($B46&amp;$C46,'Smelter Reference List'!$J:$J,0))</f>
        <v>#N/A</v>
      </c>
      <c r="T46" s="229"/>
      <c r="U46" s="229">
        <f t="shared" ca="1" si="2"/>
        <v>0</v>
      </c>
      <c r="V46" s="229"/>
      <c r="W46" s="229"/>
      <c r="Y46" s="223" t="str">
        <f t="shared" si="1"/>
        <v/>
      </c>
    </row>
    <row r="47" spans="1:25" s="223" customFormat="1" ht="20.25">
      <c r="A47" s="293"/>
      <c r="B47" s="294" t="str">
        <f>IF(LEN(A47)=0,"",INDEX('Smelter Reference List'!$A:$A,MATCH($A47,'Smelter Reference List'!$E:$E,0)))</f>
        <v/>
      </c>
      <c r="C47" s="300" t="str">
        <f>IF(LEN(A47)=0,"",INDEX('Smelter Reference List'!$C:$C,MATCH($A47,'Smelter Reference List'!$E:$E,0)))</f>
        <v/>
      </c>
      <c r="D47" s="294" t="str">
        <f ca="1">IF(ISERROR($S47),"",OFFSET('Smelter Reference List'!$C$4,$S47-4,0)&amp;"")</f>
        <v/>
      </c>
      <c r="E47" s="294" t="str">
        <f ca="1">IF(ISERROR($S47),"",OFFSET('Smelter Reference List'!$D$4,$S47-4,0)&amp;"")</f>
        <v/>
      </c>
      <c r="F47" s="294" t="str">
        <f ca="1">IF(ISERROR($S47),"",OFFSET('Smelter Reference List'!$E$4,$S47-4,0))</f>
        <v/>
      </c>
      <c r="G47" s="294" t="str">
        <f ca="1">IF(C47=$U$4,"Enter smelter details", IF(ISERROR($S47),"",OFFSET('Smelter Reference List'!$F$4,$S47-4,0)))</f>
        <v/>
      </c>
      <c r="H47" s="295" t="str">
        <f ca="1">IF(ISERROR($S47),"",OFFSET('Smelter Reference List'!$G$4,$S47-4,0))</f>
        <v/>
      </c>
      <c r="I47" s="296" t="str">
        <f ca="1">IF(ISERROR($S47),"",OFFSET('Smelter Reference List'!$H$4,$S47-4,0))</f>
        <v/>
      </c>
      <c r="J47" s="296" t="str">
        <f ca="1">IF(ISERROR($S47),"",OFFSET('Smelter Reference List'!$I$4,$S47-4,0))</f>
        <v/>
      </c>
      <c r="K47" s="297"/>
      <c r="L47" s="297"/>
      <c r="M47" s="297"/>
      <c r="N47" s="297"/>
      <c r="O47" s="297"/>
      <c r="P47" s="297"/>
      <c r="Q47" s="298"/>
      <c r="R47" s="227"/>
      <c r="S47" s="228" t="e">
        <f>IF(C47="",NA(),MATCH($B47&amp;$C47,'Smelter Reference List'!$J:$J,0))</f>
        <v>#N/A</v>
      </c>
      <c r="T47" s="229"/>
      <c r="U47" s="229">
        <f t="shared" ca="1" si="2"/>
        <v>0</v>
      </c>
      <c r="V47" s="229"/>
      <c r="W47" s="229"/>
      <c r="Y47" s="223" t="str">
        <f t="shared" si="1"/>
        <v/>
      </c>
    </row>
    <row r="48" spans="1:25" s="223" customFormat="1" ht="20.25">
      <c r="A48" s="293"/>
      <c r="B48" s="294" t="str">
        <f>IF(LEN(A48)=0,"",INDEX('Smelter Reference List'!$A:$A,MATCH($A48,'Smelter Reference List'!$E:$E,0)))</f>
        <v/>
      </c>
      <c r="C48" s="300" t="str">
        <f>IF(LEN(A48)=0,"",INDEX('Smelter Reference List'!$C:$C,MATCH($A48,'Smelter Reference List'!$E:$E,0)))</f>
        <v/>
      </c>
      <c r="D48" s="294" t="str">
        <f ca="1">IF(ISERROR($S48),"",OFFSET('Smelter Reference List'!$C$4,$S48-4,0)&amp;"")</f>
        <v/>
      </c>
      <c r="E48" s="294" t="str">
        <f ca="1">IF(ISERROR($S48),"",OFFSET('Smelter Reference List'!$D$4,$S48-4,0)&amp;"")</f>
        <v/>
      </c>
      <c r="F48" s="294" t="str">
        <f ca="1">IF(ISERROR($S48),"",OFFSET('Smelter Reference List'!$E$4,$S48-4,0))</f>
        <v/>
      </c>
      <c r="G48" s="294" t="str">
        <f ca="1">IF(C48=$U$4,"Enter smelter details", IF(ISERROR($S48),"",OFFSET('Smelter Reference List'!$F$4,$S48-4,0)))</f>
        <v/>
      </c>
      <c r="H48" s="295" t="str">
        <f ca="1">IF(ISERROR($S48),"",OFFSET('Smelter Reference List'!$G$4,$S48-4,0))</f>
        <v/>
      </c>
      <c r="I48" s="296" t="str">
        <f ca="1">IF(ISERROR($S48),"",OFFSET('Smelter Reference List'!$H$4,$S48-4,0))</f>
        <v/>
      </c>
      <c r="J48" s="296" t="str">
        <f ca="1">IF(ISERROR($S48),"",OFFSET('Smelter Reference List'!$I$4,$S48-4,0))</f>
        <v/>
      </c>
      <c r="K48" s="297"/>
      <c r="L48" s="297"/>
      <c r="M48" s="297"/>
      <c r="N48" s="297"/>
      <c r="O48" s="297"/>
      <c r="P48" s="297"/>
      <c r="Q48" s="298"/>
      <c r="R48" s="227"/>
      <c r="S48" s="228" t="e">
        <f>IF(C48="",NA(),MATCH($B48&amp;$C48,'Smelter Reference List'!$J:$J,0))</f>
        <v>#N/A</v>
      </c>
      <c r="T48" s="229"/>
      <c r="U48" s="229">
        <f t="shared" ca="1" si="2"/>
        <v>0</v>
      </c>
      <c r="V48" s="229"/>
      <c r="W48" s="229"/>
      <c r="Y48" s="223" t="str">
        <f t="shared" si="1"/>
        <v/>
      </c>
    </row>
    <row r="49" spans="1:25" s="223" customFormat="1" ht="20.25">
      <c r="A49" s="293"/>
      <c r="B49" s="294" t="str">
        <f>IF(LEN(A49)=0,"",INDEX('Smelter Reference List'!$A:$A,MATCH($A49,'Smelter Reference List'!$E:$E,0)))</f>
        <v/>
      </c>
      <c r="C49" s="300" t="str">
        <f>IF(LEN(A49)=0,"",INDEX('Smelter Reference List'!$C:$C,MATCH($A49,'Smelter Reference List'!$E:$E,0)))</f>
        <v/>
      </c>
      <c r="D49" s="294" t="str">
        <f ca="1">IF(ISERROR($S49),"",OFFSET('Smelter Reference List'!$C$4,$S49-4,0)&amp;"")</f>
        <v/>
      </c>
      <c r="E49" s="294" t="str">
        <f ca="1">IF(ISERROR($S49),"",OFFSET('Smelter Reference List'!$D$4,$S49-4,0)&amp;"")</f>
        <v/>
      </c>
      <c r="F49" s="294" t="str">
        <f ca="1">IF(ISERROR($S49),"",OFFSET('Smelter Reference List'!$E$4,$S49-4,0))</f>
        <v/>
      </c>
      <c r="G49" s="294" t="str">
        <f ca="1">IF(C49=$U$4,"Enter smelter details", IF(ISERROR($S49),"",OFFSET('Smelter Reference List'!$F$4,$S49-4,0)))</f>
        <v/>
      </c>
      <c r="H49" s="295" t="str">
        <f ca="1">IF(ISERROR($S49),"",OFFSET('Smelter Reference List'!$G$4,$S49-4,0))</f>
        <v/>
      </c>
      <c r="I49" s="296" t="str">
        <f ca="1">IF(ISERROR($S49),"",OFFSET('Smelter Reference List'!$H$4,$S49-4,0))</f>
        <v/>
      </c>
      <c r="J49" s="296" t="str">
        <f ca="1">IF(ISERROR($S49),"",OFFSET('Smelter Reference List'!$I$4,$S49-4,0))</f>
        <v/>
      </c>
      <c r="K49" s="297"/>
      <c r="L49" s="297"/>
      <c r="M49" s="297"/>
      <c r="N49" s="297"/>
      <c r="O49" s="297"/>
      <c r="P49" s="297"/>
      <c r="Q49" s="298"/>
      <c r="R49" s="227"/>
      <c r="S49" s="228" t="e">
        <f>IF(C49="",NA(),MATCH($B49&amp;$C49,'Smelter Reference List'!$J:$J,0))</f>
        <v>#N/A</v>
      </c>
      <c r="T49" s="229"/>
      <c r="U49" s="229">
        <f t="shared" ca="1" si="2"/>
        <v>0</v>
      </c>
      <c r="V49" s="229"/>
      <c r="W49" s="229"/>
      <c r="Y49" s="223" t="str">
        <f t="shared" si="1"/>
        <v/>
      </c>
    </row>
    <row r="50" spans="1:25" s="223" customFormat="1" ht="20.25">
      <c r="A50" s="293"/>
      <c r="B50" s="294" t="str">
        <f>IF(LEN(A50)=0,"",INDEX('Smelter Reference List'!$A:$A,MATCH($A50,'Smelter Reference List'!$E:$E,0)))</f>
        <v/>
      </c>
      <c r="C50" s="300" t="str">
        <f>IF(LEN(A50)=0,"",INDEX('Smelter Reference List'!$C:$C,MATCH($A50,'Smelter Reference List'!$E:$E,0)))</f>
        <v/>
      </c>
      <c r="D50" s="294" t="str">
        <f ca="1">IF(ISERROR($S50),"",OFFSET('Smelter Reference List'!$C$4,$S50-4,0)&amp;"")</f>
        <v/>
      </c>
      <c r="E50" s="294" t="str">
        <f ca="1">IF(ISERROR($S50),"",OFFSET('Smelter Reference List'!$D$4,$S50-4,0)&amp;"")</f>
        <v/>
      </c>
      <c r="F50" s="294" t="str">
        <f ca="1">IF(ISERROR($S50),"",OFFSET('Smelter Reference List'!$E$4,$S50-4,0))</f>
        <v/>
      </c>
      <c r="G50" s="294" t="str">
        <f ca="1">IF(C50=$U$4,"Enter smelter details", IF(ISERROR($S50),"",OFFSET('Smelter Reference List'!$F$4,$S50-4,0)))</f>
        <v/>
      </c>
      <c r="H50" s="295" t="str">
        <f ca="1">IF(ISERROR($S50),"",OFFSET('Smelter Reference List'!$G$4,$S50-4,0))</f>
        <v/>
      </c>
      <c r="I50" s="296" t="str">
        <f ca="1">IF(ISERROR($S50),"",OFFSET('Smelter Reference List'!$H$4,$S50-4,0))</f>
        <v/>
      </c>
      <c r="J50" s="296" t="str">
        <f ca="1">IF(ISERROR($S50),"",OFFSET('Smelter Reference List'!$I$4,$S50-4,0))</f>
        <v/>
      </c>
      <c r="K50" s="297"/>
      <c r="L50" s="297"/>
      <c r="M50" s="297"/>
      <c r="N50" s="297"/>
      <c r="O50" s="297"/>
      <c r="P50" s="297"/>
      <c r="Q50" s="298"/>
      <c r="R50" s="227"/>
      <c r="S50" s="228" t="e">
        <f>IF(C50="",NA(),MATCH($B50&amp;$C50,'Smelter Reference List'!$J:$J,0))</f>
        <v>#N/A</v>
      </c>
      <c r="T50" s="229"/>
      <c r="U50" s="229">
        <f t="shared" ca="1" si="2"/>
        <v>0</v>
      </c>
      <c r="V50" s="229"/>
      <c r="W50" s="229"/>
      <c r="Y50" s="223" t="str">
        <f t="shared" si="1"/>
        <v/>
      </c>
    </row>
    <row r="51" spans="1:25" s="223" customFormat="1" ht="20.25">
      <c r="A51" s="293"/>
      <c r="B51" s="294" t="str">
        <f>IF(LEN(A51)=0,"",INDEX('Smelter Reference List'!$A:$A,MATCH($A51,'Smelter Reference List'!$E:$E,0)))</f>
        <v/>
      </c>
      <c r="C51" s="300" t="str">
        <f>IF(LEN(A51)=0,"",INDEX('Smelter Reference List'!$C:$C,MATCH($A51,'Smelter Reference List'!$E:$E,0)))</f>
        <v/>
      </c>
      <c r="D51" s="294" t="str">
        <f ca="1">IF(ISERROR($S51),"",OFFSET('Smelter Reference List'!$C$4,$S51-4,0)&amp;"")</f>
        <v/>
      </c>
      <c r="E51" s="294" t="str">
        <f ca="1">IF(ISERROR($S51),"",OFFSET('Smelter Reference List'!$D$4,$S51-4,0)&amp;"")</f>
        <v/>
      </c>
      <c r="F51" s="294" t="str">
        <f ca="1">IF(ISERROR($S51),"",OFFSET('Smelter Reference List'!$E$4,$S51-4,0))</f>
        <v/>
      </c>
      <c r="G51" s="294" t="str">
        <f ca="1">IF(C51=$U$4,"Enter smelter details", IF(ISERROR($S51),"",OFFSET('Smelter Reference List'!$F$4,$S51-4,0)))</f>
        <v/>
      </c>
      <c r="H51" s="295" t="str">
        <f ca="1">IF(ISERROR($S51),"",OFFSET('Smelter Reference List'!$G$4,$S51-4,0))</f>
        <v/>
      </c>
      <c r="I51" s="296" t="str">
        <f ca="1">IF(ISERROR($S51),"",OFFSET('Smelter Reference List'!$H$4,$S51-4,0))</f>
        <v/>
      </c>
      <c r="J51" s="296" t="str">
        <f ca="1">IF(ISERROR($S51),"",OFFSET('Smelter Reference List'!$I$4,$S51-4,0))</f>
        <v/>
      </c>
      <c r="K51" s="297"/>
      <c r="L51" s="297"/>
      <c r="M51" s="297"/>
      <c r="N51" s="297"/>
      <c r="O51" s="297"/>
      <c r="P51" s="297"/>
      <c r="Q51" s="298"/>
      <c r="R51" s="227"/>
      <c r="S51" s="228" t="e">
        <f>IF(C51="",NA(),MATCH($B51&amp;$C51,'Smelter Reference List'!$J:$J,0))</f>
        <v>#N/A</v>
      </c>
      <c r="T51" s="229"/>
      <c r="U51" s="229">
        <f t="shared" ca="1" si="2"/>
        <v>0</v>
      </c>
      <c r="V51" s="229"/>
      <c r="W51" s="229"/>
      <c r="Y51" s="223" t="str">
        <f t="shared" si="1"/>
        <v/>
      </c>
    </row>
    <row r="52" spans="1:25" s="223" customFormat="1" ht="20.25">
      <c r="A52" s="293"/>
      <c r="B52" s="294" t="str">
        <f>IF(LEN(A52)=0,"",INDEX('Smelter Reference List'!$A:$A,MATCH($A52,'Smelter Reference List'!$E:$E,0)))</f>
        <v/>
      </c>
      <c r="C52" s="300" t="str">
        <f>IF(LEN(A52)=0,"",INDEX('Smelter Reference List'!$C:$C,MATCH($A52,'Smelter Reference List'!$E:$E,0)))</f>
        <v/>
      </c>
      <c r="D52" s="294" t="str">
        <f ca="1">IF(ISERROR($S52),"",OFFSET('Smelter Reference List'!$C$4,$S52-4,0)&amp;"")</f>
        <v/>
      </c>
      <c r="E52" s="294" t="str">
        <f ca="1">IF(ISERROR($S52),"",OFFSET('Smelter Reference List'!$D$4,$S52-4,0)&amp;"")</f>
        <v/>
      </c>
      <c r="F52" s="294" t="str">
        <f ca="1">IF(ISERROR($S52),"",OFFSET('Smelter Reference List'!$E$4,$S52-4,0))</f>
        <v/>
      </c>
      <c r="G52" s="294" t="str">
        <f ca="1">IF(C52=$U$4,"Enter smelter details", IF(ISERROR($S52),"",OFFSET('Smelter Reference List'!$F$4,$S52-4,0)))</f>
        <v/>
      </c>
      <c r="H52" s="295" t="str">
        <f ca="1">IF(ISERROR($S52),"",OFFSET('Smelter Reference List'!$G$4,$S52-4,0))</f>
        <v/>
      </c>
      <c r="I52" s="296" t="str">
        <f ca="1">IF(ISERROR($S52),"",OFFSET('Smelter Reference List'!$H$4,$S52-4,0))</f>
        <v/>
      </c>
      <c r="J52" s="296" t="str">
        <f ca="1">IF(ISERROR($S52),"",OFFSET('Smelter Reference List'!$I$4,$S52-4,0))</f>
        <v/>
      </c>
      <c r="K52" s="297"/>
      <c r="L52" s="297"/>
      <c r="M52" s="297"/>
      <c r="N52" s="297"/>
      <c r="O52" s="297"/>
      <c r="P52" s="297"/>
      <c r="Q52" s="298"/>
      <c r="R52" s="227"/>
      <c r="S52" s="228" t="e">
        <f>IF(C52="",NA(),MATCH($B52&amp;$C52,'Smelter Reference List'!$J:$J,0))</f>
        <v>#N/A</v>
      </c>
      <c r="T52" s="229"/>
      <c r="U52" s="229">
        <f t="shared" ca="1" si="2"/>
        <v>0</v>
      </c>
      <c r="V52" s="229"/>
      <c r="W52" s="229"/>
      <c r="Y52" s="223" t="str">
        <f t="shared" si="1"/>
        <v/>
      </c>
    </row>
    <row r="53" spans="1:25" s="223" customFormat="1" ht="20.25">
      <c r="A53" s="293"/>
      <c r="B53" s="294" t="str">
        <f>IF(LEN(A53)=0,"",INDEX('Smelter Reference List'!$A:$A,MATCH($A53,'Smelter Reference List'!$E:$E,0)))</f>
        <v/>
      </c>
      <c r="C53" s="300" t="str">
        <f>IF(LEN(A53)=0,"",INDEX('Smelter Reference List'!$C:$C,MATCH($A53,'Smelter Reference List'!$E:$E,0)))</f>
        <v/>
      </c>
      <c r="D53" s="294" t="str">
        <f ca="1">IF(ISERROR($S53),"",OFFSET('Smelter Reference List'!$C$4,$S53-4,0)&amp;"")</f>
        <v/>
      </c>
      <c r="E53" s="294" t="str">
        <f ca="1">IF(ISERROR($S53),"",OFFSET('Smelter Reference List'!$D$4,$S53-4,0)&amp;"")</f>
        <v/>
      </c>
      <c r="F53" s="294" t="str">
        <f ca="1">IF(ISERROR($S53),"",OFFSET('Smelter Reference List'!$E$4,$S53-4,0))</f>
        <v/>
      </c>
      <c r="G53" s="294" t="str">
        <f ca="1">IF(C53=$U$4,"Enter smelter details", IF(ISERROR($S53),"",OFFSET('Smelter Reference List'!$F$4,$S53-4,0)))</f>
        <v/>
      </c>
      <c r="H53" s="295" t="str">
        <f ca="1">IF(ISERROR($S53),"",OFFSET('Smelter Reference List'!$G$4,$S53-4,0))</f>
        <v/>
      </c>
      <c r="I53" s="296" t="str">
        <f ca="1">IF(ISERROR($S53),"",OFFSET('Smelter Reference List'!$H$4,$S53-4,0))</f>
        <v/>
      </c>
      <c r="J53" s="296" t="str">
        <f ca="1">IF(ISERROR($S53),"",OFFSET('Smelter Reference List'!$I$4,$S53-4,0))</f>
        <v/>
      </c>
      <c r="K53" s="297"/>
      <c r="L53" s="297"/>
      <c r="M53" s="297"/>
      <c r="N53" s="297"/>
      <c r="O53" s="297"/>
      <c r="P53" s="297"/>
      <c r="Q53" s="298"/>
      <c r="R53" s="227"/>
      <c r="S53" s="228" t="e">
        <f>IF(C53="",NA(),MATCH($B53&amp;$C53,'Smelter Reference List'!$J:$J,0))</f>
        <v>#N/A</v>
      </c>
      <c r="T53" s="229"/>
      <c r="U53" s="229">
        <f t="shared" ca="1" si="2"/>
        <v>0</v>
      </c>
      <c r="V53" s="229"/>
      <c r="W53" s="229"/>
      <c r="Y53" s="223" t="str">
        <f t="shared" si="1"/>
        <v/>
      </c>
    </row>
    <row r="54" spans="1:25" s="223" customFormat="1" ht="20.25">
      <c r="A54" s="293"/>
      <c r="B54" s="294" t="str">
        <f>IF(LEN(A54)=0,"",INDEX('Smelter Reference List'!$A:$A,MATCH($A54,'Smelter Reference List'!$E:$E,0)))</f>
        <v/>
      </c>
      <c r="C54" s="300" t="str">
        <f>IF(LEN(A54)=0,"",INDEX('Smelter Reference List'!$C:$C,MATCH($A54,'Smelter Reference List'!$E:$E,0)))</f>
        <v/>
      </c>
      <c r="D54" s="294" t="str">
        <f ca="1">IF(ISERROR($S54),"",OFFSET('Smelter Reference List'!$C$4,$S54-4,0)&amp;"")</f>
        <v/>
      </c>
      <c r="E54" s="294" t="str">
        <f ca="1">IF(ISERROR($S54),"",OFFSET('Smelter Reference List'!$D$4,$S54-4,0)&amp;"")</f>
        <v/>
      </c>
      <c r="F54" s="294" t="str">
        <f ca="1">IF(ISERROR($S54),"",OFFSET('Smelter Reference List'!$E$4,$S54-4,0))</f>
        <v/>
      </c>
      <c r="G54" s="294" t="str">
        <f ca="1">IF(C54=$U$4,"Enter smelter details", IF(ISERROR($S54),"",OFFSET('Smelter Reference List'!$F$4,$S54-4,0)))</f>
        <v/>
      </c>
      <c r="H54" s="295" t="str">
        <f ca="1">IF(ISERROR($S54),"",OFFSET('Smelter Reference List'!$G$4,$S54-4,0))</f>
        <v/>
      </c>
      <c r="I54" s="296" t="str">
        <f ca="1">IF(ISERROR($S54),"",OFFSET('Smelter Reference List'!$H$4,$S54-4,0))</f>
        <v/>
      </c>
      <c r="J54" s="296" t="str">
        <f ca="1">IF(ISERROR($S54),"",OFFSET('Smelter Reference List'!$I$4,$S54-4,0))</f>
        <v/>
      </c>
      <c r="K54" s="297"/>
      <c r="L54" s="297"/>
      <c r="M54" s="297"/>
      <c r="N54" s="297"/>
      <c r="O54" s="297"/>
      <c r="P54" s="297"/>
      <c r="Q54" s="298"/>
      <c r="R54" s="227"/>
      <c r="S54" s="228" t="e">
        <f>IF(C54="",NA(),MATCH($B54&amp;$C54,'Smelter Reference List'!$J:$J,0))</f>
        <v>#N/A</v>
      </c>
      <c r="T54" s="229"/>
      <c r="U54" s="229">
        <f t="shared" ca="1" si="2"/>
        <v>0</v>
      </c>
      <c r="V54" s="229"/>
      <c r="W54" s="229"/>
      <c r="Y54" s="223" t="str">
        <f t="shared" si="1"/>
        <v/>
      </c>
    </row>
    <row r="55" spans="1:25" s="223" customFormat="1" ht="20.25">
      <c r="A55" s="293"/>
      <c r="B55" s="294" t="str">
        <f>IF(LEN(A55)=0,"",INDEX('Smelter Reference List'!$A:$A,MATCH($A55,'Smelter Reference List'!$E:$E,0)))</f>
        <v/>
      </c>
      <c r="C55" s="300" t="str">
        <f>IF(LEN(A55)=0,"",INDEX('Smelter Reference List'!$C:$C,MATCH($A55,'Smelter Reference List'!$E:$E,0)))</f>
        <v/>
      </c>
      <c r="D55" s="294" t="str">
        <f ca="1">IF(ISERROR($S55),"",OFFSET('Smelter Reference List'!$C$4,$S55-4,0)&amp;"")</f>
        <v/>
      </c>
      <c r="E55" s="294" t="str">
        <f ca="1">IF(ISERROR($S55),"",OFFSET('Smelter Reference List'!$D$4,$S55-4,0)&amp;"")</f>
        <v/>
      </c>
      <c r="F55" s="294" t="str">
        <f ca="1">IF(ISERROR($S55),"",OFFSET('Smelter Reference List'!$E$4,$S55-4,0))</f>
        <v/>
      </c>
      <c r="G55" s="294" t="str">
        <f ca="1">IF(C55=$U$4,"Enter smelter details", IF(ISERROR($S55),"",OFFSET('Smelter Reference List'!$F$4,$S55-4,0)))</f>
        <v/>
      </c>
      <c r="H55" s="295" t="str">
        <f ca="1">IF(ISERROR($S55),"",OFFSET('Smelter Reference List'!$G$4,$S55-4,0))</f>
        <v/>
      </c>
      <c r="I55" s="296" t="str">
        <f ca="1">IF(ISERROR($S55),"",OFFSET('Smelter Reference List'!$H$4,$S55-4,0))</f>
        <v/>
      </c>
      <c r="J55" s="296" t="str">
        <f ca="1">IF(ISERROR($S55),"",OFFSET('Smelter Reference List'!$I$4,$S55-4,0))</f>
        <v/>
      </c>
      <c r="K55" s="297"/>
      <c r="L55" s="297"/>
      <c r="M55" s="297"/>
      <c r="N55" s="297"/>
      <c r="O55" s="297"/>
      <c r="P55" s="297"/>
      <c r="Q55" s="298"/>
      <c r="R55" s="227"/>
      <c r="S55" s="228" t="e">
        <f>IF(C55="",NA(),MATCH($B55&amp;$C55,'Smelter Reference List'!$J:$J,0))</f>
        <v>#N/A</v>
      </c>
      <c r="T55" s="229"/>
      <c r="U55" s="229">
        <f t="shared" ca="1" si="2"/>
        <v>0</v>
      </c>
      <c r="V55" s="229"/>
      <c r="W55" s="229"/>
      <c r="Y55" s="223" t="str">
        <f t="shared" si="1"/>
        <v/>
      </c>
    </row>
    <row r="56" spans="1:25" s="223" customFormat="1" ht="20.25">
      <c r="A56" s="293"/>
      <c r="B56" s="294" t="str">
        <f>IF(LEN(A56)=0,"",INDEX('Smelter Reference List'!$A:$A,MATCH($A56,'Smelter Reference List'!$E:$E,0)))</f>
        <v/>
      </c>
      <c r="C56" s="300" t="str">
        <f>IF(LEN(A56)=0,"",INDEX('Smelter Reference List'!$C:$C,MATCH($A56,'Smelter Reference List'!$E:$E,0)))</f>
        <v/>
      </c>
      <c r="D56" s="294" t="str">
        <f ca="1">IF(ISERROR($S56),"",OFFSET('Smelter Reference List'!$C$4,$S56-4,0)&amp;"")</f>
        <v/>
      </c>
      <c r="E56" s="294" t="str">
        <f ca="1">IF(ISERROR($S56),"",OFFSET('Smelter Reference List'!$D$4,$S56-4,0)&amp;"")</f>
        <v/>
      </c>
      <c r="F56" s="294" t="str">
        <f ca="1">IF(ISERROR($S56),"",OFFSET('Smelter Reference List'!$E$4,$S56-4,0))</f>
        <v/>
      </c>
      <c r="G56" s="294" t="str">
        <f ca="1">IF(C56=$U$4,"Enter smelter details", IF(ISERROR($S56),"",OFFSET('Smelter Reference List'!$F$4,$S56-4,0)))</f>
        <v/>
      </c>
      <c r="H56" s="295" t="str">
        <f ca="1">IF(ISERROR($S56),"",OFFSET('Smelter Reference List'!$G$4,$S56-4,0))</f>
        <v/>
      </c>
      <c r="I56" s="296" t="str">
        <f ca="1">IF(ISERROR($S56),"",OFFSET('Smelter Reference List'!$H$4,$S56-4,0))</f>
        <v/>
      </c>
      <c r="J56" s="296" t="str">
        <f ca="1">IF(ISERROR($S56),"",OFFSET('Smelter Reference List'!$I$4,$S56-4,0))</f>
        <v/>
      </c>
      <c r="K56" s="297"/>
      <c r="L56" s="297"/>
      <c r="M56" s="297"/>
      <c r="N56" s="297"/>
      <c r="O56" s="297"/>
      <c r="P56" s="297"/>
      <c r="Q56" s="298"/>
      <c r="R56" s="227"/>
      <c r="S56" s="228" t="e">
        <f>IF(C56="",NA(),MATCH($B56&amp;$C56,'Smelter Reference List'!$J:$J,0))</f>
        <v>#N/A</v>
      </c>
      <c r="T56" s="229"/>
      <c r="U56" s="229">
        <f t="shared" ca="1" si="2"/>
        <v>0</v>
      </c>
      <c r="V56" s="229"/>
      <c r="W56" s="229"/>
      <c r="Y56" s="223" t="str">
        <f t="shared" si="1"/>
        <v/>
      </c>
    </row>
    <row r="57" spans="1:25" s="223" customFormat="1" ht="20.25">
      <c r="A57" s="293"/>
      <c r="B57" s="294" t="str">
        <f>IF(LEN(A57)=0,"",INDEX('Smelter Reference List'!$A:$A,MATCH($A57,'Smelter Reference List'!$E:$E,0)))</f>
        <v/>
      </c>
      <c r="C57" s="300" t="str">
        <f>IF(LEN(A57)=0,"",INDEX('Smelter Reference List'!$C:$C,MATCH($A57,'Smelter Reference List'!$E:$E,0)))</f>
        <v/>
      </c>
      <c r="D57" s="294" t="str">
        <f ca="1">IF(ISERROR($S57),"",OFFSET('Smelter Reference List'!$C$4,$S57-4,0)&amp;"")</f>
        <v/>
      </c>
      <c r="E57" s="294" t="str">
        <f ca="1">IF(ISERROR($S57),"",OFFSET('Smelter Reference List'!$D$4,$S57-4,0)&amp;"")</f>
        <v/>
      </c>
      <c r="F57" s="294" t="str">
        <f ca="1">IF(ISERROR($S57),"",OFFSET('Smelter Reference List'!$E$4,$S57-4,0))</f>
        <v/>
      </c>
      <c r="G57" s="294" t="str">
        <f ca="1">IF(C57=$U$4,"Enter smelter details", IF(ISERROR($S57),"",OFFSET('Smelter Reference List'!$F$4,$S57-4,0)))</f>
        <v/>
      </c>
      <c r="H57" s="295" t="str">
        <f ca="1">IF(ISERROR($S57),"",OFFSET('Smelter Reference List'!$G$4,$S57-4,0))</f>
        <v/>
      </c>
      <c r="I57" s="296" t="str">
        <f ca="1">IF(ISERROR($S57),"",OFFSET('Smelter Reference List'!$H$4,$S57-4,0))</f>
        <v/>
      </c>
      <c r="J57" s="296" t="str">
        <f ca="1">IF(ISERROR($S57),"",OFFSET('Smelter Reference List'!$I$4,$S57-4,0))</f>
        <v/>
      </c>
      <c r="K57" s="297"/>
      <c r="L57" s="297"/>
      <c r="M57" s="297"/>
      <c r="N57" s="297"/>
      <c r="O57" s="297"/>
      <c r="P57" s="297"/>
      <c r="Q57" s="298"/>
      <c r="R57" s="227"/>
      <c r="S57" s="228" t="e">
        <f>IF(C57="",NA(),MATCH($B57&amp;$C57,'Smelter Reference List'!$J:$J,0))</f>
        <v>#N/A</v>
      </c>
      <c r="T57" s="229"/>
      <c r="U57" s="229">
        <f t="shared" ca="1" si="2"/>
        <v>0</v>
      </c>
      <c r="V57" s="229"/>
      <c r="W57" s="229"/>
      <c r="Y57" s="223" t="str">
        <f t="shared" si="1"/>
        <v/>
      </c>
    </row>
    <row r="58" spans="1:25" s="223" customFormat="1" ht="20.25">
      <c r="A58" s="293"/>
      <c r="B58" s="294" t="str">
        <f>IF(LEN(A58)=0,"",INDEX('Smelter Reference List'!$A:$A,MATCH($A58,'Smelter Reference List'!$E:$E,0)))</f>
        <v/>
      </c>
      <c r="C58" s="300" t="str">
        <f>IF(LEN(A58)=0,"",INDEX('Smelter Reference List'!$C:$C,MATCH($A58,'Smelter Reference List'!$E:$E,0)))</f>
        <v/>
      </c>
      <c r="D58" s="294" t="str">
        <f ca="1">IF(ISERROR($S58),"",OFFSET('Smelter Reference List'!$C$4,$S58-4,0)&amp;"")</f>
        <v/>
      </c>
      <c r="E58" s="294" t="str">
        <f ca="1">IF(ISERROR($S58),"",OFFSET('Smelter Reference List'!$D$4,$S58-4,0)&amp;"")</f>
        <v/>
      </c>
      <c r="F58" s="294" t="str">
        <f ca="1">IF(ISERROR($S58),"",OFFSET('Smelter Reference List'!$E$4,$S58-4,0))</f>
        <v/>
      </c>
      <c r="G58" s="294" t="str">
        <f ca="1">IF(C58=$U$4,"Enter smelter details", IF(ISERROR($S58),"",OFFSET('Smelter Reference List'!$F$4,$S58-4,0)))</f>
        <v/>
      </c>
      <c r="H58" s="295" t="str">
        <f ca="1">IF(ISERROR($S58),"",OFFSET('Smelter Reference List'!$G$4,$S58-4,0))</f>
        <v/>
      </c>
      <c r="I58" s="296" t="str">
        <f ca="1">IF(ISERROR($S58),"",OFFSET('Smelter Reference List'!$H$4,$S58-4,0))</f>
        <v/>
      </c>
      <c r="J58" s="296" t="str">
        <f ca="1">IF(ISERROR($S58),"",OFFSET('Smelter Reference List'!$I$4,$S58-4,0))</f>
        <v/>
      </c>
      <c r="K58" s="297"/>
      <c r="L58" s="297"/>
      <c r="M58" s="297"/>
      <c r="N58" s="297"/>
      <c r="O58" s="297"/>
      <c r="P58" s="297"/>
      <c r="Q58" s="298"/>
      <c r="R58" s="227"/>
      <c r="S58" s="228" t="e">
        <f>IF(C58="",NA(),MATCH($B58&amp;$C58,'Smelter Reference List'!$J:$J,0))</f>
        <v>#N/A</v>
      </c>
      <c r="T58" s="229"/>
      <c r="U58" s="229">
        <f t="shared" ca="1" si="2"/>
        <v>0</v>
      </c>
      <c r="V58" s="229"/>
      <c r="W58" s="229"/>
      <c r="Y58" s="223" t="str">
        <f t="shared" si="1"/>
        <v/>
      </c>
    </row>
    <row r="59" spans="1:25" s="223" customFormat="1" ht="20.25">
      <c r="A59" s="293"/>
      <c r="B59" s="294" t="str">
        <f>IF(LEN(A59)=0,"",INDEX('Smelter Reference List'!$A:$A,MATCH($A59,'Smelter Reference List'!$E:$E,0)))</f>
        <v/>
      </c>
      <c r="C59" s="300" t="str">
        <f>IF(LEN(A59)=0,"",INDEX('Smelter Reference List'!$C:$C,MATCH($A59,'Smelter Reference List'!$E:$E,0)))</f>
        <v/>
      </c>
      <c r="D59" s="294" t="str">
        <f ca="1">IF(ISERROR($S59),"",OFFSET('Smelter Reference List'!$C$4,$S59-4,0)&amp;"")</f>
        <v/>
      </c>
      <c r="E59" s="294" t="str">
        <f ca="1">IF(ISERROR($S59),"",OFFSET('Smelter Reference List'!$D$4,$S59-4,0)&amp;"")</f>
        <v/>
      </c>
      <c r="F59" s="294" t="str">
        <f ca="1">IF(ISERROR($S59),"",OFFSET('Smelter Reference List'!$E$4,$S59-4,0))</f>
        <v/>
      </c>
      <c r="G59" s="294" t="str">
        <f ca="1">IF(C59=$U$4,"Enter smelter details", IF(ISERROR($S59),"",OFFSET('Smelter Reference List'!$F$4,$S59-4,0)))</f>
        <v/>
      </c>
      <c r="H59" s="295" t="str">
        <f ca="1">IF(ISERROR($S59),"",OFFSET('Smelter Reference List'!$G$4,$S59-4,0))</f>
        <v/>
      </c>
      <c r="I59" s="296" t="str">
        <f ca="1">IF(ISERROR($S59),"",OFFSET('Smelter Reference List'!$H$4,$S59-4,0))</f>
        <v/>
      </c>
      <c r="J59" s="296" t="str">
        <f ca="1">IF(ISERROR($S59),"",OFFSET('Smelter Reference List'!$I$4,$S59-4,0))</f>
        <v/>
      </c>
      <c r="K59" s="297"/>
      <c r="L59" s="297"/>
      <c r="M59" s="297"/>
      <c r="N59" s="297"/>
      <c r="O59" s="297"/>
      <c r="P59" s="297"/>
      <c r="Q59" s="298"/>
      <c r="R59" s="227"/>
      <c r="S59" s="228" t="e">
        <f>IF(C59="",NA(),MATCH($B59&amp;$C59,'Smelter Reference List'!$J:$J,0))</f>
        <v>#N/A</v>
      </c>
      <c r="T59" s="229"/>
      <c r="U59" s="229">
        <f t="shared" ca="1" si="2"/>
        <v>0</v>
      </c>
      <c r="V59" s="229"/>
      <c r="W59" s="229"/>
      <c r="Y59" s="223" t="str">
        <f t="shared" si="1"/>
        <v/>
      </c>
    </row>
    <row r="60" spans="1:25" s="223" customFormat="1" ht="20.25">
      <c r="A60" s="293"/>
      <c r="B60" s="294" t="str">
        <f>IF(LEN(A60)=0,"",INDEX('Smelter Reference List'!$A:$A,MATCH($A60,'Smelter Reference List'!$E:$E,0)))</f>
        <v/>
      </c>
      <c r="C60" s="300" t="str">
        <f>IF(LEN(A60)=0,"",INDEX('Smelter Reference List'!$C:$C,MATCH($A60,'Smelter Reference List'!$E:$E,0)))</f>
        <v/>
      </c>
      <c r="D60" s="294" t="str">
        <f ca="1">IF(ISERROR($S60),"",OFFSET('Smelter Reference List'!$C$4,$S60-4,0)&amp;"")</f>
        <v/>
      </c>
      <c r="E60" s="294" t="str">
        <f ca="1">IF(ISERROR($S60),"",OFFSET('Smelter Reference List'!$D$4,$S60-4,0)&amp;"")</f>
        <v/>
      </c>
      <c r="F60" s="294" t="str">
        <f ca="1">IF(ISERROR($S60),"",OFFSET('Smelter Reference List'!$E$4,$S60-4,0))</f>
        <v/>
      </c>
      <c r="G60" s="294" t="str">
        <f ca="1">IF(C60=$U$4,"Enter smelter details", IF(ISERROR($S60),"",OFFSET('Smelter Reference List'!$F$4,$S60-4,0)))</f>
        <v/>
      </c>
      <c r="H60" s="295" t="str">
        <f ca="1">IF(ISERROR($S60),"",OFFSET('Smelter Reference List'!$G$4,$S60-4,0))</f>
        <v/>
      </c>
      <c r="I60" s="296" t="str">
        <f ca="1">IF(ISERROR($S60),"",OFFSET('Smelter Reference List'!$H$4,$S60-4,0))</f>
        <v/>
      </c>
      <c r="J60" s="296" t="str">
        <f ca="1">IF(ISERROR($S60),"",OFFSET('Smelter Reference List'!$I$4,$S60-4,0))</f>
        <v/>
      </c>
      <c r="K60" s="297"/>
      <c r="L60" s="297"/>
      <c r="M60" s="297"/>
      <c r="N60" s="297"/>
      <c r="O60" s="297"/>
      <c r="P60" s="297"/>
      <c r="Q60" s="298"/>
      <c r="R60" s="227"/>
      <c r="S60" s="228" t="e">
        <f>IF(C60="",NA(),MATCH($B60&amp;$C60,'Smelter Reference List'!$J:$J,0))</f>
        <v>#N/A</v>
      </c>
      <c r="T60" s="229"/>
      <c r="U60" s="229">
        <f t="shared" ca="1" si="2"/>
        <v>0</v>
      </c>
      <c r="V60" s="229"/>
      <c r="W60" s="229"/>
      <c r="Y60" s="223" t="str">
        <f t="shared" si="1"/>
        <v/>
      </c>
    </row>
    <row r="61" spans="1:25" s="223" customFormat="1" ht="20.25">
      <c r="A61" s="293"/>
      <c r="B61" s="294" t="str">
        <f>IF(LEN(A61)=0,"",INDEX('Smelter Reference List'!$A:$A,MATCH($A61,'Smelter Reference List'!$E:$E,0)))</f>
        <v/>
      </c>
      <c r="C61" s="300" t="str">
        <f>IF(LEN(A61)=0,"",INDEX('Smelter Reference List'!$C:$C,MATCH($A61,'Smelter Reference List'!$E:$E,0)))</f>
        <v/>
      </c>
      <c r="D61" s="294" t="str">
        <f ca="1">IF(ISERROR($S61),"",OFFSET('Smelter Reference List'!$C$4,$S61-4,0)&amp;"")</f>
        <v/>
      </c>
      <c r="E61" s="294" t="str">
        <f ca="1">IF(ISERROR($S61),"",OFFSET('Smelter Reference List'!$D$4,$S61-4,0)&amp;"")</f>
        <v/>
      </c>
      <c r="F61" s="294" t="str">
        <f ca="1">IF(ISERROR($S61),"",OFFSET('Smelter Reference List'!$E$4,$S61-4,0))</f>
        <v/>
      </c>
      <c r="G61" s="294" t="str">
        <f ca="1">IF(C61=$U$4,"Enter smelter details", IF(ISERROR($S61),"",OFFSET('Smelter Reference List'!$F$4,$S61-4,0)))</f>
        <v/>
      </c>
      <c r="H61" s="295" t="str">
        <f ca="1">IF(ISERROR($S61),"",OFFSET('Smelter Reference List'!$G$4,$S61-4,0))</f>
        <v/>
      </c>
      <c r="I61" s="296" t="str">
        <f ca="1">IF(ISERROR($S61),"",OFFSET('Smelter Reference List'!$H$4,$S61-4,0))</f>
        <v/>
      </c>
      <c r="J61" s="296" t="str">
        <f ca="1">IF(ISERROR($S61),"",OFFSET('Smelter Reference List'!$I$4,$S61-4,0))</f>
        <v/>
      </c>
      <c r="K61" s="297"/>
      <c r="L61" s="297"/>
      <c r="M61" s="297"/>
      <c r="N61" s="297"/>
      <c r="O61" s="297"/>
      <c r="P61" s="297"/>
      <c r="Q61" s="298"/>
      <c r="R61" s="227"/>
      <c r="S61" s="228" t="e">
        <f>IF(C61="",NA(),MATCH($B61&amp;$C61,'Smelter Reference List'!$J:$J,0))</f>
        <v>#N/A</v>
      </c>
      <c r="T61" s="229"/>
      <c r="U61" s="229">
        <f t="shared" ca="1" si="2"/>
        <v>0</v>
      </c>
      <c r="V61" s="229"/>
      <c r="W61" s="229"/>
      <c r="Y61" s="223" t="str">
        <f t="shared" si="1"/>
        <v/>
      </c>
    </row>
    <row r="62" spans="1:25" s="223" customFormat="1" ht="20.25">
      <c r="A62" s="293"/>
      <c r="B62" s="294" t="str">
        <f>IF(LEN(A62)=0,"",INDEX('Smelter Reference List'!$A:$A,MATCH($A62,'Smelter Reference List'!$E:$E,0)))</f>
        <v/>
      </c>
      <c r="C62" s="300" t="str">
        <f>IF(LEN(A62)=0,"",INDEX('Smelter Reference List'!$C:$C,MATCH($A62,'Smelter Reference List'!$E:$E,0)))</f>
        <v/>
      </c>
      <c r="D62" s="294" t="str">
        <f ca="1">IF(ISERROR($S62),"",OFFSET('Smelter Reference List'!$C$4,$S62-4,0)&amp;"")</f>
        <v/>
      </c>
      <c r="E62" s="294" t="str">
        <f ca="1">IF(ISERROR($S62),"",OFFSET('Smelter Reference List'!$D$4,$S62-4,0)&amp;"")</f>
        <v/>
      </c>
      <c r="F62" s="294" t="str">
        <f ca="1">IF(ISERROR($S62),"",OFFSET('Smelter Reference List'!$E$4,$S62-4,0))</f>
        <v/>
      </c>
      <c r="G62" s="294" t="str">
        <f ca="1">IF(C62=$U$4,"Enter smelter details", IF(ISERROR($S62),"",OFFSET('Smelter Reference List'!$F$4,$S62-4,0)))</f>
        <v/>
      </c>
      <c r="H62" s="295" t="str">
        <f ca="1">IF(ISERROR($S62),"",OFFSET('Smelter Reference List'!$G$4,$S62-4,0))</f>
        <v/>
      </c>
      <c r="I62" s="296" t="str">
        <f ca="1">IF(ISERROR($S62),"",OFFSET('Smelter Reference List'!$H$4,$S62-4,0))</f>
        <v/>
      </c>
      <c r="J62" s="296" t="str">
        <f ca="1">IF(ISERROR($S62),"",OFFSET('Smelter Reference List'!$I$4,$S62-4,0))</f>
        <v/>
      </c>
      <c r="K62" s="297"/>
      <c r="L62" s="297"/>
      <c r="M62" s="297"/>
      <c r="N62" s="297"/>
      <c r="O62" s="297"/>
      <c r="P62" s="297"/>
      <c r="Q62" s="298"/>
      <c r="R62" s="227"/>
      <c r="S62" s="228" t="e">
        <f>IF(C62="",NA(),MATCH($B62&amp;$C62,'Smelter Reference List'!$J:$J,0))</f>
        <v>#N/A</v>
      </c>
      <c r="T62" s="229"/>
      <c r="U62" s="229">
        <f t="shared" ca="1" si="2"/>
        <v>0</v>
      </c>
      <c r="V62" s="229"/>
      <c r="W62" s="229"/>
      <c r="Y62" s="223" t="str">
        <f t="shared" si="1"/>
        <v/>
      </c>
    </row>
    <row r="63" spans="1:25" s="223" customFormat="1" ht="20.25">
      <c r="A63" s="293"/>
      <c r="B63" s="294" t="str">
        <f>IF(LEN(A63)=0,"",INDEX('Smelter Reference List'!$A:$A,MATCH($A63,'Smelter Reference List'!$E:$E,0)))</f>
        <v/>
      </c>
      <c r="C63" s="300" t="str">
        <f>IF(LEN(A63)=0,"",INDEX('Smelter Reference List'!$C:$C,MATCH($A63,'Smelter Reference List'!$E:$E,0)))</f>
        <v/>
      </c>
      <c r="D63" s="294" t="str">
        <f ca="1">IF(ISERROR($S63),"",OFFSET('Smelter Reference List'!$C$4,$S63-4,0)&amp;"")</f>
        <v/>
      </c>
      <c r="E63" s="294" t="str">
        <f ca="1">IF(ISERROR($S63),"",OFFSET('Smelter Reference List'!$D$4,$S63-4,0)&amp;"")</f>
        <v/>
      </c>
      <c r="F63" s="294" t="str">
        <f ca="1">IF(ISERROR($S63),"",OFFSET('Smelter Reference List'!$E$4,$S63-4,0))</f>
        <v/>
      </c>
      <c r="G63" s="294" t="str">
        <f ca="1">IF(C63=$U$4,"Enter smelter details", IF(ISERROR($S63),"",OFFSET('Smelter Reference List'!$F$4,$S63-4,0)))</f>
        <v/>
      </c>
      <c r="H63" s="295" t="str">
        <f ca="1">IF(ISERROR($S63),"",OFFSET('Smelter Reference List'!$G$4,$S63-4,0))</f>
        <v/>
      </c>
      <c r="I63" s="296" t="str">
        <f ca="1">IF(ISERROR($S63),"",OFFSET('Smelter Reference List'!$H$4,$S63-4,0))</f>
        <v/>
      </c>
      <c r="J63" s="296" t="str">
        <f ca="1">IF(ISERROR($S63),"",OFFSET('Smelter Reference List'!$I$4,$S63-4,0))</f>
        <v/>
      </c>
      <c r="K63" s="297"/>
      <c r="L63" s="297"/>
      <c r="M63" s="297"/>
      <c r="N63" s="297"/>
      <c r="O63" s="297"/>
      <c r="P63" s="297"/>
      <c r="Q63" s="298"/>
      <c r="R63" s="227"/>
      <c r="S63" s="228" t="e">
        <f>IF(C63="",NA(),MATCH($B63&amp;$C63,'Smelter Reference List'!$J:$J,0))</f>
        <v>#N/A</v>
      </c>
      <c r="T63" s="229"/>
      <c r="U63" s="229">
        <f t="shared" ca="1" si="2"/>
        <v>0</v>
      </c>
      <c r="V63" s="229"/>
      <c r="W63" s="229"/>
      <c r="Y63" s="223" t="str">
        <f t="shared" si="1"/>
        <v/>
      </c>
    </row>
    <row r="64" spans="1:25" s="223" customFormat="1" ht="20.25">
      <c r="A64" s="293"/>
      <c r="B64" s="294" t="str">
        <f>IF(LEN(A64)=0,"",INDEX('Smelter Reference List'!$A:$A,MATCH($A64,'Smelter Reference List'!$E:$E,0)))</f>
        <v/>
      </c>
      <c r="C64" s="300" t="str">
        <f>IF(LEN(A64)=0,"",INDEX('Smelter Reference List'!$C:$C,MATCH($A64,'Smelter Reference List'!$E:$E,0)))</f>
        <v/>
      </c>
      <c r="D64" s="294" t="str">
        <f ca="1">IF(ISERROR($S64),"",OFFSET('Smelter Reference List'!$C$4,$S64-4,0)&amp;"")</f>
        <v/>
      </c>
      <c r="E64" s="294" t="str">
        <f ca="1">IF(ISERROR($S64),"",OFFSET('Smelter Reference List'!$D$4,$S64-4,0)&amp;"")</f>
        <v/>
      </c>
      <c r="F64" s="294" t="str">
        <f ca="1">IF(ISERROR($S64),"",OFFSET('Smelter Reference List'!$E$4,$S64-4,0))</f>
        <v/>
      </c>
      <c r="G64" s="294" t="str">
        <f ca="1">IF(C64=$U$4,"Enter smelter details", IF(ISERROR($S64),"",OFFSET('Smelter Reference List'!$F$4,$S64-4,0)))</f>
        <v/>
      </c>
      <c r="H64" s="295" t="str">
        <f ca="1">IF(ISERROR($S64),"",OFFSET('Smelter Reference List'!$G$4,$S64-4,0))</f>
        <v/>
      </c>
      <c r="I64" s="296" t="str">
        <f ca="1">IF(ISERROR($S64),"",OFFSET('Smelter Reference List'!$H$4,$S64-4,0))</f>
        <v/>
      </c>
      <c r="J64" s="296" t="str">
        <f ca="1">IF(ISERROR($S64),"",OFFSET('Smelter Reference List'!$I$4,$S64-4,0))</f>
        <v/>
      </c>
      <c r="K64" s="297"/>
      <c r="L64" s="297"/>
      <c r="M64" s="297"/>
      <c r="N64" s="297"/>
      <c r="O64" s="297"/>
      <c r="P64" s="297"/>
      <c r="Q64" s="298"/>
      <c r="R64" s="227"/>
      <c r="S64" s="228" t="e">
        <f>IF(C64="",NA(),MATCH($B64&amp;$C64,'Smelter Reference List'!$J:$J,0))</f>
        <v>#N/A</v>
      </c>
      <c r="T64" s="229"/>
      <c r="U64" s="229">
        <f t="shared" ca="1" si="2"/>
        <v>0</v>
      </c>
      <c r="V64" s="229"/>
      <c r="W64" s="229"/>
      <c r="Y64" s="223" t="str">
        <f t="shared" si="1"/>
        <v/>
      </c>
    </row>
    <row r="65" spans="1:25" s="223" customFormat="1" ht="20.25">
      <c r="A65" s="293"/>
      <c r="B65" s="294" t="str">
        <f>IF(LEN(A65)=0,"",INDEX('Smelter Reference List'!$A:$A,MATCH($A65,'Smelter Reference List'!$E:$E,0)))</f>
        <v/>
      </c>
      <c r="C65" s="300" t="str">
        <f>IF(LEN(A65)=0,"",INDEX('Smelter Reference List'!$C:$C,MATCH($A65,'Smelter Reference List'!$E:$E,0)))</f>
        <v/>
      </c>
      <c r="D65" s="294" t="str">
        <f ca="1">IF(ISERROR($S65),"",OFFSET('Smelter Reference List'!$C$4,$S65-4,0)&amp;"")</f>
        <v/>
      </c>
      <c r="E65" s="294" t="str">
        <f ca="1">IF(ISERROR($S65),"",OFFSET('Smelter Reference List'!$D$4,$S65-4,0)&amp;"")</f>
        <v/>
      </c>
      <c r="F65" s="294" t="str">
        <f ca="1">IF(ISERROR($S65),"",OFFSET('Smelter Reference List'!$E$4,$S65-4,0))</f>
        <v/>
      </c>
      <c r="G65" s="294" t="str">
        <f ca="1">IF(C65=$U$4,"Enter smelter details", IF(ISERROR($S65),"",OFFSET('Smelter Reference List'!$F$4,$S65-4,0)))</f>
        <v/>
      </c>
      <c r="H65" s="295" t="str">
        <f ca="1">IF(ISERROR($S65),"",OFFSET('Smelter Reference List'!$G$4,$S65-4,0))</f>
        <v/>
      </c>
      <c r="I65" s="296" t="str">
        <f ca="1">IF(ISERROR($S65),"",OFFSET('Smelter Reference List'!$H$4,$S65-4,0))</f>
        <v/>
      </c>
      <c r="J65" s="296" t="str">
        <f ca="1">IF(ISERROR($S65),"",OFFSET('Smelter Reference List'!$I$4,$S65-4,0))</f>
        <v/>
      </c>
      <c r="K65" s="297"/>
      <c r="L65" s="297"/>
      <c r="M65" s="297"/>
      <c r="N65" s="297"/>
      <c r="O65" s="297"/>
      <c r="P65" s="297"/>
      <c r="Q65" s="298"/>
      <c r="R65" s="227"/>
      <c r="S65" s="228" t="e">
        <f>IF(C65="",NA(),MATCH($B65&amp;$C65,'Smelter Reference List'!$J:$J,0))</f>
        <v>#N/A</v>
      </c>
      <c r="T65" s="229"/>
      <c r="U65" s="229">
        <f t="shared" ca="1" si="2"/>
        <v>0</v>
      </c>
      <c r="V65" s="229"/>
      <c r="W65" s="229"/>
      <c r="Y65" s="223" t="str">
        <f t="shared" si="1"/>
        <v/>
      </c>
    </row>
    <row r="66" spans="1:25" s="223" customFormat="1" ht="20.25">
      <c r="A66" s="293"/>
      <c r="B66" s="294" t="str">
        <f>IF(LEN(A66)=0,"",INDEX('Smelter Reference List'!$A:$A,MATCH($A66,'Smelter Reference List'!$E:$E,0)))</f>
        <v/>
      </c>
      <c r="C66" s="300" t="str">
        <f>IF(LEN(A66)=0,"",INDEX('Smelter Reference List'!$C:$C,MATCH($A66,'Smelter Reference List'!$E:$E,0)))</f>
        <v/>
      </c>
      <c r="D66" s="294" t="str">
        <f ca="1">IF(ISERROR($S66),"",OFFSET('Smelter Reference List'!$C$4,$S66-4,0)&amp;"")</f>
        <v/>
      </c>
      <c r="E66" s="294" t="str">
        <f ca="1">IF(ISERROR($S66),"",OFFSET('Smelter Reference List'!$D$4,$S66-4,0)&amp;"")</f>
        <v/>
      </c>
      <c r="F66" s="294" t="str">
        <f ca="1">IF(ISERROR($S66),"",OFFSET('Smelter Reference List'!$E$4,$S66-4,0))</f>
        <v/>
      </c>
      <c r="G66" s="294" t="str">
        <f ca="1">IF(C66=$U$4,"Enter smelter details", IF(ISERROR($S66),"",OFFSET('Smelter Reference List'!$F$4,$S66-4,0)))</f>
        <v/>
      </c>
      <c r="H66" s="295" t="str">
        <f ca="1">IF(ISERROR($S66),"",OFFSET('Smelter Reference List'!$G$4,$S66-4,0))</f>
        <v/>
      </c>
      <c r="I66" s="296" t="str">
        <f ca="1">IF(ISERROR($S66),"",OFFSET('Smelter Reference List'!$H$4,$S66-4,0))</f>
        <v/>
      </c>
      <c r="J66" s="296" t="str">
        <f ca="1">IF(ISERROR($S66),"",OFFSET('Smelter Reference List'!$I$4,$S66-4,0))</f>
        <v/>
      </c>
      <c r="K66" s="297"/>
      <c r="L66" s="297"/>
      <c r="M66" s="297"/>
      <c r="N66" s="297"/>
      <c r="O66" s="297"/>
      <c r="P66" s="297"/>
      <c r="Q66" s="298"/>
      <c r="R66" s="227"/>
      <c r="S66" s="228" t="e">
        <f>IF(C66="",NA(),MATCH($B66&amp;$C66,'Smelter Reference List'!$J:$J,0))</f>
        <v>#N/A</v>
      </c>
      <c r="T66" s="229"/>
      <c r="U66" s="229">
        <f t="shared" ca="1" si="2"/>
        <v>0</v>
      </c>
      <c r="V66" s="229"/>
      <c r="W66" s="229"/>
      <c r="Y66" s="223" t="str">
        <f t="shared" si="1"/>
        <v/>
      </c>
    </row>
    <row r="67" spans="1:25" s="223" customFormat="1" ht="20.25">
      <c r="A67" s="293"/>
      <c r="B67" s="294" t="str">
        <f>IF(LEN(A67)=0,"",INDEX('Smelter Reference List'!$A:$A,MATCH($A67,'Smelter Reference List'!$E:$E,0)))</f>
        <v/>
      </c>
      <c r="C67" s="300" t="str">
        <f>IF(LEN(A67)=0,"",INDEX('Smelter Reference List'!$C:$C,MATCH($A67,'Smelter Reference List'!$E:$E,0)))</f>
        <v/>
      </c>
      <c r="D67" s="294" t="str">
        <f ca="1">IF(ISERROR($S67),"",OFFSET('Smelter Reference List'!$C$4,$S67-4,0)&amp;"")</f>
        <v/>
      </c>
      <c r="E67" s="294" t="str">
        <f ca="1">IF(ISERROR($S67),"",OFFSET('Smelter Reference List'!$D$4,$S67-4,0)&amp;"")</f>
        <v/>
      </c>
      <c r="F67" s="294" t="str">
        <f ca="1">IF(ISERROR($S67),"",OFFSET('Smelter Reference List'!$E$4,$S67-4,0))</f>
        <v/>
      </c>
      <c r="G67" s="294" t="str">
        <f ca="1">IF(C67=$U$4,"Enter smelter details", IF(ISERROR($S67),"",OFFSET('Smelter Reference List'!$F$4,$S67-4,0)))</f>
        <v/>
      </c>
      <c r="H67" s="295" t="str">
        <f ca="1">IF(ISERROR($S67),"",OFFSET('Smelter Reference List'!$G$4,$S67-4,0))</f>
        <v/>
      </c>
      <c r="I67" s="296" t="str">
        <f ca="1">IF(ISERROR($S67),"",OFFSET('Smelter Reference List'!$H$4,$S67-4,0))</f>
        <v/>
      </c>
      <c r="J67" s="296" t="str">
        <f ca="1">IF(ISERROR($S67),"",OFFSET('Smelter Reference List'!$I$4,$S67-4,0))</f>
        <v/>
      </c>
      <c r="K67" s="297"/>
      <c r="L67" s="297"/>
      <c r="M67" s="297"/>
      <c r="N67" s="297"/>
      <c r="O67" s="297"/>
      <c r="P67" s="297"/>
      <c r="Q67" s="298"/>
      <c r="R67" s="227"/>
      <c r="S67" s="228" t="e">
        <f>IF(C67="",NA(),MATCH($B67&amp;$C67,'Smelter Reference List'!$J:$J,0))</f>
        <v>#N/A</v>
      </c>
      <c r="T67" s="229"/>
      <c r="U67" s="229">
        <f t="shared" ca="1" si="2"/>
        <v>0</v>
      </c>
      <c r="V67" s="229"/>
      <c r="W67" s="229"/>
      <c r="Y67" s="223" t="str">
        <f t="shared" si="1"/>
        <v/>
      </c>
    </row>
    <row r="68" spans="1:25" s="223" customFormat="1" ht="20.25">
      <c r="A68" s="293"/>
      <c r="B68" s="294" t="str">
        <f>IF(LEN(A68)=0,"",INDEX('Smelter Reference List'!$A:$A,MATCH($A68,'Smelter Reference List'!$E:$E,0)))</f>
        <v/>
      </c>
      <c r="C68" s="300" t="str">
        <f>IF(LEN(A68)=0,"",INDEX('Smelter Reference List'!$C:$C,MATCH($A68,'Smelter Reference List'!$E:$E,0)))</f>
        <v/>
      </c>
      <c r="D68" s="294" t="str">
        <f ca="1">IF(ISERROR($S68),"",OFFSET('Smelter Reference List'!$C$4,$S68-4,0)&amp;"")</f>
        <v/>
      </c>
      <c r="E68" s="294" t="str">
        <f ca="1">IF(ISERROR($S68),"",OFFSET('Smelter Reference List'!$D$4,$S68-4,0)&amp;"")</f>
        <v/>
      </c>
      <c r="F68" s="294" t="str">
        <f ca="1">IF(ISERROR($S68),"",OFFSET('Smelter Reference List'!$E$4,$S68-4,0))</f>
        <v/>
      </c>
      <c r="G68" s="294" t="str">
        <f ca="1">IF(C68=$U$4,"Enter smelter details", IF(ISERROR($S68),"",OFFSET('Smelter Reference List'!$F$4,$S68-4,0)))</f>
        <v/>
      </c>
      <c r="H68" s="295" t="str">
        <f ca="1">IF(ISERROR($S68),"",OFFSET('Smelter Reference List'!$G$4,$S68-4,0))</f>
        <v/>
      </c>
      <c r="I68" s="296" t="str">
        <f ca="1">IF(ISERROR($S68),"",OFFSET('Smelter Reference List'!$H$4,$S68-4,0))</f>
        <v/>
      </c>
      <c r="J68" s="296" t="str">
        <f ca="1">IF(ISERROR($S68),"",OFFSET('Smelter Reference List'!$I$4,$S68-4,0))</f>
        <v/>
      </c>
      <c r="K68" s="297"/>
      <c r="L68" s="297"/>
      <c r="M68" s="297"/>
      <c r="N68" s="297"/>
      <c r="O68" s="297"/>
      <c r="P68" s="297"/>
      <c r="Q68" s="298"/>
      <c r="R68" s="227"/>
      <c r="S68" s="228" t="e">
        <f>IF(C68="",NA(),MATCH($B68&amp;$C68,'Smelter Reference List'!$J:$J,0))</f>
        <v>#N/A</v>
      </c>
      <c r="T68" s="229"/>
      <c r="U68" s="229">
        <f t="shared" ca="1" si="2"/>
        <v>0</v>
      </c>
      <c r="V68" s="229"/>
      <c r="W68" s="229"/>
      <c r="Y68" s="223" t="str">
        <f t="shared" si="1"/>
        <v/>
      </c>
    </row>
    <row r="69" spans="1:25" s="223" customFormat="1" ht="20.25">
      <c r="A69" s="293"/>
      <c r="B69" s="294" t="str">
        <f>IF(LEN(A69)=0,"",INDEX('Smelter Reference List'!$A:$A,MATCH($A69,'Smelter Reference List'!$E:$E,0)))</f>
        <v/>
      </c>
      <c r="C69" s="300" t="str">
        <f>IF(LEN(A69)=0,"",INDEX('Smelter Reference List'!$C:$C,MATCH($A69,'Smelter Reference List'!$E:$E,0)))</f>
        <v/>
      </c>
      <c r="D69" s="294" t="str">
        <f ca="1">IF(ISERROR($S69),"",OFFSET('Smelter Reference List'!$C$4,$S69-4,0)&amp;"")</f>
        <v/>
      </c>
      <c r="E69" s="294" t="str">
        <f ca="1">IF(ISERROR($S69),"",OFFSET('Smelter Reference List'!$D$4,$S69-4,0)&amp;"")</f>
        <v/>
      </c>
      <c r="F69" s="294" t="str">
        <f ca="1">IF(ISERROR($S69),"",OFFSET('Smelter Reference List'!$E$4,$S69-4,0))</f>
        <v/>
      </c>
      <c r="G69" s="294" t="str">
        <f ca="1">IF(C69=$U$4,"Enter smelter details", IF(ISERROR($S69),"",OFFSET('Smelter Reference List'!$F$4,$S69-4,0)))</f>
        <v/>
      </c>
      <c r="H69" s="295" t="str">
        <f ca="1">IF(ISERROR($S69),"",OFFSET('Smelter Reference List'!$G$4,$S69-4,0))</f>
        <v/>
      </c>
      <c r="I69" s="296" t="str">
        <f ca="1">IF(ISERROR($S69),"",OFFSET('Smelter Reference List'!$H$4,$S69-4,0))</f>
        <v/>
      </c>
      <c r="J69" s="296" t="str">
        <f ca="1">IF(ISERROR($S69),"",OFFSET('Smelter Reference List'!$I$4,$S69-4,0))</f>
        <v/>
      </c>
      <c r="K69" s="297"/>
      <c r="L69" s="297"/>
      <c r="M69" s="297"/>
      <c r="N69" s="297"/>
      <c r="O69" s="297"/>
      <c r="P69" s="297"/>
      <c r="Q69" s="298"/>
      <c r="R69" s="227"/>
      <c r="S69" s="228" t="e">
        <f>IF(C69="",NA(),MATCH($B69&amp;$C69,'Smelter Reference List'!$J:$J,0))</f>
        <v>#N/A</v>
      </c>
      <c r="T69" s="229"/>
      <c r="U69" s="229">
        <f t="shared" ca="1" si="2"/>
        <v>0</v>
      </c>
      <c r="V69" s="229"/>
      <c r="W69" s="229"/>
      <c r="Y69" s="223" t="str">
        <f t="shared" si="1"/>
        <v/>
      </c>
    </row>
    <row r="70" spans="1:25" s="223" customFormat="1" ht="20.25">
      <c r="A70" s="293"/>
      <c r="B70" s="294" t="str">
        <f>IF(LEN(A70)=0,"",INDEX('Smelter Reference List'!$A:$A,MATCH($A70,'Smelter Reference List'!$E:$E,0)))</f>
        <v/>
      </c>
      <c r="C70" s="300" t="str">
        <f>IF(LEN(A70)=0,"",INDEX('Smelter Reference List'!$C:$C,MATCH($A70,'Smelter Reference List'!$E:$E,0)))</f>
        <v/>
      </c>
      <c r="D70" s="294" t="str">
        <f ca="1">IF(ISERROR($S70),"",OFFSET('Smelter Reference List'!$C$4,$S70-4,0)&amp;"")</f>
        <v/>
      </c>
      <c r="E70" s="294" t="str">
        <f ca="1">IF(ISERROR($S70),"",OFFSET('Smelter Reference List'!$D$4,$S70-4,0)&amp;"")</f>
        <v/>
      </c>
      <c r="F70" s="294" t="str">
        <f ca="1">IF(ISERROR($S70),"",OFFSET('Smelter Reference List'!$E$4,$S70-4,0))</f>
        <v/>
      </c>
      <c r="G70" s="294" t="str">
        <f ca="1">IF(C70=$U$4,"Enter smelter details", IF(ISERROR($S70),"",OFFSET('Smelter Reference List'!$F$4,$S70-4,0)))</f>
        <v/>
      </c>
      <c r="H70" s="295" t="str">
        <f ca="1">IF(ISERROR($S70),"",OFFSET('Smelter Reference List'!$G$4,$S70-4,0))</f>
        <v/>
      </c>
      <c r="I70" s="296" t="str">
        <f ca="1">IF(ISERROR($S70),"",OFFSET('Smelter Reference List'!$H$4,$S70-4,0))</f>
        <v/>
      </c>
      <c r="J70" s="296" t="str">
        <f ca="1">IF(ISERROR($S70),"",OFFSET('Smelter Reference List'!$I$4,$S70-4,0))</f>
        <v/>
      </c>
      <c r="K70" s="297"/>
      <c r="L70" s="297"/>
      <c r="M70" s="297"/>
      <c r="N70" s="297"/>
      <c r="O70" s="297"/>
      <c r="P70" s="297"/>
      <c r="Q70" s="298"/>
      <c r="R70" s="227"/>
      <c r="S70" s="228" t="e">
        <f>IF(C70="",NA(),MATCH($B70&amp;$C70,'Smelter Reference List'!$J:$J,0))</f>
        <v>#N/A</v>
      </c>
      <c r="T70" s="229"/>
      <c r="U70" s="229">
        <f t="shared" ref="U70:U133" ca="1" si="3">IF(AND(C70="Smelter not listed",OR(LEN(D70)=0,LEN(E70)=0)),1,0)</f>
        <v>0</v>
      </c>
      <c r="V70" s="229"/>
      <c r="W70" s="229"/>
      <c r="Y70" s="223" t="str">
        <f t="shared" ref="Y70:Y133" si="4">B70&amp;C70</f>
        <v/>
      </c>
    </row>
    <row r="71" spans="1:25" s="223" customFormat="1" ht="20.25">
      <c r="A71" s="293"/>
      <c r="B71" s="294" t="str">
        <f>IF(LEN(A71)=0,"",INDEX('Smelter Reference List'!$A:$A,MATCH($A71,'Smelter Reference List'!$E:$E,0)))</f>
        <v/>
      </c>
      <c r="C71" s="300" t="str">
        <f>IF(LEN(A71)=0,"",INDEX('Smelter Reference List'!$C:$C,MATCH($A71,'Smelter Reference List'!$E:$E,0)))</f>
        <v/>
      </c>
      <c r="D71" s="294" t="str">
        <f ca="1">IF(ISERROR($S71),"",OFFSET('Smelter Reference List'!$C$4,$S71-4,0)&amp;"")</f>
        <v/>
      </c>
      <c r="E71" s="294" t="str">
        <f ca="1">IF(ISERROR($S71),"",OFFSET('Smelter Reference List'!$D$4,$S71-4,0)&amp;"")</f>
        <v/>
      </c>
      <c r="F71" s="294" t="str">
        <f ca="1">IF(ISERROR($S71),"",OFFSET('Smelter Reference List'!$E$4,$S71-4,0))</f>
        <v/>
      </c>
      <c r="G71" s="294" t="str">
        <f ca="1">IF(C71=$U$4,"Enter smelter details", IF(ISERROR($S71),"",OFFSET('Smelter Reference List'!$F$4,$S71-4,0)))</f>
        <v/>
      </c>
      <c r="H71" s="295" t="str">
        <f ca="1">IF(ISERROR($S71),"",OFFSET('Smelter Reference List'!$G$4,$S71-4,0))</f>
        <v/>
      </c>
      <c r="I71" s="296" t="str">
        <f ca="1">IF(ISERROR($S71),"",OFFSET('Smelter Reference List'!$H$4,$S71-4,0))</f>
        <v/>
      </c>
      <c r="J71" s="296" t="str">
        <f ca="1">IF(ISERROR($S71),"",OFFSET('Smelter Reference List'!$I$4,$S71-4,0))</f>
        <v/>
      </c>
      <c r="K71" s="297"/>
      <c r="L71" s="297"/>
      <c r="M71" s="297"/>
      <c r="N71" s="297"/>
      <c r="O71" s="297"/>
      <c r="P71" s="297"/>
      <c r="Q71" s="298"/>
      <c r="R71" s="227"/>
      <c r="S71" s="228" t="e">
        <f>IF(C71="",NA(),MATCH($B71&amp;$C71,'Smelter Reference List'!$J:$J,0))</f>
        <v>#N/A</v>
      </c>
      <c r="T71" s="229"/>
      <c r="U71" s="229">
        <f t="shared" ca="1" si="3"/>
        <v>0</v>
      </c>
      <c r="V71" s="229"/>
      <c r="W71" s="229"/>
      <c r="Y71" s="223" t="str">
        <f t="shared" si="4"/>
        <v/>
      </c>
    </row>
    <row r="72" spans="1:25" s="223" customFormat="1" ht="20.25">
      <c r="A72" s="293"/>
      <c r="B72" s="294" t="str">
        <f>IF(LEN(A72)=0,"",INDEX('Smelter Reference List'!$A:$A,MATCH($A72,'Smelter Reference List'!$E:$E,0)))</f>
        <v/>
      </c>
      <c r="C72" s="300" t="str">
        <f>IF(LEN(A72)=0,"",INDEX('Smelter Reference List'!$C:$C,MATCH($A72,'Smelter Reference List'!$E:$E,0)))</f>
        <v/>
      </c>
      <c r="D72" s="294" t="str">
        <f ca="1">IF(ISERROR($S72),"",OFFSET('Smelter Reference List'!$C$4,$S72-4,0)&amp;"")</f>
        <v/>
      </c>
      <c r="E72" s="294" t="str">
        <f ca="1">IF(ISERROR($S72),"",OFFSET('Smelter Reference List'!$D$4,$S72-4,0)&amp;"")</f>
        <v/>
      </c>
      <c r="F72" s="294" t="str">
        <f ca="1">IF(ISERROR($S72),"",OFFSET('Smelter Reference List'!$E$4,$S72-4,0))</f>
        <v/>
      </c>
      <c r="G72" s="294" t="str">
        <f ca="1">IF(C72=$U$4,"Enter smelter details", IF(ISERROR($S72),"",OFFSET('Smelter Reference List'!$F$4,$S72-4,0)))</f>
        <v/>
      </c>
      <c r="H72" s="295" t="str">
        <f ca="1">IF(ISERROR($S72),"",OFFSET('Smelter Reference List'!$G$4,$S72-4,0))</f>
        <v/>
      </c>
      <c r="I72" s="296" t="str">
        <f ca="1">IF(ISERROR($S72),"",OFFSET('Smelter Reference List'!$H$4,$S72-4,0))</f>
        <v/>
      </c>
      <c r="J72" s="296" t="str">
        <f ca="1">IF(ISERROR($S72),"",OFFSET('Smelter Reference List'!$I$4,$S72-4,0))</f>
        <v/>
      </c>
      <c r="K72" s="297"/>
      <c r="L72" s="297"/>
      <c r="M72" s="297"/>
      <c r="N72" s="297"/>
      <c r="O72" s="297"/>
      <c r="P72" s="297"/>
      <c r="Q72" s="298"/>
      <c r="R72" s="227"/>
      <c r="S72" s="228" t="e">
        <f>IF(C72="",NA(),MATCH($B72&amp;$C72,'Smelter Reference List'!$J:$J,0))</f>
        <v>#N/A</v>
      </c>
      <c r="T72" s="229"/>
      <c r="U72" s="229">
        <f t="shared" ca="1" si="3"/>
        <v>0</v>
      </c>
      <c r="V72" s="229"/>
      <c r="W72" s="229"/>
      <c r="Y72" s="223" t="str">
        <f t="shared" si="4"/>
        <v/>
      </c>
    </row>
    <row r="73" spans="1:25" s="223" customFormat="1" ht="20.25">
      <c r="A73" s="293"/>
      <c r="B73" s="294" t="str">
        <f>IF(LEN(A73)=0,"",INDEX('Smelter Reference List'!$A:$A,MATCH($A73,'Smelter Reference List'!$E:$E,0)))</f>
        <v/>
      </c>
      <c r="C73" s="300" t="str">
        <f>IF(LEN(A73)=0,"",INDEX('Smelter Reference List'!$C:$C,MATCH($A73,'Smelter Reference List'!$E:$E,0)))</f>
        <v/>
      </c>
      <c r="D73" s="294" t="str">
        <f ca="1">IF(ISERROR($S73),"",OFFSET('Smelter Reference List'!$C$4,$S73-4,0)&amp;"")</f>
        <v/>
      </c>
      <c r="E73" s="294" t="str">
        <f ca="1">IF(ISERROR($S73),"",OFFSET('Smelter Reference List'!$D$4,$S73-4,0)&amp;"")</f>
        <v/>
      </c>
      <c r="F73" s="294" t="str">
        <f ca="1">IF(ISERROR($S73),"",OFFSET('Smelter Reference List'!$E$4,$S73-4,0))</f>
        <v/>
      </c>
      <c r="G73" s="294" t="str">
        <f ca="1">IF(C73=$U$4,"Enter smelter details", IF(ISERROR($S73),"",OFFSET('Smelter Reference List'!$F$4,$S73-4,0)))</f>
        <v/>
      </c>
      <c r="H73" s="295" t="str">
        <f ca="1">IF(ISERROR($S73),"",OFFSET('Smelter Reference List'!$G$4,$S73-4,0))</f>
        <v/>
      </c>
      <c r="I73" s="296" t="str">
        <f ca="1">IF(ISERROR($S73),"",OFFSET('Smelter Reference List'!$H$4,$S73-4,0))</f>
        <v/>
      </c>
      <c r="J73" s="296" t="str">
        <f ca="1">IF(ISERROR($S73),"",OFFSET('Smelter Reference List'!$I$4,$S73-4,0))</f>
        <v/>
      </c>
      <c r="K73" s="297"/>
      <c r="L73" s="297"/>
      <c r="M73" s="297"/>
      <c r="N73" s="297"/>
      <c r="O73" s="297"/>
      <c r="P73" s="297"/>
      <c r="Q73" s="298"/>
      <c r="R73" s="227"/>
      <c r="S73" s="228" t="e">
        <f>IF(C73="",NA(),MATCH($B73&amp;$C73,'Smelter Reference List'!$J:$J,0))</f>
        <v>#N/A</v>
      </c>
      <c r="T73" s="229"/>
      <c r="U73" s="229">
        <f t="shared" ca="1" si="3"/>
        <v>0</v>
      </c>
      <c r="V73" s="229"/>
      <c r="W73" s="229"/>
      <c r="Y73" s="223" t="str">
        <f t="shared" si="4"/>
        <v/>
      </c>
    </row>
    <row r="74" spans="1:25" s="223" customFormat="1" ht="20.25">
      <c r="A74" s="293"/>
      <c r="B74" s="294" t="str">
        <f>IF(LEN(A74)=0,"",INDEX('Smelter Reference List'!$A:$A,MATCH($A74,'Smelter Reference List'!$E:$E,0)))</f>
        <v/>
      </c>
      <c r="C74" s="300" t="str">
        <f>IF(LEN(A74)=0,"",INDEX('Smelter Reference List'!$C:$C,MATCH($A74,'Smelter Reference List'!$E:$E,0)))</f>
        <v/>
      </c>
      <c r="D74" s="294" t="str">
        <f ca="1">IF(ISERROR($S74),"",OFFSET('Smelter Reference List'!$C$4,$S74-4,0)&amp;"")</f>
        <v/>
      </c>
      <c r="E74" s="294" t="str">
        <f ca="1">IF(ISERROR($S74),"",OFFSET('Smelter Reference List'!$D$4,$S74-4,0)&amp;"")</f>
        <v/>
      </c>
      <c r="F74" s="294" t="str">
        <f ca="1">IF(ISERROR($S74),"",OFFSET('Smelter Reference List'!$E$4,$S74-4,0))</f>
        <v/>
      </c>
      <c r="G74" s="294" t="str">
        <f ca="1">IF(C74=$U$4,"Enter smelter details", IF(ISERROR($S74),"",OFFSET('Smelter Reference List'!$F$4,$S74-4,0)))</f>
        <v/>
      </c>
      <c r="H74" s="295" t="str">
        <f ca="1">IF(ISERROR($S74),"",OFFSET('Smelter Reference List'!$G$4,$S74-4,0))</f>
        <v/>
      </c>
      <c r="I74" s="296" t="str">
        <f ca="1">IF(ISERROR($S74),"",OFFSET('Smelter Reference List'!$H$4,$S74-4,0))</f>
        <v/>
      </c>
      <c r="J74" s="296" t="str">
        <f ca="1">IF(ISERROR($S74),"",OFFSET('Smelter Reference List'!$I$4,$S74-4,0))</f>
        <v/>
      </c>
      <c r="K74" s="297"/>
      <c r="L74" s="297"/>
      <c r="M74" s="297"/>
      <c r="N74" s="297"/>
      <c r="O74" s="297"/>
      <c r="P74" s="297"/>
      <c r="Q74" s="298"/>
      <c r="R74" s="227"/>
      <c r="S74" s="228" t="e">
        <f>IF(C74="",NA(),MATCH($B74&amp;$C74,'Smelter Reference List'!$J:$J,0))</f>
        <v>#N/A</v>
      </c>
      <c r="T74" s="229"/>
      <c r="U74" s="229">
        <f t="shared" ca="1" si="3"/>
        <v>0</v>
      </c>
      <c r="V74" s="229"/>
      <c r="W74" s="229"/>
      <c r="Y74" s="223" t="str">
        <f t="shared" si="4"/>
        <v/>
      </c>
    </row>
    <row r="75" spans="1:25" s="223" customFormat="1" ht="20.25">
      <c r="A75" s="293"/>
      <c r="B75" s="294" t="str">
        <f>IF(LEN(A75)=0,"",INDEX('Smelter Reference List'!$A:$A,MATCH($A75,'Smelter Reference List'!$E:$E,0)))</f>
        <v/>
      </c>
      <c r="C75" s="300" t="str">
        <f>IF(LEN(A75)=0,"",INDEX('Smelter Reference List'!$C:$C,MATCH($A75,'Smelter Reference List'!$E:$E,0)))</f>
        <v/>
      </c>
      <c r="D75" s="294" t="str">
        <f ca="1">IF(ISERROR($S75),"",OFFSET('Smelter Reference List'!$C$4,$S75-4,0)&amp;"")</f>
        <v/>
      </c>
      <c r="E75" s="294" t="str">
        <f ca="1">IF(ISERROR($S75),"",OFFSET('Smelter Reference List'!$D$4,$S75-4,0)&amp;"")</f>
        <v/>
      </c>
      <c r="F75" s="294" t="str">
        <f ca="1">IF(ISERROR($S75),"",OFFSET('Smelter Reference List'!$E$4,$S75-4,0))</f>
        <v/>
      </c>
      <c r="G75" s="294" t="str">
        <f ca="1">IF(C75=$U$4,"Enter smelter details", IF(ISERROR($S75),"",OFFSET('Smelter Reference List'!$F$4,$S75-4,0)))</f>
        <v/>
      </c>
      <c r="H75" s="295" t="str">
        <f ca="1">IF(ISERROR($S75),"",OFFSET('Smelter Reference List'!$G$4,$S75-4,0))</f>
        <v/>
      </c>
      <c r="I75" s="296" t="str">
        <f ca="1">IF(ISERROR($S75),"",OFFSET('Smelter Reference List'!$H$4,$S75-4,0))</f>
        <v/>
      </c>
      <c r="J75" s="296" t="str">
        <f ca="1">IF(ISERROR($S75),"",OFFSET('Smelter Reference List'!$I$4,$S75-4,0))</f>
        <v/>
      </c>
      <c r="K75" s="297"/>
      <c r="L75" s="297"/>
      <c r="M75" s="297"/>
      <c r="N75" s="297"/>
      <c r="O75" s="297"/>
      <c r="P75" s="297"/>
      <c r="Q75" s="298"/>
      <c r="R75" s="227"/>
      <c r="S75" s="228" t="e">
        <f>IF(C75="",NA(),MATCH($B75&amp;$C75,'Smelter Reference List'!$J:$J,0))</f>
        <v>#N/A</v>
      </c>
      <c r="T75" s="229"/>
      <c r="U75" s="229">
        <f t="shared" ca="1" si="3"/>
        <v>0</v>
      </c>
      <c r="V75" s="229"/>
      <c r="W75" s="229"/>
      <c r="Y75" s="223" t="str">
        <f t="shared" si="4"/>
        <v/>
      </c>
    </row>
    <row r="76" spans="1:25" s="223" customFormat="1" ht="20.25">
      <c r="A76" s="293"/>
      <c r="B76" s="294" t="str">
        <f>IF(LEN(A76)=0,"",INDEX('Smelter Reference List'!$A:$A,MATCH($A76,'Smelter Reference List'!$E:$E,0)))</f>
        <v/>
      </c>
      <c r="C76" s="300" t="str">
        <f>IF(LEN(A76)=0,"",INDEX('Smelter Reference List'!$C:$C,MATCH($A76,'Smelter Reference List'!$E:$E,0)))</f>
        <v/>
      </c>
      <c r="D76" s="294" t="str">
        <f ca="1">IF(ISERROR($S76),"",OFFSET('Smelter Reference List'!$C$4,$S76-4,0)&amp;"")</f>
        <v/>
      </c>
      <c r="E76" s="294" t="str">
        <f ca="1">IF(ISERROR($S76),"",OFFSET('Smelter Reference List'!$D$4,$S76-4,0)&amp;"")</f>
        <v/>
      </c>
      <c r="F76" s="294" t="str">
        <f ca="1">IF(ISERROR($S76),"",OFFSET('Smelter Reference List'!$E$4,$S76-4,0))</f>
        <v/>
      </c>
      <c r="G76" s="294" t="str">
        <f ca="1">IF(C76=$U$4,"Enter smelter details", IF(ISERROR($S76),"",OFFSET('Smelter Reference List'!$F$4,$S76-4,0)))</f>
        <v/>
      </c>
      <c r="H76" s="295" t="str">
        <f ca="1">IF(ISERROR($S76),"",OFFSET('Smelter Reference List'!$G$4,$S76-4,0))</f>
        <v/>
      </c>
      <c r="I76" s="296" t="str">
        <f ca="1">IF(ISERROR($S76),"",OFFSET('Smelter Reference List'!$H$4,$S76-4,0))</f>
        <v/>
      </c>
      <c r="J76" s="296" t="str">
        <f ca="1">IF(ISERROR($S76),"",OFFSET('Smelter Reference List'!$I$4,$S76-4,0))</f>
        <v/>
      </c>
      <c r="K76" s="297"/>
      <c r="L76" s="297"/>
      <c r="M76" s="297"/>
      <c r="N76" s="297"/>
      <c r="O76" s="297"/>
      <c r="P76" s="297"/>
      <c r="Q76" s="298"/>
      <c r="R76" s="227"/>
      <c r="S76" s="228" t="e">
        <f>IF(C76="",NA(),MATCH($B76&amp;$C76,'Smelter Reference List'!$J:$J,0))</f>
        <v>#N/A</v>
      </c>
      <c r="T76" s="229"/>
      <c r="U76" s="229">
        <f t="shared" ca="1" si="3"/>
        <v>0</v>
      </c>
      <c r="V76" s="229"/>
      <c r="W76" s="229"/>
      <c r="Y76" s="223" t="str">
        <f t="shared" si="4"/>
        <v/>
      </c>
    </row>
    <row r="77" spans="1:25" s="223" customFormat="1" ht="20.25">
      <c r="A77" s="293"/>
      <c r="B77" s="294" t="str">
        <f>IF(LEN(A77)=0,"",INDEX('Smelter Reference List'!$A:$A,MATCH($A77,'Smelter Reference List'!$E:$E,0)))</f>
        <v/>
      </c>
      <c r="C77" s="300" t="str">
        <f>IF(LEN(A77)=0,"",INDEX('Smelter Reference List'!$C:$C,MATCH($A77,'Smelter Reference List'!$E:$E,0)))</f>
        <v/>
      </c>
      <c r="D77" s="294" t="str">
        <f ca="1">IF(ISERROR($S77),"",OFFSET('Smelter Reference List'!$C$4,$S77-4,0)&amp;"")</f>
        <v/>
      </c>
      <c r="E77" s="294" t="str">
        <f ca="1">IF(ISERROR($S77),"",OFFSET('Smelter Reference List'!$D$4,$S77-4,0)&amp;"")</f>
        <v/>
      </c>
      <c r="F77" s="294" t="str">
        <f ca="1">IF(ISERROR($S77),"",OFFSET('Smelter Reference List'!$E$4,$S77-4,0))</f>
        <v/>
      </c>
      <c r="G77" s="294" t="str">
        <f ca="1">IF(C77=$U$4,"Enter smelter details", IF(ISERROR($S77),"",OFFSET('Smelter Reference List'!$F$4,$S77-4,0)))</f>
        <v/>
      </c>
      <c r="H77" s="295" t="str">
        <f ca="1">IF(ISERROR($S77),"",OFFSET('Smelter Reference List'!$G$4,$S77-4,0))</f>
        <v/>
      </c>
      <c r="I77" s="296" t="str">
        <f ca="1">IF(ISERROR($S77),"",OFFSET('Smelter Reference List'!$H$4,$S77-4,0))</f>
        <v/>
      </c>
      <c r="J77" s="296" t="str">
        <f ca="1">IF(ISERROR($S77),"",OFFSET('Smelter Reference List'!$I$4,$S77-4,0))</f>
        <v/>
      </c>
      <c r="K77" s="297"/>
      <c r="L77" s="297"/>
      <c r="M77" s="297"/>
      <c r="N77" s="297"/>
      <c r="O77" s="297"/>
      <c r="P77" s="297"/>
      <c r="Q77" s="298"/>
      <c r="R77" s="227"/>
      <c r="S77" s="228" t="e">
        <f>IF(C77="",NA(),MATCH($B77&amp;$C77,'Smelter Reference List'!$J:$J,0))</f>
        <v>#N/A</v>
      </c>
      <c r="T77" s="229"/>
      <c r="U77" s="229">
        <f t="shared" ca="1" si="3"/>
        <v>0</v>
      </c>
      <c r="V77" s="229"/>
      <c r="W77" s="229"/>
      <c r="Y77" s="223" t="str">
        <f t="shared" si="4"/>
        <v/>
      </c>
    </row>
    <row r="78" spans="1:25" s="223" customFormat="1" ht="20.25">
      <c r="A78" s="293"/>
      <c r="B78" s="294" t="str">
        <f>IF(LEN(A78)=0,"",INDEX('Smelter Reference List'!$A:$A,MATCH($A78,'Smelter Reference List'!$E:$E,0)))</f>
        <v/>
      </c>
      <c r="C78" s="300" t="str">
        <f>IF(LEN(A78)=0,"",INDEX('Smelter Reference List'!$C:$C,MATCH($A78,'Smelter Reference List'!$E:$E,0)))</f>
        <v/>
      </c>
      <c r="D78" s="294" t="str">
        <f ca="1">IF(ISERROR($S78),"",OFFSET('Smelter Reference List'!$C$4,$S78-4,0)&amp;"")</f>
        <v/>
      </c>
      <c r="E78" s="294" t="str">
        <f ca="1">IF(ISERROR($S78),"",OFFSET('Smelter Reference List'!$D$4,$S78-4,0)&amp;"")</f>
        <v/>
      </c>
      <c r="F78" s="294" t="str">
        <f ca="1">IF(ISERROR($S78),"",OFFSET('Smelter Reference List'!$E$4,$S78-4,0))</f>
        <v/>
      </c>
      <c r="G78" s="294" t="str">
        <f ca="1">IF(C78=$U$4,"Enter smelter details", IF(ISERROR($S78),"",OFFSET('Smelter Reference List'!$F$4,$S78-4,0)))</f>
        <v/>
      </c>
      <c r="H78" s="295" t="str">
        <f ca="1">IF(ISERROR($S78),"",OFFSET('Smelter Reference List'!$G$4,$S78-4,0))</f>
        <v/>
      </c>
      <c r="I78" s="296" t="str">
        <f ca="1">IF(ISERROR($S78),"",OFFSET('Smelter Reference List'!$H$4,$S78-4,0))</f>
        <v/>
      </c>
      <c r="J78" s="296" t="str">
        <f ca="1">IF(ISERROR($S78),"",OFFSET('Smelter Reference List'!$I$4,$S78-4,0))</f>
        <v/>
      </c>
      <c r="K78" s="297"/>
      <c r="L78" s="297"/>
      <c r="M78" s="297"/>
      <c r="N78" s="297"/>
      <c r="O78" s="297"/>
      <c r="P78" s="297"/>
      <c r="Q78" s="298"/>
      <c r="R78" s="227"/>
      <c r="S78" s="228" t="e">
        <f>IF(C78="",NA(),MATCH($B78&amp;$C78,'Smelter Reference List'!$J:$J,0))</f>
        <v>#N/A</v>
      </c>
      <c r="T78" s="229"/>
      <c r="U78" s="229">
        <f t="shared" ca="1" si="3"/>
        <v>0</v>
      </c>
      <c r="V78" s="229"/>
      <c r="W78" s="229"/>
      <c r="Y78" s="223" t="str">
        <f t="shared" si="4"/>
        <v/>
      </c>
    </row>
    <row r="79" spans="1:25" s="223" customFormat="1" ht="20.25">
      <c r="A79" s="293"/>
      <c r="B79" s="294" t="str">
        <f>IF(LEN(A79)=0,"",INDEX('Smelter Reference List'!$A:$A,MATCH($A79,'Smelter Reference List'!$E:$E,0)))</f>
        <v/>
      </c>
      <c r="C79" s="300" t="str">
        <f>IF(LEN(A79)=0,"",INDEX('Smelter Reference List'!$C:$C,MATCH($A79,'Smelter Reference List'!$E:$E,0)))</f>
        <v/>
      </c>
      <c r="D79" s="294" t="str">
        <f ca="1">IF(ISERROR($S79),"",OFFSET('Smelter Reference List'!$C$4,$S79-4,0)&amp;"")</f>
        <v/>
      </c>
      <c r="E79" s="294" t="str">
        <f ca="1">IF(ISERROR($S79),"",OFFSET('Smelter Reference List'!$D$4,$S79-4,0)&amp;"")</f>
        <v/>
      </c>
      <c r="F79" s="294" t="str">
        <f ca="1">IF(ISERROR($S79),"",OFFSET('Smelter Reference List'!$E$4,$S79-4,0))</f>
        <v/>
      </c>
      <c r="G79" s="294" t="str">
        <f ca="1">IF(C79=$U$4,"Enter smelter details", IF(ISERROR($S79),"",OFFSET('Smelter Reference List'!$F$4,$S79-4,0)))</f>
        <v/>
      </c>
      <c r="H79" s="295" t="str">
        <f ca="1">IF(ISERROR($S79),"",OFFSET('Smelter Reference List'!$G$4,$S79-4,0))</f>
        <v/>
      </c>
      <c r="I79" s="296" t="str">
        <f ca="1">IF(ISERROR($S79),"",OFFSET('Smelter Reference List'!$H$4,$S79-4,0))</f>
        <v/>
      </c>
      <c r="J79" s="296" t="str">
        <f ca="1">IF(ISERROR($S79),"",OFFSET('Smelter Reference List'!$I$4,$S79-4,0))</f>
        <v/>
      </c>
      <c r="K79" s="297"/>
      <c r="L79" s="297"/>
      <c r="M79" s="297"/>
      <c r="N79" s="297"/>
      <c r="O79" s="297"/>
      <c r="P79" s="297"/>
      <c r="Q79" s="298"/>
      <c r="R79" s="227"/>
      <c r="S79" s="228" t="e">
        <f>IF(C79="",NA(),MATCH($B79&amp;$C79,'Smelter Reference List'!$J:$J,0))</f>
        <v>#N/A</v>
      </c>
      <c r="T79" s="229"/>
      <c r="U79" s="229">
        <f t="shared" ca="1" si="3"/>
        <v>0</v>
      </c>
      <c r="V79" s="229"/>
      <c r="W79" s="229"/>
      <c r="Y79" s="223" t="str">
        <f t="shared" si="4"/>
        <v/>
      </c>
    </row>
    <row r="80" spans="1:25" s="223" customFormat="1" ht="20.25">
      <c r="A80" s="293"/>
      <c r="B80" s="294" t="str">
        <f>IF(LEN(A80)=0,"",INDEX('Smelter Reference List'!$A:$A,MATCH($A80,'Smelter Reference List'!$E:$E,0)))</f>
        <v/>
      </c>
      <c r="C80" s="300" t="str">
        <f>IF(LEN(A80)=0,"",INDEX('Smelter Reference List'!$C:$C,MATCH($A80,'Smelter Reference List'!$E:$E,0)))</f>
        <v/>
      </c>
      <c r="D80" s="294" t="str">
        <f ca="1">IF(ISERROR($S80),"",OFFSET('Smelter Reference List'!$C$4,$S80-4,0)&amp;"")</f>
        <v/>
      </c>
      <c r="E80" s="294" t="str">
        <f ca="1">IF(ISERROR($S80),"",OFFSET('Smelter Reference List'!$D$4,$S80-4,0)&amp;"")</f>
        <v/>
      </c>
      <c r="F80" s="294" t="str">
        <f ca="1">IF(ISERROR($S80),"",OFFSET('Smelter Reference List'!$E$4,$S80-4,0))</f>
        <v/>
      </c>
      <c r="G80" s="294" t="str">
        <f ca="1">IF(C80=$U$4,"Enter smelter details", IF(ISERROR($S80),"",OFFSET('Smelter Reference List'!$F$4,$S80-4,0)))</f>
        <v/>
      </c>
      <c r="H80" s="295" t="str">
        <f ca="1">IF(ISERROR($S80),"",OFFSET('Smelter Reference List'!$G$4,$S80-4,0))</f>
        <v/>
      </c>
      <c r="I80" s="296" t="str">
        <f ca="1">IF(ISERROR($S80),"",OFFSET('Smelter Reference List'!$H$4,$S80-4,0))</f>
        <v/>
      </c>
      <c r="J80" s="296" t="str">
        <f ca="1">IF(ISERROR($S80),"",OFFSET('Smelter Reference List'!$I$4,$S80-4,0))</f>
        <v/>
      </c>
      <c r="K80" s="297"/>
      <c r="L80" s="297"/>
      <c r="M80" s="297"/>
      <c r="N80" s="297"/>
      <c r="O80" s="297"/>
      <c r="P80" s="297"/>
      <c r="Q80" s="298"/>
      <c r="R80" s="227"/>
      <c r="S80" s="228" t="e">
        <f>IF(C80="",NA(),MATCH($B80&amp;$C80,'Smelter Reference List'!$J:$J,0))</f>
        <v>#N/A</v>
      </c>
      <c r="T80" s="229"/>
      <c r="U80" s="229">
        <f t="shared" ca="1" si="3"/>
        <v>0</v>
      </c>
      <c r="V80" s="229"/>
      <c r="W80" s="229"/>
      <c r="Y80" s="223" t="str">
        <f t="shared" si="4"/>
        <v/>
      </c>
    </row>
    <row r="81" spans="1:25" s="223" customFormat="1" ht="20.25">
      <c r="A81" s="293"/>
      <c r="B81" s="294" t="str">
        <f>IF(LEN(A81)=0,"",INDEX('Smelter Reference List'!$A:$A,MATCH($A81,'Smelter Reference List'!$E:$E,0)))</f>
        <v/>
      </c>
      <c r="C81" s="300" t="str">
        <f>IF(LEN(A81)=0,"",INDEX('Smelter Reference List'!$C:$C,MATCH($A81,'Smelter Reference List'!$E:$E,0)))</f>
        <v/>
      </c>
      <c r="D81" s="294" t="str">
        <f ca="1">IF(ISERROR($S81),"",OFFSET('Smelter Reference List'!$C$4,$S81-4,0)&amp;"")</f>
        <v/>
      </c>
      <c r="E81" s="294" t="str">
        <f ca="1">IF(ISERROR($S81),"",OFFSET('Smelter Reference List'!$D$4,$S81-4,0)&amp;"")</f>
        <v/>
      </c>
      <c r="F81" s="294" t="str">
        <f ca="1">IF(ISERROR($S81),"",OFFSET('Smelter Reference List'!$E$4,$S81-4,0))</f>
        <v/>
      </c>
      <c r="G81" s="294" t="str">
        <f ca="1">IF(C81=$U$4,"Enter smelter details", IF(ISERROR($S81),"",OFFSET('Smelter Reference List'!$F$4,$S81-4,0)))</f>
        <v/>
      </c>
      <c r="H81" s="295" t="str">
        <f ca="1">IF(ISERROR($S81),"",OFFSET('Smelter Reference List'!$G$4,$S81-4,0))</f>
        <v/>
      </c>
      <c r="I81" s="296" t="str">
        <f ca="1">IF(ISERROR($S81),"",OFFSET('Smelter Reference List'!$H$4,$S81-4,0))</f>
        <v/>
      </c>
      <c r="J81" s="296" t="str">
        <f ca="1">IF(ISERROR($S81),"",OFFSET('Smelter Reference List'!$I$4,$S81-4,0))</f>
        <v/>
      </c>
      <c r="K81" s="297"/>
      <c r="L81" s="297"/>
      <c r="M81" s="297"/>
      <c r="N81" s="297"/>
      <c r="O81" s="297"/>
      <c r="P81" s="297"/>
      <c r="Q81" s="298"/>
      <c r="R81" s="227"/>
      <c r="S81" s="228" t="e">
        <f>IF(C81="",NA(),MATCH($B81&amp;$C81,'Smelter Reference List'!$J:$J,0))</f>
        <v>#N/A</v>
      </c>
      <c r="T81" s="229"/>
      <c r="U81" s="229">
        <f t="shared" ca="1" si="3"/>
        <v>0</v>
      </c>
      <c r="V81" s="229"/>
      <c r="W81" s="229"/>
      <c r="Y81" s="223" t="str">
        <f t="shared" si="4"/>
        <v/>
      </c>
    </row>
    <row r="82" spans="1:25" s="223" customFormat="1" ht="20.25">
      <c r="A82" s="293"/>
      <c r="B82" s="294" t="str">
        <f>IF(LEN(A82)=0,"",INDEX('Smelter Reference List'!$A:$A,MATCH($A82,'Smelter Reference List'!$E:$E,0)))</f>
        <v/>
      </c>
      <c r="C82" s="300" t="str">
        <f>IF(LEN(A82)=0,"",INDEX('Smelter Reference List'!$C:$C,MATCH($A82,'Smelter Reference List'!$E:$E,0)))</f>
        <v/>
      </c>
      <c r="D82" s="294" t="str">
        <f ca="1">IF(ISERROR($S82),"",OFFSET('Smelter Reference List'!$C$4,$S82-4,0)&amp;"")</f>
        <v/>
      </c>
      <c r="E82" s="294" t="str">
        <f ca="1">IF(ISERROR($S82),"",OFFSET('Smelter Reference List'!$D$4,$S82-4,0)&amp;"")</f>
        <v/>
      </c>
      <c r="F82" s="294" t="str">
        <f ca="1">IF(ISERROR($S82),"",OFFSET('Smelter Reference List'!$E$4,$S82-4,0))</f>
        <v/>
      </c>
      <c r="G82" s="294" t="str">
        <f ca="1">IF(C82=$U$4,"Enter smelter details", IF(ISERROR($S82),"",OFFSET('Smelter Reference List'!$F$4,$S82-4,0)))</f>
        <v/>
      </c>
      <c r="H82" s="295" t="str">
        <f ca="1">IF(ISERROR($S82),"",OFFSET('Smelter Reference List'!$G$4,$S82-4,0))</f>
        <v/>
      </c>
      <c r="I82" s="296" t="str">
        <f ca="1">IF(ISERROR($S82),"",OFFSET('Smelter Reference List'!$H$4,$S82-4,0))</f>
        <v/>
      </c>
      <c r="J82" s="296" t="str">
        <f ca="1">IF(ISERROR($S82),"",OFFSET('Smelter Reference List'!$I$4,$S82-4,0))</f>
        <v/>
      </c>
      <c r="K82" s="297"/>
      <c r="L82" s="297"/>
      <c r="M82" s="297"/>
      <c r="N82" s="297"/>
      <c r="O82" s="297"/>
      <c r="P82" s="297"/>
      <c r="Q82" s="298"/>
      <c r="R82" s="227"/>
      <c r="S82" s="228" t="e">
        <f>IF(C82="",NA(),MATCH($B82&amp;$C82,'Smelter Reference List'!$J:$J,0))</f>
        <v>#N/A</v>
      </c>
      <c r="T82" s="229"/>
      <c r="U82" s="229">
        <f t="shared" ca="1" si="3"/>
        <v>0</v>
      </c>
      <c r="V82" s="229"/>
      <c r="W82" s="229"/>
      <c r="Y82" s="223" t="str">
        <f t="shared" si="4"/>
        <v/>
      </c>
    </row>
    <row r="83" spans="1:25" s="223" customFormat="1" ht="20.25">
      <c r="A83" s="293"/>
      <c r="B83" s="294" t="str">
        <f>IF(LEN(A83)=0,"",INDEX('Smelter Reference List'!$A:$A,MATCH($A83,'Smelter Reference List'!$E:$E,0)))</f>
        <v/>
      </c>
      <c r="C83" s="300" t="str">
        <f>IF(LEN(A83)=0,"",INDEX('Smelter Reference List'!$C:$C,MATCH($A83,'Smelter Reference List'!$E:$E,0)))</f>
        <v/>
      </c>
      <c r="D83" s="294" t="str">
        <f ca="1">IF(ISERROR($S83),"",OFFSET('Smelter Reference List'!$C$4,$S83-4,0)&amp;"")</f>
        <v/>
      </c>
      <c r="E83" s="294" t="str">
        <f ca="1">IF(ISERROR($S83),"",OFFSET('Smelter Reference List'!$D$4,$S83-4,0)&amp;"")</f>
        <v/>
      </c>
      <c r="F83" s="294" t="str">
        <f ca="1">IF(ISERROR($S83),"",OFFSET('Smelter Reference List'!$E$4,$S83-4,0))</f>
        <v/>
      </c>
      <c r="G83" s="294" t="str">
        <f ca="1">IF(C83=$U$4,"Enter smelter details", IF(ISERROR($S83),"",OFFSET('Smelter Reference List'!$F$4,$S83-4,0)))</f>
        <v/>
      </c>
      <c r="H83" s="295" t="str">
        <f ca="1">IF(ISERROR($S83),"",OFFSET('Smelter Reference List'!$G$4,$S83-4,0))</f>
        <v/>
      </c>
      <c r="I83" s="296" t="str">
        <f ca="1">IF(ISERROR($S83),"",OFFSET('Smelter Reference List'!$H$4,$S83-4,0))</f>
        <v/>
      </c>
      <c r="J83" s="296" t="str">
        <f ca="1">IF(ISERROR($S83),"",OFFSET('Smelter Reference List'!$I$4,$S83-4,0))</f>
        <v/>
      </c>
      <c r="K83" s="297"/>
      <c r="L83" s="297"/>
      <c r="M83" s="297"/>
      <c r="N83" s="297"/>
      <c r="O83" s="297"/>
      <c r="P83" s="297"/>
      <c r="Q83" s="298"/>
      <c r="R83" s="227"/>
      <c r="S83" s="228" t="e">
        <f>IF(C83="",NA(),MATCH($B83&amp;$C83,'Smelter Reference List'!$J:$J,0))</f>
        <v>#N/A</v>
      </c>
      <c r="T83" s="229"/>
      <c r="U83" s="229">
        <f t="shared" ca="1" si="3"/>
        <v>0</v>
      </c>
      <c r="V83" s="229"/>
      <c r="W83" s="229"/>
      <c r="Y83" s="223" t="str">
        <f t="shared" si="4"/>
        <v/>
      </c>
    </row>
    <row r="84" spans="1:25" s="223" customFormat="1" ht="20.25">
      <c r="A84" s="293"/>
      <c r="B84" s="294" t="str">
        <f>IF(LEN(A84)=0,"",INDEX('Smelter Reference List'!$A:$A,MATCH($A84,'Smelter Reference List'!$E:$E,0)))</f>
        <v/>
      </c>
      <c r="C84" s="300" t="str">
        <f>IF(LEN(A84)=0,"",INDEX('Smelter Reference List'!$C:$C,MATCH($A84,'Smelter Reference List'!$E:$E,0)))</f>
        <v/>
      </c>
      <c r="D84" s="294" t="str">
        <f ca="1">IF(ISERROR($S84),"",OFFSET('Smelter Reference List'!$C$4,$S84-4,0)&amp;"")</f>
        <v/>
      </c>
      <c r="E84" s="294" t="str">
        <f ca="1">IF(ISERROR($S84),"",OFFSET('Smelter Reference List'!$D$4,$S84-4,0)&amp;"")</f>
        <v/>
      </c>
      <c r="F84" s="294" t="str">
        <f ca="1">IF(ISERROR($S84),"",OFFSET('Smelter Reference List'!$E$4,$S84-4,0))</f>
        <v/>
      </c>
      <c r="G84" s="294" t="str">
        <f ca="1">IF(C84=$U$4,"Enter smelter details", IF(ISERROR($S84),"",OFFSET('Smelter Reference List'!$F$4,$S84-4,0)))</f>
        <v/>
      </c>
      <c r="H84" s="295" t="str">
        <f ca="1">IF(ISERROR($S84),"",OFFSET('Smelter Reference List'!$G$4,$S84-4,0))</f>
        <v/>
      </c>
      <c r="I84" s="296" t="str">
        <f ca="1">IF(ISERROR($S84),"",OFFSET('Smelter Reference List'!$H$4,$S84-4,0))</f>
        <v/>
      </c>
      <c r="J84" s="296" t="str">
        <f ca="1">IF(ISERROR($S84),"",OFFSET('Smelter Reference List'!$I$4,$S84-4,0))</f>
        <v/>
      </c>
      <c r="K84" s="297"/>
      <c r="L84" s="297"/>
      <c r="M84" s="297"/>
      <c r="N84" s="297"/>
      <c r="O84" s="297"/>
      <c r="P84" s="297"/>
      <c r="Q84" s="298"/>
      <c r="R84" s="227"/>
      <c r="S84" s="228" t="e">
        <f>IF(C84="",NA(),MATCH($B84&amp;$C84,'Smelter Reference List'!$J:$J,0))</f>
        <v>#N/A</v>
      </c>
      <c r="T84" s="229"/>
      <c r="U84" s="229">
        <f t="shared" ca="1" si="3"/>
        <v>0</v>
      </c>
      <c r="V84" s="229"/>
      <c r="W84" s="229"/>
      <c r="Y84" s="223" t="str">
        <f t="shared" si="4"/>
        <v/>
      </c>
    </row>
    <row r="85" spans="1:25" s="223" customFormat="1" ht="20.25">
      <c r="A85" s="293"/>
      <c r="B85" s="294" t="str">
        <f>IF(LEN(A85)=0,"",INDEX('Smelter Reference List'!$A:$A,MATCH($A85,'Smelter Reference List'!$E:$E,0)))</f>
        <v/>
      </c>
      <c r="C85" s="300" t="str">
        <f>IF(LEN(A85)=0,"",INDEX('Smelter Reference List'!$C:$C,MATCH($A85,'Smelter Reference List'!$E:$E,0)))</f>
        <v/>
      </c>
      <c r="D85" s="294" t="str">
        <f ca="1">IF(ISERROR($S85),"",OFFSET('Smelter Reference List'!$C$4,$S85-4,0)&amp;"")</f>
        <v/>
      </c>
      <c r="E85" s="294" t="str">
        <f ca="1">IF(ISERROR($S85),"",OFFSET('Smelter Reference List'!$D$4,$S85-4,0)&amp;"")</f>
        <v/>
      </c>
      <c r="F85" s="294" t="str">
        <f ca="1">IF(ISERROR($S85),"",OFFSET('Smelter Reference List'!$E$4,$S85-4,0))</f>
        <v/>
      </c>
      <c r="G85" s="294" t="str">
        <f ca="1">IF(C85=$U$4,"Enter smelter details", IF(ISERROR($S85),"",OFFSET('Smelter Reference List'!$F$4,$S85-4,0)))</f>
        <v/>
      </c>
      <c r="H85" s="295" t="str">
        <f ca="1">IF(ISERROR($S85),"",OFFSET('Smelter Reference List'!$G$4,$S85-4,0))</f>
        <v/>
      </c>
      <c r="I85" s="296" t="str">
        <f ca="1">IF(ISERROR($S85),"",OFFSET('Smelter Reference List'!$H$4,$S85-4,0))</f>
        <v/>
      </c>
      <c r="J85" s="296" t="str">
        <f ca="1">IF(ISERROR($S85),"",OFFSET('Smelter Reference List'!$I$4,$S85-4,0))</f>
        <v/>
      </c>
      <c r="K85" s="297"/>
      <c r="L85" s="297"/>
      <c r="M85" s="297"/>
      <c r="N85" s="297"/>
      <c r="O85" s="297"/>
      <c r="P85" s="297"/>
      <c r="Q85" s="298"/>
      <c r="R85" s="227"/>
      <c r="S85" s="228" t="e">
        <f>IF(C85="",NA(),MATCH($B85&amp;$C85,'Smelter Reference List'!$J:$J,0))</f>
        <v>#N/A</v>
      </c>
      <c r="T85" s="229"/>
      <c r="U85" s="229">
        <f t="shared" ca="1" si="3"/>
        <v>0</v>
      </c>
      <c r="V85" s="229"/>
      <c r="W85" s="229"/>
      <c r="Y85" s="223" t="str">
        <f t="shared" si="4"/>
        <v/>
      </c>
    </row>
    <row r="86" spans="1:25" s="223" customFormat="1" ht="20.25">
      <c r="A86" s="293"/>
      <c r="B86" s="294" t="str">
        <f>IF(LEN(A86)=0,"",INDEX('Smelter Reference List'!$A:$A,MATCH($A86,'Smelter Reference List'!$E:$E,0)))</f>
        <v/>
      </c>
      <c r="C86" s="300" t="str">
        <f>IF(LEN(A86)=0,"",INDEX('Smelter Reference List'!$C:$C,MATCH($A86,'Smelter Reference List'!$E:$E,0)))</f>
        <v/>
      </c>
      <c r="D86" s="294" t="str">
        <f ca="1">IF(ISERROR($S86),"",OFFSET('Smelter Reference List'!$C$4,$S86-4,0)&amp;"")</f>
        <v/>
      </c>
      <c r="E86" s="294" t="str">
        <f ca="1">IF(ISERROR($S86),"",OFFSET('Smelter Reference List'!$D$4,$S86-4,0)&amp;"")</f>
        <v/>
      </c>
      <c r="F86" s="294" t="str">
        <f ca="1">IF(ISERROR($S86),"",OFFSET('Smelter Reference List'!$E$4,$S86-4,0))</f>
        <v/>
      </c>
      <c r="G86" s="294" t="str">
        <f ca="1">IF(C86=$U$4,"Enter smelter details", IF(ISERROR($S86),"",OFFSET('Smelter Reference List'!$F$4,$S86-4,0)))</f>
        <v/>
      </c>
      <c r="H86" s="295" t="str">
        <f ca="1">IF(ISERROR($S86),"",OFFSET('Smelter Reference List'!$G$4,$S86-4,0))</f>
        <v/>
      </c>
      <c r="I86" s="296" t="str">
        <f ca="1">IF(ISERROR($S86),"",OFFSET('Smelter Reference List'!$H$4,$S86-4,0))</f>
        <v/>
      </c>
      <c r="J86" s="296" t="str">
        <f ca="1">IF(ISERROR($S86),"",OFFSET('Smelter Reference List'!$I$4,$S86-4,0))</f>
        <v/>
      </c>
      <c r="K86" s="297"/>
      <c r="L86" s="297"/>
      <c r="M86" s="297"/>
      <c r="N86" s="297"/>
      <c r="O86" s="297"/>
      <c r="P86" s="297"/>
      <c r="Q86" s="298"/>
      <c r="R86" s="227"/>
      <c r="S86" s="228" t="e">
        <f>IF(C86="",NA(),MATCH($B86&amp;$C86,'Smelter Reference List'!$J:$J,0))</f>
        <v>#N/A</v>
      </c>
      <c r="T86" s="229"/>
      <c r="U86" s="229">
        <f t="shared" ca="1" si="3"/>
        <v>0</v>
      </c>
      <c r="V86" s="229"/>
      <c r="W86" s="229"/>
      <c r="Y86" s="223" t="str">
        <f t="shared" si="4"/>
        <v/>
      </c>
    </row>
    <row r="87" spans="1:25" s="223" customFormat="1" ht="20.25">
      <c r="A87" s="293"/>
      <c r="B87" s="294" t="str">
        <f>IF(LEN(A87)=0,"",INDEX('Smelter Reference List'!$A:$A,MATCH($A87,'Smelter Reference List'!$E:$E,0)))</f>
        <v/>
      </c>
      <c r="C87" s="300" t="str">
        <f>IF(LEN(A87)=0,"",INDEX('Smelter Reference List'!$C:$C,MATCH($A87,'Smelter Reference List'!$E:$E,0)))</f>
        <v/>
      </c>
      <c r="D87" s="294" t="str">
        <f ca="1">IF(ISERROR($S87),"",OFFSET('Smelter Reference List'!$C$4,$S87-4,0)&amp;"")</f>
        <v/>
      </c>
      <c r="E87" s="294" t="str">
        <f ca="1">IF(ISERROR($S87),"",OFFSET('Smelter Reference List'!$D$4,$S87-4,0)&amp;"")</f>
        <v/>
      </c>
      <c r="F87" s="294" t="str">
        <f ca="1">IF(ISERROR($S87),"",OFFSET('Smelter Reference List'!$E$4,$S87-4,0))</f>
        <v/>
      </c>
      <c r="G87" s="294" t="str">
        <f ca="1">IF(C87=$U$4,"Enter smelter details", IF(ISERROR($S87),"",OFFSET('Smelter Reference List'!$F$4,$S87-4,0)))</f>
        <v/>
      </c>
      <c r="H87" s="295" t="str">
        <f ca="1">IF(ISERROR($S87),"",OFFSET('Smelter Reference List'!$G$4,$S87-4,0))</f>
        <v/>
      </c>
      <c r="I87" s="296" t="str">
        <f ca="1">IF(ISERROR($S87),"",OFFSET('Smelter Reference List'!$H$4,$S87-4,0))</f>
        <v/>
      </c>
      <c r="J87" s="296" t="str">
        <f ca="1">IF(ISERROR($S87),"",OFFSET('Smelter Reference List'!$I$4,$S87-4,0))</f>
        <v/>
      </c>
      <c r="K87" s="297"/>
      <c r="L87" s="297"/>
      <c r="M87" s="297"/>
      <c r="N87" s="297"/>
      <c r="O87" s="297"/>
      <c r="P87" s="297"/>
      <c r="Q87" s="298"/>
      <c r="R87" s="227"/>
      <c r="S87" s="228" t="e">
        <f>IF(C87="",NA(),MATCH($B87&amp;$C87,'Smelter Reference List'!$J:$J,0))</f>
        <v>#N/A</v>
      </c>
      <c r="T87" s="229"/>
      <c r="U87" s="229">
        <f t="shared" ca="1" si="3"/>
        <v>0</v>
      </c>
      <c r="V87" s="229"/>
      <c r="W87" s="229"/>
      <c r="Y87" s="223" t="str">
        <f t="shared" si="4"/>
        <v/>
      </c>
    </row>
    <row r="88" spans="1:25" s="223" customFormat="1" ht="20.25">
      <c r="A88" s="293"/>
      <c r="B88" s="294" t="str">
        <f>IF(LEN(A88)=0,"",INDEX('Smelter Reference List'!$A:$A,MATCH($A88,'Smelter Reference List'!$E:$E,0)))</f>
        <v/>
      </c>
      <c r="C88" s="300" t="str">
        <f>IF(LEN(A88)=0,"",INDEX('Smelter Reference List'!$C:$C,MATCH($A88,'Smelter Reference List'!$E:$E,0)))</f>
        <v/>
      </c>
      <c r="D88" s="294" t="str">
        <f ca="1">IF(ISERROR($S88),"",OFFSET('Smelter Reference List'!$C$4,$S88-4,0)&amp;"")</f>
        <v/>
      </c>
      <c r="E88" s="294" t="str">
        <f ca="1">IF(ISERROR($S88),"",OFFSET('Smelter Reference List'!$D$4,$S88-4,0)&amp;"")</f>
        <v/>
      </c>
      <c r="F88" s="294" t="str">
        <f ca="1">IF(ISERROR($S88),"",OFFSET('Smelter Reference List'!$E$4,$S88-4,0))</f>
        <v/>
      </c>
      <c r="G88" s="294" t="str">
        <f ca="1">IF(C88=$U$4,"Enter smelter details", IF(ISERROR($S88),"",OFFSET('Smelter Reference List'!$F$4,$S88-4,0)))</f>
        <v/>
      </c>
      <c r="H88" s="295" t="str">
        <f ca="1">IF(ISERROR($S88),"",OFFSET('Smelter Reference List'!$G$4,$S88-4,0))</f>
        <v/>
      </c>
      <c r="I88" s="296" t="str">
        <f ca="1">IF(ISERROR($S88),"",OFFSET('Smelter Reference List'!$H$4,$S88-4,0))</f>
        <v/>
      </c>
      <c r="J88" s="296" t="str">
        <f ca="1">IF(ISERROR($S88),"",OFFSET('Smelter Reference List'!$I$4,$S88-4,0))</f>
        <v/>
      </c>
      <c r="K88" s="297"/>
      <c r="L88" s="297"/>
      <c r="M88" s="297"/>
      <c r="N88" s="297"/>
      <c r="O88" s="297"/>
      <c r="P88" s="297"/>
      <c r="Q88" s="298"/>
      <c r="R88" s="227"/>
      <c r="S88" s="228" t="e">
        <f>IF(C88="",NA(),MATCH($B88&amp;$C88,'Smelter Reference List'!$J:$J,0))</f>
        <v>#N/A</v>
      </c>
      <c r="T88" s="229"/>
      <c r="U88" s="229">
        <f t="shared" ca="1" si="3"/>
        <v>0</v>
      </c>
      <c r="V88" s="229"/>
      <c r="W88" s="229"/>
      <c r="Y88" s="223" t="str">
        <f t="shared" si="4"/>
        <v/>
      </c>
    </row>
    <row r="89" spans="1:25" s="223" customFormat="1" ht="20.25">
      <c r="A89" s="293"/>
      <c r="B89" s="294" t="str">
        <f>IF(LEN(A89)=0,"",INDEX('Smelter Reference List'!$A:$A,MATCH($A89,'Smelter Reference List'!$E:$E,0)))</f>
        <v/>
      </c>
      <c r="C89" s="300" t="str">
        <f>IF(LEN(A89)=0,"",INDEX('Smelter Reference List'!$C:$C,MATCH($A89,'Smelter Reference List'!$E:$E,0)))</f>
        <v/>
      </c>
      <c r="D89" s="294" t="str">
        <f ca="1">IF(ISERROR($S89),"",OFFSET('Smelter Reference List'!$C$4,$S89-4,0)&amp;"")</f>
        <v/>
      </c>
      <c r="E89" s="294" t="str">
        <f ca="1">IF(ISERROR($S89),"",OFFSET('Smelter Reference List'!$D$4,$S89-4,0)&amp;"")</f>
        <v/>
      </c>
      <c r="F89" s="294" t="str">
        <f ca="1">IF(ISERROR($S89),"",OFFSET('Smelter Reference List'!$E$4,$S89-4,0))</f>
        <v/>
      </c>
      <c r="G89" s="294" t="str">
        <f ca="1">IF(C89=$U$4,"Enter smelter details", IF(ISERROR($S89),"",OFFSET('Smelter Reference List'!$F$4,$S89-4,0)))</f>
        <v/>
      </c>
      <c r="H89" s="295" t="str">
        <f ca="1">IF(ISERROR($S89),"",OFFSET('Smelter Reference List'!$G$4,$S89-4,0))</f>
        <v/>
      </c>
      <c r="I89" s="296" t="str">
        <f ca="1">IF(ISERROR($S89),"",OFFSET('Smelter Reference List'!$H$4,$S89-4,0))</f>
        <v/>
      </c>
      <c r="J89" s="296" t="str">
        <f ca="1">IF(ISERROR($S89),"",OFFSET('Smelter Reference List'!$I$4,$S89-4,0))</f>
        <v/>
      </c>
      <c r="K89" s="297"/>
      <c r="L89" s="297"/>
      <c r="M89" s="297"/>
      <c r="N89" s="297"/>
      <c r="O89" s="297"/>
      <c r="P89" s="297"/>
      <c r="Q89" s="298"/>
      <c r="R89" s="227"/>
      <c r="S89" s="228" t="e">
        <f>IF(C89="",NA(),MATCH($B89&amp;$C89,'Smelter Reference List'!$J:$J,0))</f>
        <v>#N/A</v>
      </c>
      <c r="T89" s="229"/>
      <c r="U89" s="229">
        <f t="shared" ca="1" si="3"/>
        <v>0</v>
      </c>
      <c r="V89" s="229"/>
      <c r="W89" s="229"/>
      <c r="Y89" s="223" t="str">
        <f t="shared" si="4"/>
        <v/>
      </c>
    </row>
    <row r="90" spans="1:25" s="223" customFormat="1" ht="20.25">
      <c r="A90" s="293"/>
      <c r="B90" s="294" t="str">
        <f>IF(LEN(A90)=0,"",INDEX('Smelter Reference List'!$A:$A,MATCH($A90,'Smelter Reference List'!$E:$E,0)))</f>
        <v/>
      </c>
      <c r="C90" s="300" t="str">
        <f>IF(LEN(A90)=0,"",INDEX('Smelter Reference List'!$C:$C,MATCH($A90,'Smelter Reference List'!$E:$E,0)))</f>
        <v/>
      </c>
      <c r="D90" s="294" t="str">
        <f ca="1">IF(ISERROR($S90),"",OFFSET('Smelter Reference List'!$C$4,$S90-4,0)&amp;"")</f>
        <v/>
      </c>
      <c r="E90" s="294" t="str">
        <f ca="1">IF(ISERROR($S90),"",OFFSET('Smelter Reference List'!$D$4,$S90-4,0)&amp;"")</f>
        <v/>
      </c>
      <c r="F90" s="294" t="str">
        <f ca="1">IF(ISERROR($S90),"",OFFSET('Smelter Reference List'!$E$4,$S90-4,0))</f>
        <v/>
      </c>
      <c r="G90" s="294" t="str">
        <f ca="1">IF(C90=$U$4,"Enter smelter details", IF(ISERROR($S90),"",OFFSET('Smelter Reference List'!$F$4,$S90-4,0)))</f>
        <v/>
      </c>
      <c r="H90" s="295" t="str">
        <f ca="1">IF(ISERROR($S90),"",OFFSET('Smelter Reference List'!$G$4,$S90-4,0))</f>
        <v/>
      </c>
      <c r="I90" s="296" t="str">
        <f ca="1">IF(ISERROR($S90),"",OFFSET('Smelter Reference List'!$H$4,$S90-4,0))</f>
        <v/>
      </c>
      <c r="J90" s="296" t="str">
        <f ca="1">IF(ISERROR($S90),"",OFFSET('Smelter Reference List'!$I$4,$S90-4,0))</f>
        <v/>
      </c>
      <c r="K90" s="297"/>
      <c r="L90" s="297"/>
      <c r="M90" s="297"/>
      <c r="N90" s="297"/>
      <c r="O90" s="297"/>
      <c r="P90" s="297"/>
      <c r="Q90" s="298"/>
      <c r="R90" s="227"/>
      <c r="S90" s="228" t="e">
        <f>IF(C90="",NA(),MATCH($B90&amp;$C90,'Smelter Reference List'!$J:$J,0))</f>
        <v>#N/A</v>
      </c>
      <c r="T90" s="229"/>
      <c r="U90" s="229">
        <f t="shared" ca="1" si="3"/>
        <v>0</v>
      </c>
      <c r="V90" s="229"/>
      <c r="W90" s="229"/>
      <c r="Y90" s="223" t="str">
        <f t="shared" si="4"/>
        <v/>
      </c>
    </row>
    <row r="91" spans="1:25" s="223" customFormat="1" ht="20.25">
      <c r="A91" s="293"/>
      <c r="B91" s="294" t="str">
        <f>IF(LEN(A91)=0,"",INDEX('Smelter Reference List'!$A:$A,MATCH($A91,'Smelter Reference List'!$E:$E,0)))</f>
        <v/>
      </c>
      <c r="C91" s="300" t="str">
        <f>IF(LEN(A91)=0,"",INDEX('Smelter Reference List'!$C:$C,MATCH($A91,'Smelter Reference List'!$E:$E,0)))</f>
        <v/>
      </c>
      <c r="D91" s="294" t="str">
        <f ca="1">IF(ISERROR($S91),"",OFFSET('Smelter Reference List'!$C$4,$S91-4,0)&amp;"")</f>
        <v/>
      </c>
      <c r="E91" s="294" t="str">
        <f ca="1">IF(ISERROR($S91),"",OFFSET('Smelter Reference List'!$D$4,$S91-4,0)&amp;"")</f>
        <v/>
      </c>
      <c r="F91" s="294" t="str">
        <f ca="1">IF(ISERROR($S91),"",OFFSET('Smelter Reference List'!$E$4,$S91-4,0))</f>
        <v/>
      </c>
      <c r="G91" s="294" t="str">
        <f ca="1">IF(C91=$U$4,"Enter smelter details", IF(ISERROR($S91),"",OFFSET('Smelter Reference List'!$F$4,$S91-4,0)))</f>
        <v/>
      </c>
      <c r="H91" s="295" t="str">
        <f ca="1">IF(ISERROR($S91),"",OFFSET('Smelter Reference List'!$G$4,$S91-4,0))</f>
        <v/>
      </c>
      <c r="I91" s="296" t="str">
        <f ca="1">IF(ISERROR($S91),"",OFFSET('Smelter Reference List'!$H$4,$S91-4,0))</f>
        <v/>
      </c>
      <c r="J91" s="296" t="str">
        <f ca="1">IF(ISERROR($S91),"",OFFSET('Smelter Reference List'!$I$4,$S91-4,0))</f>
        <v/>
      </c>
      <c r="K91" s="297"/>
      <c r="L91" s="297"/>
      <c r="M91" s="297"/>
      <c r="N91" s="297"/>
      <c r="O91" s="297"/>
      <c r="P91" s="297"/>
      <c r="Q91" s="298"/>
      <c r="R91" s="227"/>
      <c r="S91" s="228" t="e">
        <f>IF(C91="",NA(),MATCH($B91&amp;$C91,'Smelter Reference List'!$J:$J,0))</f>
        <v>#N/A</v>
      </c>
      <c r="T91" s="229"/>
      <c r="U91" s="229">
        <f t="shared" ca="1" si="3"/>
        <v>0</v>
      </c>
      <c r="V91" s="229"/>
      <c r="W91" s="229"/>
      <c r="Y91" s="223" t="str">
        <f t="shared" si="4"/>
        <v/>
      </c>
    </row>
    <row r="92" spans="1:25" s="223" customFormat="1" ht="20.25">
      <c r="A92" s="293"/>
      <c r="B92" s="294" t="str">
        <f>IF(LEN(A92)=0,"",INDEX('Smelter Reference List'!$A:$A,MATCH($A92,'Smelter Reference List'!$E:$E,0)))</f>
        <v/>
      </c>
      <c r="C92" s="300" t="str">
        <f>IF(LEN(A92)=0,"",INDEX('Smelter Reference List'!$C:$C,MATCH($A92,'Smelter Reference List'!$E:$E,0)))</f>
        <v/>
      </c>
      <c r="D92" s="294" t="str">
        <f ca="1">IF(ISERROR($S92),"",OFFSET('Smelter Reference List'!$C$4,$S92-4,0)&amp;"")</f>
        <v/>
      </c>
      <c r="E92" s="294" t="str">
        <f ca="1">IF(ISERROR($S92),"",OFFSET('Smelter Reference List'!$D$4,$S92-4,0)&amp;"")</f>
        <v/>
      </c>
      <c r="F92" s="294" t="str">
        <f ca="1">IF(ISERROR($S92),"",OFFSET('Smelter Reference List'!$E$4,$S92-4,0))</f>
        <v/>
      </c>
      <c r="G92" s="294" t="str">
        <f ca="1">IF(C92=$U$4,"Enter smelter details", IF(ISERROR($S92),"",OFFSET('Smelter Reference List'!$F$4,$S92-4,0)))</f>
        <v/>
      </c>
      <c r="H92" s="295" t="str">
        <f ca="1">IF(ISERROR($S92),"",OFFSET('Smelter Reference List'!$G$4,$S92-4,0))</f>
        <v/>
      </c>
      <c r="I92" s="296" t="str">
        <f ca="1">IF(ISERROR($S92),"",OFFSET('Smelter Reference List'!$H$4,$S92-4,0))</f>
        <v/>
      </c>
      <c r="J92" s="296" t="str">
        <f ca="1">IF(ISERROR($S92),"",OFFSET('Smelter Reference List'!$I$4,$S92-4,0))</f>
        <v/>
      </c>
      <c r="K92" s="297"/>
      <c r="L92" s="297"/>
      <c r="M92" s="297"/>
      <c r="N92" s="297"/>
      <c r="O92" s="297"/>
      <c r="P92" s="297"/>
      <c r="Q92" s="298"/>
      <c r="R92" s="227"/>
      <c r="S92" s="228" t="e">
        <f>IF(C92="",NA(),MATCH($B92&amp;$C92,'Smelter Reference List'!$J:$J,0))</f>
        <v>#N/A</v>
      </c>
      <c r="T92" s="229"/>
      <c r="U92" s="229">
        <f t="shared" ca="1" si="3"/>
        <v>0</v>
      </c>
      <c r="V92" s="229"/>
      <c r="W92" s="229"/>
      <c r="Y92" s="223" t="str">
        <f t="shared" si="4"/>
        <v/>
      </c>
    </row>
    <row r="93" spans="1:25" s="223" customFormat="1" ht="20.25">
      <c r="A93" s="293"/>
      <c r="B93" s="294" t="str">
        <f>IF(LEN(A93)=0,"",INDEX('Smelter Reference List'!$A:$A,MATCH($A93,'Smelter Reference List'!$E:$E,0)))</f>
        <v/>
      </c>
      <c r="C93" s="300" t="str">
        <f>IF(LEN(A93)=0,"",INDEX('Smelter Reference List'!$C:$C,MATCH($A93,'Smelter Reference List'!$E:$E,0)))</f>
        <v/>
      </c>
      <c r="D93" s="294" t="str">
        <f ca="1">IF(ISERROR($S93),"",OFFSET('Smelter Reference List'!$C$4,$S93-4,0)&amp;"")</f>
        <v/>
      </c>
      <c r="E93" s="294" t="str">
        <f ca="1">IF(ISERROR($S93),"",OFFSET('Smelter Reference List'!$D$4,$S93-4,0)&amp;"")</f>
        <v/>
      </c>
      <c r="F93" s="294" t="str">
        <f ca="1">IF(ISERROR($S93),"",OFFSET('Smelter Reference List'!$E$4,$S93-4,0))</f>
        <v/>
      </c>
      <c r="G93" s="294" t="str">
        <f ca="1">IF(C93=$U$4,"Enter smelter details", IF(ISERROR($S93),"",OFFSET('Smelter Reference List'!$F$4,$S93-4,0)))</f>
        <v/>
      </c>
      <c r="H93" s="295" t="str">
        <f ca="1">IF(ISERROR($S93),"",OFFSET('Smelter Reference List'!$G$4,$S93-4,0))</f>
        <v/>
      </c>
      <c r="I93" s="296" t="str">
        <f ca="1">IF(ISERROR($S93),"",OFFSET('Smelter Reference List'!$H$4,$S93-4,0))</f>
        <v/>
      </c>
      <c r="J93" s="296" t="str">
        <f ca="1">IF(ISERROR($S93),"",OFFSET('Smelter Reference List'!$I$4,$S93-4,0))</f>
        <v/>
      </c>
      <c r="K93" s="297"/>
      <c r="L93" s="297"/>
      <c r="M93" s="297"/>
      <c r="N93" s="297"/>
      <c r="O93" s="297"/>
      <c r="P93" s="297"/>
      <c r="Q93" s="298"/>
      <c r="R93" s="227"/>
      <c r="S93" s="228" t="e">
        <f>IF(C93="",NA(),MATCH($B93&amp;$C93,'Smelter Reference List'!$J:$J,0))</f>
        <v>#N/A</v>
      </c>
      <c r="T93" s="229"/>
      <c r="U93" s="229">
        <f t="shared" ca="1" si="3"/>
        <v>0</v>
      </c>
      <c r="V93" s="229"/>
      <c r="W93" s="229"/>
      <c r="Y93" s="223" t="str">
        <f t="shared" si="4"/>
        <v/>
      </c>
    </row>
    <row r="94" spans="1:25" s="223" customFormat="1" ht="20.25">
      <c r="A94" s="293"/>
      <c r="B94" s="294" t="str">
        <f>IF(LEN(A94)=0,"",INDEX('Smelter Reference List'!$A:$A,MATCH($A94,'Smelter Reference List'!$E:$E,0)))</f>
        <v/>
      </c>
      <c r="C94" s="300" t="str">
        <f>IF(LEN(A94)=0,"",INDEX('Smelter Reference List'!$C:$C,MATCH($A94,'Smelter Reference List'!$E:$E,0)))</f>
        <v/>
      </c>
      <c r="D94" s="294" t="str">
        <f ca="1">IF(ISERROR($S94),"",OFFSET('Smelter Reference List'!$C$4,$S94-4,0)&amp;"")</f>
        <v/>
      </c>
      <c r="E94" s="294" t="str">
        <f ca="1">IF(ISERROR($S94),"",OFFSET('Smelter Reference List'!$D$4,$S94-4,0)&amp;"")</f>
        <v/>
      </c>
      <c r="F94" s="294" t="str">
        <f ca="1">IF(ISERROR($S94),"",OFFSET('Smelter Reference List'!$E$4,$S94-4,0))</f>
        <v/>
      </c>
      <c r="G94" s="294" t="str">
        <f ca="1">IF(C94=$U$4,"Enter smelter details", IF(ISERROR($S94),"",OFFSET('Smelter Reference List'!$F$4,$S94-4,0)))</f>
        <v/>
      </c>
      <c r="H94" s="295" t="str">
        <f ca="1">IF(ISERROR($S94),"",OFFSET('Smelter Reference List'!$G$4,$S94-4,0))</f>
        <v/>
      </c>
      <c r="I94" s="296" t="str">
        <f ca="1">IF(ISERROR($S94),"",OFFSET('Smelter Reference List'!$H$4,$S94-4,0))</f>
        <v/>
      </c>
      <c r="J94" s="296" t="str">
        <f ca="1">IF(ISERROR($S94),"",OFFSET('Smelter Reference List'!$I$4,$S94-4,0))</f>
        <v/>
      </c>
      <c r="K94" s="297"/>
      <c r="L94" s="297"/>
      <c r="M94" s="297"/>
      <c r="N94" s="297"/>
      <c r="O94" s="297"/>
      <c r="P94" s="297"/>
      <c r="Q94" s="298"/>
      <c r="R94" s="227"/>
      <c r="S94" s="228" t="e">
        <f>IF(C94="",NA(),MATCH($B94&amp;$C94,'Smelter Reference List'!$J:$J,0))</f>
        <v>#N/A</v>
      </c>
      <c r="T94" s="229"/>
      <c r="U94" s="229">
        <f t="shared" ca="1" si="3"/>
        <v>0</v>
      </c>
      <c r="V94" s="229"/>
      <c r="W94" s="229"/>
      <c r="Y94" s="223" t="str">
        <f t="shared" si="4"/>
        <v/>
      </c>
    </row>
    <row r="95" spans="1:25" s="223" customFormat="1" ht="20.25">
      <c r="A95" s="293"/>
      <c r="B95" s="294" t="str">
        <f>IF(LEN(A95)=0,"",INDEX('Smelter Reference List'!$A:$A,MATCH($A95,'Smelter Reference List'!$E:$E,0)))</f>
        <v/>
      </c>
      <c r="C95" s="300" t="str">
        <f>IF(LEN(A95)=0,"",INDEX('Smelter Reference List'!$C:$C,MATCH($A95,'Smelter Reference List'!$E:$E,0)))</f>
        <v/>
      </c>
      <c r="D95" s="294" t="str">
        <f ca="1">IF(ISERROR($S95),"",OFFSET('Smelter Reference List'!$C$4,$S95-4,0)&amp;"")</f>
        <v/>
      </c>
      <c r="E95" s="294" t="str">
        <f ca="1">IF(ISERROR($S95),"",OFFSET('Smelter Reference List'!$D$4,$S95-4,0)&amp;"")</f>
        <v/>
      </c>
      <c r="F95" s="294" t="str">
        <f ca="1">IF(ISERROR($S95),"",OFFSET('Smelter Reference List'!$E$4,$S95-4,0))</f>
        <v/>
      </c>
      <c r="G95" s="294" t="str">
        <f ca="1">IF(C95=$U$4,"Enter smelter details", IF(ISERROR($S95),"",OFFSET('Smelter Reference List'!$F$4,$S95-4,0)))</f>
        <v/>
      </c>
      <c r="H95" s="295" t="str">
        <f ca="1">IF(ISERROR($S95),"",OFFSET('Smelter Reference List'!$G$4,$S95-4,0))</f>
        <v/>
      </c>
      <c r="I95" s="296" t="str">
        <f ca="1">IF(ISERROR($S95),"",OFFSET('Smelter Reference List'!$H$4,$S95-4,0))</f>
        <v/>
      </c>
      <c r="J95" s="296" t="str">
        <f ca="1">IF(ISERROR($S95),"",OFFSET('Smelter Reference List'!$I$4,$S95-4,0))</f>
        <v/>
      </c>
      <c r="K95" s="297"/>
      <c r="L95" s="297"/>
      <c r="M95" s="297"/>
      <c r="N95" s="297"/>
      <c r="O95" s="297"/>
      <c r="P95" s="297"/>
      <c r="Q95" s="298"/>
      <c r="R95" s="227"/>
      <c r="S95" s="228" t="e">
        <f>IF(C95="",NA(),MATCH($B95&amp;$C95,'Smelter Reference List'!$J:$J,0))</f>
        <v>#N/A</v>
      </c>
      <c r="T95" s="229"/>
      <c r="U95" s="229">
        <f t="shared" ca="1" si="3"/>
        <v>0</v>
      </c>
      <c r="V95" s="229"/>
      <c r="W95" s="229"/>
      <c r="Y95" s="223" t="str">
        <f t="shared" si="4"/>
        <v/>
      </c>
    </row>
    <row r="96" spans="1:25" s="223" customFormat="1" ht="20.25">
      <c r="A96" s="293"/>
      <c r="B96" s="294" t="str">
        <f>IF(LEN(A96)=0,"",INDEX('Smelter Reference List'!$A:$A,MATCH($A96,'Smelter Reference List'!$E:$E,0)))</f>
        <v/>
      </c>
      <c r="C96" s="300" t="str">
        <f>IF(LEN(A96)=0,"",INDEX('Smelter Reference List'!$C:$C,MATCH($A96,'Smelter Reference List'!$E:$E,0)))</f>
        <v/>
      </c>
      <c r="D96" s="294" t="str">
        <f ca="1">IF(ISERROR($S96),"",OFFSET('Smelter Reference List'!$C$4,$S96-4,0)&amp;"")</f>
        <v/>
      </c>
      <c r="E96" s="294" t="str">
        <f ca="1">IF(ISERROR($S96),"",OFFSET('Smelter Reference List'!$D$4,$S96-4,0)&amp;"")</f>
        <v/>
      </c>
      <c r="F96" s="294" t="str">
        <f ca="1">IF(ISERROR($S96),"",OFFSET('Smelter Reference List'!$E$4,$S96-4,0))</f>
        <v/>
      </c>
      <c r="G96" s="294" t="str">
        <f ca="1">IF(C96=$U$4,"Enter smelter details", IF(ISERROR($S96),"",OFFSET('Smelter Reference List'!$F$4,$S96-4,0)))</f>
        <v/>
      </c>
      <c r="H96" s="295" t="str">
        <f ca="1">IF(ISERROR($S96),"",OFFSET('Smelter Reference List'!$G$4,$S96-4,0))</f>
        <v/>
      </c>
      <c r="I96" s="296" t="str">
        <f ca="1">IF(ISERROR($S96),"",OFFSET('Smelter Reference List'!$H$4,$S96-4,0))</f>
        <v/>
      </c>
      <c r="J96" s="296" t="str">
        <f ca="1">IF(ISERROR($S96),"",OFFSET('Smelter Reference List'!$I$4,$S96-4,0))</f>
        <v/>
      </c>
      <c r="K96" s="297"/>
      <c r="L96" s="297"/>
      <c r="M96" s="297"/>
      <c r="N96" s="297"/>
      <c r="O96" s="297"/>
      <c r="P96" s="297"/>
      <c r="Q96" s="298"/>
      <c r="R96" s="227"/>
      <c r="S96" s="228" t="e">
        <f>IF(C96="",NA(),MATCH($B96&amp;$C96,'Smelter Reference List'!$J:$J,0))</f>
        <v>#N/A</v>
      </c>
      <c r="T96" s="229"/>
      <c r="U96" s="229">
        <f t="shared" ca="1" si="3"/>
        <v>0</v>
      </c>
      <c r="V96" s="229"/>
      <c r="W96" s="229"/>
      <c r="Y96" s="223" t="str">
        <f t="shared" si="4"/>
        <v/>
      </c>
    </row>
    <row r="97" spans="1:25" s="223" customFormat="1" ht="20.25">
      <c r="A97" s="293"/>
      <c r="B97" s="294" t="str">
        <f>IF(LEN(A97)=0,"",INDEX('Smelter Reference List'!$A:$A,MATCH($A97,'Smelter Reference List'!$E:$E,0)))</f>
        <v/>
      </c>
      <c r="C97" s="300" t="str">
        <f>IF(LEN(A97)=0,"",INDEX('Smelter Reference List'!$C:$C,MATCH($A97,'Smelter Reference List'!$E:$E,0)))</f>
        <v/>
      </c>
      <c r="D97" s="294" t="str">
        <f ca="1">IF(ISERROR($S97),"",OFFSET('Smelter Reference List'!$C$4,$S97-4,0)&amp;"")</f>
        <v/>
      </c>
      <c r="E97" s="294" t="str">
        <f ca="1">IF(ISERROR($S97),"",OFFSET('Smelter Reference List'!$D$4,$S97-4,0)&amp;"")</f>
        <v/>
      </c>
      <c r="F97" s="294" t="str">
        <f ca="1">IF(ISERROR($S97),"",OFFSET('Smelter Reference List'!$E$4,$S97-4,0))</f>
        <v/>
      </c>
      <c r="G97" s="294" t="str">
        <f ca="1">IF(C97=$U$4,"Enter smelter details", IF(ISERROR($S97),"",OFFSET('Smelter Reference List'!$F$4,$S97-4,0)))</f>
        <v/>
      </c>
      <c r="H97" s="295" t="str">
        <f ca="1">IF(ISERROR($S97),"",OFFSET('Smelter Reference List'!$G$4,$S97-4,0))</f>
        <v/>
      </c>
      <c r="I97" s="296" t="str">
        <f ca="1">IF(ISERROR($S97),"",OFFSET('Smelter Reference List'!$H$4,$S97-4,0))</f>
        <v/>
      </c>
      <c r="J97" s="296" t="str">
        <f ca="1">IF(ISERROR($S97),"",OFFSET('Smelter Reference List'!$I$4,$S97-4,0))</f>
        <v/>
      </c>
      <c r="K97" s="297"/>
      <c r="L97" s="297"/>
      <c r="M97" s="297"/>
      <c r="N97" s="297"/>
      <c r="O97" s="297"/>
      <c r="P97" s="297"/>
      <c r="Q97" s="298"/>
      <c r="R97" s="227"/>
      <c r="S97" s="228" t="e">
        <f>IF(C97="",NA(),MATCH($B97&amp;$C97,'Smelter Reference List'!$J:$J,0))</f>
        <v>#N/A</v>
      </c>
      <c r="T97" s="229"/>
      <c r="U97" s="229">
        <f t="shared" ca="1" si="3"/>
        <v>0</v>
      </c>
      <c r="V97" s="229"/>
      <c r="W97" s="229"/>
      <c r="Y97" s="223" t="str">
        <f t="shared" si="4"/>
        <v/>
      </c>
    </row>
    <row r="98" spans="1:25" s="223" customFormat="1" ht="20.25">
      <c r="A98" s="293"/>
      <c r="B98" s="294" t="str">
        <f>IF(LEN(A98)=0,"",INDEX('Smelter Reference List'!$A:$A,MATCH($A98,'Smelter Reference List'!$E:$E,0)))</f>
        <v/>
      </c>
      <c r="C98" s="300" t="str">
        <f>IF(LEN(A98)=0,"",INDEX('Smelter Reference List'!$C:$C,MATCH($A98,'Smelter Reference List'!$E:$E,0)))</f>
        <v/>
      </c>
      <c r="D98" s="294" t="str">
        <f ca="1">IF(ISERROR($S98),"",OFFSET('Smelter Reference List'!$C$4,$S98-4,0)&amp;"")</f>
        <v/>
      </c>
      <c r="E98" s="294" t="str">
        <f ca="1">IF(ISERROR($S98),"",OFFSET('Smelter Reference List'!$D$4,$S98-4,0)&amp;"")</f>
        <v/>
      </c>
      <c r="F98" s="294" t="str">
        <f ca="1">IF(ISERROR($S98),"",OFFSET('Smelter Reference List'!$E$4,$S98-4,0))</f>
        <v/>
      </c>
      <c r="G98" s="294" t="str">
        <f ca="1">IF(C98=$U$4,"Enter smelter details", IF(ISERROR($S98),"",OFFSET('Smelter Reference List'!$F$4,$S98-4,0)))</f>
        <v/>
      </c>
      <c r="H98" s="295" t="str">
        <f ca="1">IF(ISERROR($S98),"",OFFSET('Smelter Reference List'!$G$4,$S98-4,0))</f>
        <v/>
      </c>
      <c r="I98" s="296" t="str">
        <f ca="1">IF(ISERROR($S98),"",OFFSET('Smelter Reference List'!$H$4,$S98-4,0))</f>
        <v/>
      </c>
      <c r="J98" s="296" t="str">
        <f ca="1">IF(ISERROR($S98),"",OFFSET('Smelter Reference List'!$I$4,$S98-4,0))</f>
        <v/>
      </c>
      <c r="K98" s="297"/>
      <c r="L98" s="297"/>
      <c r="M98" s="297"/>
      <c r="N98" s="297"/>
      <c r="O98" s="297"/>
      <c r="P98" s="297"/>
      <c r="Q98" s="298"/>
      <c r="R98" s="227"/>
      <c r="S98" s="228" t="e">
        <f>IF(C98="",NA(),MATCH($B98&amp;$C98,'Smelter Reference List'!$J:$J,0))</f>
        <v>#N/A</v>
      </c>
      <c r="T98" s="229"/>
      <c r="U98" s="229">
        <f t="shared" ca="1" si="3"/>
        <v>0</v>
      </c>
      <c r="V98" s="229"/>
      <c r="W98" s="229"/>
      <c r="Y98" s="223" t="str">
        <f t="shared" si="4"/>
        <v/>
      </c>
    </row>
    <row r="99" spans="1:25" s="223" customFormat="1" ht="20.25">
      <c r="A99" s="293"/>
      <c r="B99" s="294" t="str">
        <f>IF(LEN(A99)=0,"",INDEX('Smelter Reference List'!$A:$A,MATCH($A99,'Smelter Reference List'!$E:$E,0)))</f>
        <v/>
      </c>
      <c r="C99" s="300" t="str">
        <f>IF(LEN(A99)=0,"",INDEX('Smelter Reference List'!$C:$C,MATCH($A99,'Smelter Reference List'!$E:$E,0)))</f>
        <v/>
      </c>
      <c r="D99" s="294" t="str">
        <f ca="1">IF(ISERROR($S99),"",OFFSET('Smelter Reference List'!$C$4,$S99-4,0)&amp;"")</f>
        <v/>
      </c>
      <c r="E99" s="294" t="str">
        <f ca="1">IF(ISERROR($S99),"",OFFSET('Smelter Reference List'!$D$4,$S99-4,0)&amp;"")</f>
        <v/>
      </c>
      <c r="F99" s="294" t="str">
        <f ca="1">IF(ISERROR($S99),"",OFFSET('Smelter Reference List'!$E$4,$S99-4,0))</f>
        <v/>
      </c>
      <c r="G99" s="294" t="str">
        <f ca="1">IF(C99=$U$4,"Enter smelter details", IF(ISERROR($S99),"",OFFSET('Smelter Reference List'!$F$4,$S99-4,0)))</f>
        <v/>
      </c>
      <c r="H99" s="295" t="str">
        <f ca="1">IF(ISERROR($S99),"",OFFSET('Smelter Reference List'!$G$4,$S99-4,0))</f>
        <v/>
      </c>
      <c r="I99" s="296" t="str">
        <f ca="1">IF(ISERROR($S99),"",OFFSET('Smelter Reference List'!$H$4,$S99-4,0))</f>
        <v/>
      </c>
      <c r="J99" s="296" t="str">
        <f ca="1">IF(ISERROR($S99),"",OFFSET('Smelter Reference List'!$I$4,$S99-4,0))</f>
        <v/>
      </c>
      <c r="K99" s="297"/>
      <c r="L99" s="297"/>
      <c r="M99" s="297"/>
      <c r="N99" s="297"/>
      <c r="O99" s="297"/>
      <c r="P99" s="297"/>
      <c r="Q99" s="298"/>
      <c r="R99" s="227"/>
      <c r="S99" s="228" t="e">
        <f>IF(C99="",NA(),MATCH($B99&amp;$C99,'Smelter Reference List'!$J:$J,0))</f>
        <v>#N/A</v>
      </c>
      <c r="T99" s="229"/>
      <c r="U99" s="229">
        <f t="shared" ca="1" si="3"/>
        <v>0</v>
      </c>
      <c r="V99" s="229"/>
      <c r="W99" s="229"/>
      <c r="Y99" s="223" t="str">
        <f t="shared" si="4"/>
        <v/>
      </c>
    </row>
    <row r="100" spans="1:25" s="223" customFormat="1" ht="20.25">
      <c r="A100" s="293"/>
      <c r="B100" s="294" t="str">
        <f>IF(LEN(A100)=0,"",INDEX('Smelter Reference List'!$A:$A,MATCH($A100,'Smelter Reference List'!$E:$E,0)))</f>
        <v/>
      </c>
      <c r="C100" s="300" t="str">
        <f>IF(LEN(A100)=0,"",INDEX('Smelter Reference List'!$C:$C,MATCH($A100,'Smelter Reference List'!$E:$E,0)))</f>
        <v/>
      </c>
      <c r="D100" s="294" t="str">
        <f ca="1">IF(ISERROR($S100),"",OFFSET('Smelter Reference List'!$C$4,$S100-4,0)&amp;"")</f>
        <v/>
      </c>
      <c r="E100" s="294" t="str">
        <f ca="1">IF(ISERROR($S100),"",OFFSET('Smelter Reference List'!$D$4,$S100-4,0)&amp;"")</f>
        <v/>
      </c>
      <c r="F100" s="294" t="str">
        <f ca="1">IF(ISERROR($S100),"",OFFSET('Smelter Reference List'!$E$4,$S100-4,0))</f>
        <v/>
      </c>
      <c r="G100" s="294" t="str">
        <f ca="1">IF(C100=$U$4,"Enter smelter details", IF(ISERROR($S100),"",OFFSET('Smelter Reference List'!$F$4,$S100-4,0)))</f>
        <v/>
      </c>
      <c r="H100" s="295" t="str">
        <f ca="1">IF(ISERROR($S100),"",OFFSET('Smelter Reference List'!$G$4,$S100-4,0))</f>
        <v/>
      </c>
      <c r="I100" s="296" t="str">
        <f ca="1">IF(ISERROR($S100),"",OFFSET('Smelter Reference List'!$H$4,$S100-4,0))</f>
        <v/>
      </c>
      <c r="J100" s="296" t="str">
        <f ca="1">IF(ISERROR($S100),"",OFFSET('Smelter Reference List'!$I$4,$S100-4,0))</f>
        <v/>
      </c>
      <c r="K100" s="297"/>
      <c r="L100" s="297"/>
      <c r="M100" s="297"/>
      <c r="N100" s="297"/>
      <c r="O100" s="297"/>
      <c r="P100" s="297"/>
      <c r="Q100" s="298"/>
      <c r="R100" s="227"/>
      <c r="S100" s="228" t="e">
        <f>IF(C100="",NA(),MATCH($B100&amp;$C100,'Smelter Reference List'!$J:$J,0))</f>
        <v>#N/A</v>
      </c>
      <c r="T100" s="229"/>
      <c r="U100" s="229">
        <f t="shared" ca="1" si="3"/>
        <v>0</v>
      </c>
      <c r="V100" s="229"/>
      <c r="W100" s="229"/>
      <c r="Y100" s="223" t="str">
        <f t="shared" si="4"/>
        <v/>
      </c>
    </row>
    <row r="101" spans="1:25" s="223" customFormat="1" ht="20.25">
      <c r="A101" s="293"/>
      <c r="B101" s="294" t="str">
        <f>IF(LEN(A101)=0,"",INDEX('Smelter Reference List'!$A:$A,MATCH($A101,'Smelter Reference List'!$E:$E,0)))</f>
        <v/>
      </c>
      <c r="C101" s="300" t="str">
        <f>IF(LEN(A101)=0,"",INDEX('Smelter Reference List'!$C:$C,MATCH($A101,'Smelter Reference List'!$E:$E,0)))</f>
        <v/>
      </c>
      <c r="D101" s="294" t="str">
        <f ca="1">IF(ISERROR($S101),"",OFFSET('Smelter Reference List'!$C$4,$S101-4,0)&amp;"")</f>
        <v/>
      </c>
      <c r="E101" s="294" t="str">
        <f ca="1">IF(ISERROR($S101),"",OFFSET('Smelter Reference List'!$D$4,$S101-4,0)&amp;"")</f>
        <v/>
      </c>
      <c r="F101" s="294" t="str">
        <f ca="1">IF(ISERROR($S101),"",OFFSET('Smelter Reference List'!$E$4,$S101-4,0))</f>
        <v/>
      </c>
      <c r="G101" s="294" t="str">
        <f ca="1">IF(C101=$U$4,"Enter smelter details", IF(ISERROR($S101),"",OFFSET('Smelter Reference List'!$F$4,$S101-4,0)))</f>
        <v/>
      </c>
      <c r="H101" s="295" t="str">
        <f ca="1">IF(ISERROR($S101),"",OFFSET('Smelter Reference List'!$G$4,$S101-4,0))</f>
        <v/>
      </c>
      <c r="I101" s="296" t="str">
        <f ca="1">IF(ISERROR($S101),"",OFFSET('Smelter Reference List'!$H$4,$S101-4,0))</f>
        <v/>
      </c>
      <c r="J101" s="296" t="str">
        <f ca="1">IF(ISERROR($S101),"",OFFSET('Smelter Reference List'!$I$4,$S101-4,0))</f>
        <v/>
      </c>
      <c r="K101" s="297"/>
      <c r="L101" s="297"/>
      <c r="M101" s="297"/>
      <c r="N101" s="297"/>
      <c r="O101" s="297"/>
      <c r="P101" s="297"/>
      <c r="Q101" s="298"/>
      <c r="R101" s="227"/>
      <c r="S101" s="228" t="e">
        <f>IF(C101="",NA(),MATCH($B101&amp;$C101,'Smelter Reference List'!$J:$J,0))</f>
        <v>#N/A</v>
      </c>
      <c r="T101" s="229"/>
      <c r="U101" s="229">
        <f t="shared" ca="1" si="3"/>
        <v>0</v>
      </c>
      <c r="V101" s="229"/>
      <c r="W101" s="229"/>
      <c r="Y101" s="223" t="str">
        <f t="shared" si="4"/>
        <v/>
      </c>
    </row>
    <row r="102" spans="1:25" s="223" customFormat="1" ht="20.25">
      <c r="A102" s="293"/>
      <c r="B102" s="294" t="str">
        <f>IF(LEN(A102)=0,"",INDEX('Smelter Reference List'!$A:$A,MATCH($A102,'Smelter Reference List'!$E:$E,0)))</f>
        <v/>
      </c>
      <c r="C102" s="300" t="str">
        <f>IF(LEN(A102)=0,"",INDEX('Smelter Reference List'!$C:$C,MATCH($A102,'Smelter Reference List'!$E:$E,0)))</f>
        <v/>
      </c>
      <c r="D102" s="294" t="str">
        <f ca="1">IF(ISERROR($S102),"",OFFSET('Smelter Reference List'!$C$4,$S102-4,0)&amp;"")</f>
        <v/>
      </c>
      <c r="E102" s="294" t="str">
        <f ca="1">IF(ISERROR($S102),"",OFFSET('Smelter Reference List'!$D$4,$S102-4,0)&amp;"")</f>
        <v/>
      </c>
      <c r="F102" s="294" t="str">
        <f ca="1">IF(ISERROR($S102),"",OFFSET('Smelter Reference List'!$E$4,$S102-4,0))</f>
        <v/>
      </c>
      <c r="G102" s="294" t="str">
        <f ca="1">IF(C102=$U$4,"Enter smelter details", IF(ISERROR($S102),"",OFFSET('Smelter Reference List'!$F$4,$S102-4,0)))</f>
        <v/>
      </c>
      <c r="H102" s="295" t="str">
        <f ca="1">IF(ISERROR($S102),"",OFFSET('Smelter Reference List'!$G$4,$S102-4,0))</f>
        <v/>
      </c>
      <c r="I102" s="296" t="str">
        <f ca="1">IF(ISERROR($S102),"",OFFSET('Smelter Reference List'!$H$4,$S102-4,0))</f>
        <v/>
      </c>
      <c r="J102" s="296" t="str">
        <f ca="1">IF(ISERROR($S102),"",OFFSET('Smelter Reference List'!$I$4,$S102-4,0))</f>
        <v/>
      </c>
      <c r="K102" s="297"/>
      <c r="L102" s="297"/>
      <c r="M102" s="297"/>
      <c r="N102" s="297"/>
      <c r="O102" s="297"/>
      <c r="P102" s="297"/>
      <c r="Q102" s="298"/>
      <c r="R102" s="227"/>
      <c r="S102" s="228" t="e">
        <f>IF(C102="",NA(),MATCH($B102&amp;$C102,'Smelter Reference List'!$J:$J,0))</f>
        <v>#N/A</v>
      </c>
      <c r="T102" s="229"/>
      <c r="U102" s="229">
        <f t="shared" ca="1" si="3"/>
        <v>0</v>
      </c>
      <c r="V102" s="229"/>
      <c r="W102" s="229"/>
      <c r="Y102" s="223" t="str">
        <f t="shared" si="4"/>
        <v/>
      </c>
    </row>
    <row r="103" spans="1:25" s="223" customFormat="1" ht="20.25">
      <c r="A103" s="293"/>
      <c r="B103" s="294" t="str">
        <f>IF(LEN(A103)=0,"",INDEX('Smelter Reference List'!$A:$A,MATCH($A103,'Smelter Reference List'!$E:$E,0)))</f>
        <v/>
      </c>
      <c r="C103" s="300" t="str">
        <f>IF(LEN(A103)=0,"",INDEX('Smelter Reference List'!$C:$C,MATCH($A103,'Smelter Reference List'!$E:$E,0)))</f>
        <v/>
      </c>
      <c r="D103" s="294" t="str">
        <f ca="1">IF(ISERROR($S103),"",OFFSET('Smelter Reference List'!$C$4,$S103-4,0)&amp;"")</f>
        <v/>
      </c>
      <c r="E103" s="294" t="str">
        <f ca="1">IF(ISERROR($S103),"",OFFSET('Smelter Reference List'!$D$4,$S103-4,0)&amp;"")</f>
        <v/>
      </c>
      <c r="F103" s="294" t="str">
        <f ca="1">IF(ISERROR($S103),"",OFFSET('Smelter Reference List'!$E$4,$S103-4,0))</f>
        <v/>
      </c>
      <c r="G103" s="294" t="str">
        <f ca="1">IF(C103=$U$4,"Enter smelter details", IF(ISERROR($S103),"",OFFSET('Smelter Reference List'!$F$4,$S103-4,0)))</f>
        <v/>
      </c>
      <c r="H103" s="295" t="str">
        <f ca="1">IF(ISERROR($S103),"",OFFSET('Smelter Reference List'!$G$4,$S103-4,0))</f>
        <v/>
      </c>
      <c r="I103" s="296" t="str">
        <f ca="1">IF(ISERROR($S103),"",OFFSET('Smelter Reference List'!$H$4,$S103-4,0))</f>
        <v/>
      </c>
      <c r="J103" s="296" t="str">
        <f ca="1">IF(ISERROR($S103),"",OFFSET('Smelter Reference List'!$I$4,$S103-4,0))</f>
        <v/>
      </c>
      <c r="K103" s="297"/>
      <c r="L103" s="297"/>
      <c r="M103" s="297"/>
      <c r="N103" s="297"/>
      <c r="O103" s="297"/>
      <c r="P103" s="297"/>
      <c r="Q103" s="298"/>
      <c r="R103" s="227"/>
      <c r="S103" s="228" t="e">
        <f>IF(C103="",NA(),MATCH($B103&amp;$C103,'Smelter Reference List'!$J:$J,0))</f>
        <v>#N/A</v>
      </c>
      <c r="T103" s="229"/>
      <c r="U103" s="229">
        <f t="shared" ca="1" si="3"/>
        <v>0</v>
      </c>
      <c r="V103" s="229"/>
      <c r="W103" s="229"/>
      <c r="Y103" s="223" t="str">
        <f t="shared" si="4"/>
        <v/>
      </c>
    </row>
    <row r="104" spans="1:25" s="223" customFormat="1" ht="20.25">
      <c r="A104" s="293"/>
      <c r="B104" s="294" t="str">
        <f>IF(LEN(A104)=0,"",INDEX('Smelter Reference List'!$A:$A,MATCH($A104,'Smelter Reference List'!$E:$E,0)))</f>
        <v/>
      </c>
      <c r="C104" s="300" t="str">
        <f>IF(LEN(A104)=0,"",INDEX('Smelter Reference List'!$C:$C,MATCH($A104,'Smelter Reference List'!$E:$E,0)))</f>
        <v/>
      </c>
      <c r="D104" s="294" t="str">
        <f ca="1">IF(ISERROR($S104),"",OFFSET('Smelter Reference List'!$C$4,$S104-4,0)&amp;"")</f>
        <v/>
      </c>
      <c r="E104" s="294" t="str">
        <f ca="1">IF(ISERROR($S104),"",OFFSET('Smelter Reference List'!$D$4,$S104-4,0)&amp;"")</f>
        <v/>
      </c>
      <c r="F104" s="294" t="str">
        <f ca="1">IF(ISERROR($S104),"",OFFSET('Smelter Reference List'!$E$4,$S104-4,0))</f>
        <v/>
      </c>
      <c r="G104" s="294" t="str">
        <f ca="1">IF(C104=$U$4,"Enter smelter details", IF(ISERROR($S104),"",OFFSET('Smelter Reference List'!$F$4,$S104-4,0)))</f>
        <v/>
      </c>
      <c r="H104" s="295" t="str">
        <f ca="1">IF(ISERROR($S104),"",OFFSET('Smelter Reference List'!$G$4,$S104-4,0))</f>
        <v/>
      </c>
      <c r="I104" s="296" t="str">
        <f ca="1">IF(ISERROR($S104),"",OFFSET('Smelter Reference List'!$H$4,$S104-4,0))</f>
        <v/>
      </c>
      <c r="J104" s="296" t="str">
        <f ca="1">IF(ISERROR($S104),"",OFFSET('Smelter Reference List'!$I$4,$S104-4,0))</f>
        <v/>
      </c>
      <c r="K104" s="297"/>
      <c r="L104" s="297"/>
      <c r="M104" s="297"/>
      <c r="N104" s="297"/>
      <c r="O104" s="297"/>
      <c r="P104" s="297"/>
      <c r="Q104" s="298"/>
      <c r="R104" s="227"/>
      <c r="S104" s="228" t="e">
        <f>IF(C104="",NA(),MATCH($B104&amp;$C104,'Smelter Reference List'!$J:$J,0))</f>
        <v>#N/A</v>
      </c>
      <c r="T104" s="229"/>
      <c r="U104" s="229">
        <f t="shared" ca="1" si="3"/>
        <v>0</v>
      </c>
      <c r="V104" s="229"/>
      <c r="W104" s="229"/>
      <c r="Y104" s="223" t="str">
        <f t="shared" si="4"/>
        <v/>
      </c>
    </row>
    <row r="105" spans="1:25" s="223" customFormat="1" ht="20.25">
      <c r="A105" s="293"/>
      <c r="B105" s="294" t="str">
        <f>IF(LEN(A105)=0,"",INDEX('Smelter Reference List'!$A:$A,MATCH($A105,'Smelter Reference List'!$E:$E,0)))</f>
        <v/>
      </c>
      <c r="C105" s="300" t="str">
        <f>IF(LEN(A105)=0,"",INDEX('Smelter Reference List'!$C:$C,MATCH($A105,'Smelter Reference List'!$E:$E,0)))</f>
        <v/>
      </c>
      <c r="D105" s="294" t="str">
        <f ca="1">IF(ISERROR($S105),"",OFFSET('Smelter Reference List'!$C$4,$S105-4,0)&amp;"")</f>
        <v/>
      </c>
      <c r="E105" s="294" t="str">
        <f ca="1">IF(ISERROR($S105),"",OFFSET('Smelter Reference List'!$D$4,$S105-4,0)&amp;"")</f>
        <v/>
      </c>
      <c r="F105" s="294" t="str">
        <f ca="1">IF(ISERROR($S105),"",OFFSET('Smelter Reference List'!$E$4,$S105-4,0))</f>
        <v/>
      </c>
      <c r="G105" s="294" t="str">
        <f ca="1">IF(C105=$U$4,"Enter smelter details", IF(ISERROR($S105),"",OFFSET('Smelter Reference List'!$F$4,$S105-4,0)))</f>
        <v/>
      </c>
      <c r="H105" s="295" t="str">
        <f ca="1">IF(ISERROR($S105),"",OFFSET('Smelter Reference List'!$G$4,$S105-4,0))</f>
        <v/>
      </c>
      <c r="I105" s="296" t="str">
        <f ca="1">IF(ISERROR($S105),"",OFFSET('Smelter Reference List'!$H$4,$S105-4,0))</f>
        <v/>
      </c>
      <c r="J105" s="296" t="str">
        <f ca="1">IF(ISERROR($S105),"",OFFSET('Smelter Reference List'!$I$4,$S105-4,0))</f>
        <v/>
      </c>
      <c r="K105" s="297"/>
      <c r="L105" s="297"/>
      <c r="M105" s="297"/>
      <c r="N105" s="297"/>
      <c r="O105" s="297"/>
      <c r="P105" s="297"/>
      <c r="Q105" s="298"/>
      <c r="R105" s="227"/>
      <c r="S105" s="228" t="e">
        <f>IF(C105="",NA(),MATCH($B105&amp;$C105,'Smelter Reference List'!$J:$J,0))</f>
        <v>#N/A</v>
      </c>
      <c r="T105" s="229"/>
      <c r="U105" s="229">
        <f t="shared" ca="1" si="3"/>
        <v>0</v>
      </c>
      <c r="V105" s="229"/>
      <c r="W105" s="229"/>
      <c r="Y105" s="223" t="str">
        <f t="shared" si="4"/>
        <v/>
      </c>
    </row>
    <row r="106" spans="1:25" s="223" customFormat="1" ht="20.25">
      <c r="A106" s="293"/>
      <c r="B106" s="294" t="str">
        <f>IF(LEN(A106)=0,"",INDEX('Smelter Reference List'!$A:$A,MATCH($A106,'Smelter Reference List'!$E:$E,0)))</f>
        <v/>
      </c>
      <c r="C106" s="300" t="str">
        <f>IF(LEN(A106)=0,"",INDEX('Smelter Reference List'!$C:$C,MATCH($A106,'Smelter Reference List'!$E:$E,0)))</f>
        <v/>
      </c>
      <c r="D106" s="294" t="str">
        <f ca="1">IF(ISERROR($S106),"",OFFSET('Smelter Reference List'!$C$4,$S106-4,0)&amp;"")</f>
        <v/>
      </c>
      <c r="E106" s="294" t="str">
        <f ca="1">IF(ISERROR($S106),"",OFFSET('Smelter Reference List'!$D$4,$S106-4,0)&amp;"")</f>
        <v/>
      </c>
      <c r="F106" s="294" t="str">
        <f ca="1">IF(ISERROR($S106),"",OFFSET('Smelter Reference List'!$E$4,$S106-4,0))</f>
        <v/>
      </c>
      <c r="G106" s="294" t="str">
        <f ca="1">IF(C106=$U$4,"Enter smelter details", IF(ISERROR($S106),"",OFFSET('Smelter Reference List'!$F$4,$S106-4,0)))</f>
        <v/>
      </c>
      <c r="H106" s="295" t="str">
        <f ca="1">IF(ISERROR($S106),"",OFFSET('Smelter Reference List'!$G$4,$S106-4,0))</f>
        <v/>
      </c>
      <c r="I106" s="296" t="str">
        <f ca="1">IF(ISERROR($S106),"",OFFSET('Smelter Reference List'!$H$4,$S106-4,0))</f>
        <v/>
      </c>
      <c r="J106" s="296" t="str">
        <f ca="1">IF(ISERROR($S106),"",OFFSET('Smelter Reference List'!$I$4,$S106-4,0))</f>
        <v/>
      </c>
      <c r="K106" s="297"/>
      <c r="L106" s="297"/>
      <c r="M106" s="297"/>
      <c r="N106" s="297"/>
      <c r="O106" s="297"/>
      <c r="P106" s="297"/>
      <c r="Q106" s="298"/>
      <c r="R106" s="227"/>
      <c r="S106" s="228" t="e">
        <f>IF(C106="",NA(),MATCH($B106&amp;$C106,'Smelter Reference List'!$J:$J,0))</f>
        <v>#N/A</v>
      </c>
      <c r="T106" s="229"/>
      <c r="U106" s="229">
        <f t="shared" ca="1" si="3"/>
        <v>0</v>
      </c>
      <c r="V106" s="229"/>
      <c r="W106" s="229"/>
      <c r="Y106" s="223" t="str">
        <f t="shared" si="4"/>
        <v/>
      </c>
    </row>
    <row r="107" spans="1:25" s="223" customFormat="1" ht="20.25">
      <c r="A107" s="293"/>
      <c r="B107" s="294" t="str">
        <f>IF(LEN(A107)=0,"",INDEX('Smelter Reference List'!$A:$A,MATCH($A107,'Smelter Reference List'!$E:$E,0)))</f>
        <v/>
      </c>
      <c r="C107" s="300" t="str">
        <f>IF(LEN(A107)=0,"",INDEX('Smelter Reference List'!$C:$C,MATCH($A107,'Smelter Reference List'!$E:$E,0)))</f>
        <v/>
      </c>
      <c r="D107" s="294" t="str">
        <f ca="1">IF(ISERROR($S107),"",OFFSET('Smelter Reference List'!$C$4,$S107-4,0)&amp;"")</f>
        <v/>
      </c>
      <c r="E107" s="294" t="str">
        <f ca="1">IF(ISERROR($S107),"",OFFSET('Smelter Reference List'!$D$4,$S107-4,0)&amp;"")</f>
        <v/>
      </c>
      <c r="F107" s="294" t="str">
        <f ca="1">IF(ISERROR($S107),"",OFFSET('Smelter Reference List'!$E$4,$S107-4,0))</f>
        <v/>
      </c>
      <c r="G107" s="294" t="str">
        <f ca="1">IF(C107=$U$4,"Enter smelter details", IF(ISERROR($S107),"",OFFSET('Smelter Reference List'!$F$4,$S107-4,0)))</f>
        <v/>
      </c>
      <c r="H107" s="295" t="str">
        <f ca="1">IF(ISERROR($S107),"",OFFSET('Smelter Reference List'!$G$4,$S107-4,0))</f>
        <v/>
      </c>
      <c r="I107" s="296" t="str">
        <f ca="1">IF(ISERROR($S107),"",OFFSET('Smelter Reference List'!$H$4,$S107-4,0))</f>
        <v/>
      </c>
      <c r="J107" s="296" t="str">
        <f ca="1">IF(ISERROR($S107),"",OFFSET('Smelter Reference List'!$I$4,$S107-4,0))</f>
        <v/>
      </c>
      <c r="K107" s="297"/>
      <c r="L107" s="297"/>
      <c r="M107" s="297"/>
      <c r="N107" s="297"/>
      <c r="O107" s="297"/>
      <c r="P107" s="297"/>
      <c r="Q107" s="298"/>
      <c r="R107" s="227"/>
      <c r="S107" s="228" t="e">
        <f>IF(C107="",NA(),MATCH($B107&amp;$C107,'Smelter Reference List'!$J:$J,0))</f>
        <v>#N/A</v>
      </c>
      <c r="T107" s="229"/>
      <c r="U107" s="229">
        <f t="shared" ca="1" si="3"/>
        <v>0</v>
      </c>
      <c r="V107" s="229"/>
      <c r="W107" s="229"/>
      <c r="Y107" s="223" t="str">
        <f t="shared" si="4"/>
        <v/>
      </c>
    </row>
    <row r="108" spans="1:25" s="223" customFormat="1" ht="20.25">
      <c r="A108" s="293"/>
      <c r="B108" s="294" t="str">
        <f>IF(LEN(A108)=0,"",INDEX('Smelter Reference List'!$A:$A,MATCH($A108,'Smelter Reference List'!$E:$E,0)))</f>
        <v/>
      </c>
      <c r="C108" s="300" t="str">
        <f>IF(LEN(A108)=0,"",INDEX('Smelter Reference List'!$C:$C,MATCH($A108,'Smelter Reference List'!$E:$E,0)))</f>
        <v/>
      </c>
      <c r="D108" s="294" t="str">
        <f ca="1">IF(ISERROR($S108),"",OFFSET('Smelter Reference List'!$C$4,$S108-4,0)&amp;"")</f>
        <v/>
      </c>
      <c r="E108" s="294" t="str">
        <f ca="1">IF(ISERROR($S108),"",OFFSET('Smelter Reference List'!$D$4,$S108-4,0)&amp;"")</f>
        <v/>
      </c>
      <c r="F108" s="294" t="str">
        <f ca="1">IF(ISERROR($S108),"",OFFSET('Smelter Reference List'!$E$4,$S108-4,0))</f>
        <v/>
      </c>
      <c r="G108" s="294" t="str">
        <f ca="1">IF(C108=$U$4,"Enter smelter details", IF(ISERROR($S108),"",OFFSET('Smelter Reference List'!$F$4,$S108-4,0)))</f>
        <v/>
      </c>
      <c r="H108" s="295" t="str">
        <f ca="1">IF(ISERROR($S108),"",OFFSET('Smelter Reference List'!$G$4,$S108-4,0))</f>
        <v/>
      </c>
      <c r="I108" s="296" t="str">
        <f ca="1">IF(ISERROR($S108),"",OFFSET('Smelter Reference List'!$H$4,$S108-4,0))</f>
        <v/>
      </c>
      <c r="J108" s="296" t="str">
        <f ca="1">IF(ISERROR($S108),"",OFFSET('Smelter Reference List'!$I$4,$S108-4,0))</f>
        <v/>
      </c>
      <c r="K108" s="297"/>
      <c r="L108" s="297"/>
      <c r="M108" s="297"/>
      <c r="N108" s="297"/>
      <c r="O108" s="297"/>
      <c r="P108" s="297"/>
      <c r="Q108" s="298"/>
      <c r="R108" s="227"/>
      <c r="S108" s="228" t="e">
        <f>IF(C108="",NA(),MATCH($B108&amp;$C108,'Smelter Reference List'!$J:$J,0))</f>
        <v>#N/A</v>
      </c>
      <c r="T108" s="229"/>
      <c r="U108" s="229">
        <f t="shared" ca="1" si="3"/>
        <v>0</v>
      </c>
      <c r="V108" s="229"/>
      <c r="W108" s="229"/>
      <c r="Y108" s="223" t="str">
        <f t="shared" si="4"/>
        <v/>
      </c>
    </row>
    <row r="109" spans="1:25" s="223" customFormat="1" ht="20.25">
      <c r="A109" s="293"/>
      <c r="B109" s="294" t="str">
        <f>IF(LEN(A109)=0,"",INDEX('Smelter Reference List'!$A:$A,MATCH($A109,'Smelter Reference List'!$E:$E,0)))</f>
        <v/>
      </c>
      <c r="C109" s="300" t="str">
        <f>IF(LEN(A109)=0,"",INDEX('Smelter Reference List'!$C:$C,MATCH($A109,'Smelter Reference List'!$E:$E,0)))</f>
        <v/>
      </c>
      <c r="D109" s="294" t="str">
        <f ca="1">IF(ISERROR($S109),"",OFFSET('Smelter Reference List'!$C$4,$S109-4,0)&amp;"")</f>
        <v/>
      </c>
      <c r="E109" s="294" t="str">
        <f ca="1">IF(ISERROR($S109),"",OFFSET('Smelter Reference List'!$D$4,$S109-4,0)&amp;"")</f>
        <v/>
      </c>
      <c r="F109" s="294" t="str">
        <f ca="1">IF(ISERROR($S109),"",OFFSET('Smelter Reference List'!$E$4,$S109-4,0))</f>
        <v/>
      </c>
      <c r="G109" s="294" t="str">
        <f ca="1">IF(C109=$U$4,"Enter smelter details", IF(ISERROR($S109),"",OFFSET('Smelter Reference List'!$F$4,$S109-4,0)))</f>
        <v/>
      </c>
      <c r="H109" s="295" t="str">
        <f ca="1">IF(ISERROR($S109),"",OFFSET('Smelter Reference List'!$G$4,$S109-4,0))</f>
        <v/>
      </c>
      <c r="I109" s="296" t="str">
        <f ca="1">IF(ISERROR($S109),"",OFFSET('Smelter Reference List'!$H$4,$S109-4,0))</f>
        <v/>
      </c>
      <c r="J109" s="296" t="str">
        <f ca="1">IF(ISERROR($S109),"",OFFSET('Smelter Reference List'!$I$4,$S109-4,0))</f>
        <v/>
      </c>
      <c r="K109" s="297"/>
      <c r="L109" s="297"/>
      <c r="M109" s="297"/>
      <c r="N109" s="297"/>
      <c r="O109" s="297"/>
      <c r="P109" s="297"/>
      <c r="Q109" s="298"/>
      <c r="R109" s="227"/>
      <c r="S109" s="228" t="e">
        <f>IF(C109="",NA(),MATCH($B109&amp;$C109,'Smelter Reference List'!$J:$J,0))</f>
        <v>#N/A</v>
      </c>
      <c r="T109" s="229"/>
      <c r="U109" s="229">
        <f t="shared" ca="1" si="3"/>
        <v>0</v>
      </c>
      <c r="V109" s="229"/>
      <c r="W109" s="229"/>
      <c r="Y109" s="223" t="str">
        <f t="shared" si="4"/>
        <v/>
      </c>
    </row>
    <row r="110" spans="1:25" s="223" customFormat="1" ht="20.25">
      <c r="A110" s="293"/>
      <c r="B110" s="294" t="str">
        <f>IF(LEN(A110)=0,"",INDEX('Smelter Reference List'!$A:$A,MATCH($A110,'Smelter Reference List'!$E:$E,0)))</f>
        <v/>
      </c>
      <c r="C110" s="300" t="str">
        <f>IF(LEN(A110)=0,"",INDEX('Smelter Reference List'!$C:$C,MATCH($A110,'Smelter Reference List'!$E:$E,0)))</f>
        <v/>
      </c>
      <c r="D110" s="294" t="str">
        <f ca="1">IF(ISERROR($S110),"",OFFSET('Smelter Reference List'!$C$4,$S110-4,0)&amp;"")</f>
        <v/>
      </c>
      <c r="E110" s="294" t="str">
        <f ca="1">IF(ISERROR($S110),"",OFFSET('Smelter Reference List'!$D$4,$S110-4,0)&amp;"")</f>
        <v/>
      </c>
      <c r="F110" s="294" t="str">
        <f ca="1">IF(ISERROR($S110),"",OFFSET('Smelter Reference List'!$E$4,$S110-4,0))</f>
        <v/>
      </c>
      <c r="G110" s="294" t="str">
        <f ca="1">IF(C110=$U$4,"Enter smelter details", IF(ISERROR($S110),"",OFFSET('Smelter Reference List'!$F$4,$S110-4,0)))</f>
        <v/>
      </c>
      <c r="H110" s="295" t="str">
        <f ca="1">IF(ISERROR($S110),"",OFFSET('Smelter Reference List'!$G$4,$S110-4,0))</f>
        <v/>
      </c>
      <c r="I110" s="296" t="str">
        <f ca="1">IF(ISERROR($S110),"",OFFSET('Smelter Reference List'!$H$4,$S110-4,0))</f>
        <v/>
      </c>
      <c r="J110" s="296" t="str">
        <f ca="1">IF(ISERROR($S110),"",OFFSET('Smelter Reference List'!$I$4,$S110-4,0))</f>
        <v/>
      </c>
      <c r="K110" s="297"/>
      <c r="L110" s="297"/>
      <c r="M110" s="297"/>
      <c r="N110" s="297"/>
      <c r="O110" s="297"/>
      <c r="P110" s="297"/>
      <c r="Q110" s="298"/>
      <c r="R110" s="227"/>
      <c r="S110" s="228" t="e">
        <f>IF(C110="",NA(),MATCH($B110&amp;$C110,'Smelter Reference List'!$J:$J,0))</f>
        <v>#N/A</v>
      </c>
      <c r="T110" s="229"/>
      <c r="U110" s="229">
        <f t="shared" ca="1" si="3"/>
        <v>0</v>
      </c>
      <c r="V110" s="229"/>
      <c r="W110" s="229"/>
      <c r="Y110" s="223" t="str">
        <f t="shared" si="4"/>
        <v/>
      </c>
    </row>
    <row r="111" spans="1:25" s="223" customFormat="1" ht="20.25">
      <c r="A111" s="293"/>
      <c r="B111" s="294" t="str">
        <f>IF(LEN(A111)=0,"",INDEX('Smelter Reference List'!$A:$A,MATCH($A111,'Smelter Reference List'!$E:$E,0)))</f>
        <v/>
      </c>
      <c r="C111" s="300" t="str">
        <f>IF(LEN(A111)=0,"",INDEX('Smelter Reference List'!$C:$C,MATCH($A111,'Smelter Reference List'!$E:$E,0)))</f>
        <v/>
      </c>
      <c r="D111" s="294" t="str">
        <f ca="1">IF(ISERROR($S111),"",OFFSET('Smelter Reference List'!$C$4,$S111-4,0)&amp;"")</f>
        <v/>
      </c>
      <c r="E111" s="294" t="str">
        <f ca="1">IF(ISERROR($S111),"",OFFSET('Smelter Reference List'!$D$4,$S111-4,0)&amp;"")</f>
        <v/>
      </c>
      <c r="F111" s="294" t="str">
        <f ca="1">IF(ISERROR($S111),"",OFFSET('Smelter Reference List'!$E$4,$S111-4,0))</f>
        <v/>
      </c>
      <c r="G111" s="294" t="str">
        <f ca="1">IF(C111=$U$4,"Enter smelter details", IF(ISERROR($S111),"",OFFSET('Smelter Reference List'!$F$4,$S111-4,0)))</f>
        <v/>
      </c>
      <c r="H111" s="295" t="str">
        <f ca="1">IF(ISERROR($S111),"",OFFSET('Smelter Reference List'!$G$4,$S111-4,0))</f>
        <v/>
      </c>
      <c r="I111" s="296" t="str">
        <f ca="1">IF(ISERROR($S111),"",OFFSET('Smelter Reference List'!$H$4,$S111-4,0))</f>
        <v/>
      </c>
      <c r="J111" s="296" t="str">
        <f ca="1">IF(ISERROR($S111),"",OFFSET('Smelter Reference List'!$I$4,$S111-4,0))</f>
        <v/>
      </c>
      <c r="K111" s="297"/>
      <c r="L111" s="297"/>
      <c r="M111" s="297"/>
      <c r="N111" s="297"/>
      <c r="O111" s="297"/>
      <c r="P111" s="297"/>
      <c r="Q111" s="298"/>
      <c r="R111" s="227"/>
      <c r="S111" s="228" t="e">
        <f>IF(C111="",NA(),MATCH($B111&amp;$C111,'Smelter Reference List'!$J:$J,0))</f>
        <v>#N/A</v>
      </c>
      <c r="T111" s="229"/>
      <c r="U111" s="229">
        <f t="shared" ca="1" si="3"/>
        <v>0</v>
      </c>
      <c r="V111" s="229"/>
      <c r="W111" s="229"/>
      <c r="Y111" s="223" t="str">
        <f t="shared" si="4"/>
        <v/>
      </c>
    </row>
    <row r="112" spans="1:25" s="223" customFormat="1" ht="20.25">
      <c r="A112" s="293"/>
      <c r="B112" s="294" t="str">
        <f>IF(LEN(A112)=0,"",INDEX('Smelter Reference List'!$A:$A,MATCH($A112,'Smelter Reference List'!$E:$E,0)))</f>
        <v/>
      </c>
      <c r="C112" s="300" t="str">
        <f>IF(LEN(A112)=0,"",INDEX('Smelter Reference List'!$C:$C,MATCH($A112,'Smelter Reference List'!$E:$E,0)))</f>
        <v/>
      </c>
      <c r="D112" s="294" t="str">
        <f ca="1">IF(ISERROR($S112),"",OFFSET('Smelter Reference List'!$C$4,$S112-4,0)&amp;"")</f>
        <v/>
      </c>
      <c r="E112" s="294" t="str">
        <f ca="1">IF(ISERROR($S112),"",OFFSET('Smelter Reference List'!$D$4,$S112-4,0)&amp;"")</f>
        <v/>
      </c>
      <c r="F112" s="294" t="str">
        <f ca="1">IF(ISERROR($S112),"",OFFSET('Smelter Reference List'!$E$4,$S112-4,0))</f>
        <v/>
      </c>
      <c r="G112" s="294" t="str">
        <f ca="1">IF(C112=$U$4,"Enter smelter details", IF(ISERROR($S112),"",OFFSET('Smelter Reference List'!$F$4,$S112-4,0)))</f>
        <v/>
      </c>
      <c r="H112" s="295" t="str">
        <f ca="1">IF(ISERROR($S112),"",OFFSET('Smelter Reference List'!$G$4,$S112-4,0))</f>
        <v/>
      </c>
      <c r="I112" s="296" t="str">
        <f ca="1">IF(ISERROR($S112),"",OFFSET('Smelter Reference List'!$H$4,$S112-4,0))</f>
        <v/>
      </c>
      <c r="J112" s="296" t="str">
        <f ca="1">IF(ISERROR($S112),"",OFFSET('Smelter Reference List'!$I$4,$S112-4,0))</f>
        <v/>
      </c>
      <c r="K112" s="297"/>
      <c r="L112" s="297"/>
      <c r="M112" s="297"/>
      <c r="N112" s="297"/>
      <c r="O112" s="297"/>
      <c r="P112" s="297"/>
      <c r="Q112" s="298"/>
      <c r="R112" s="227"/>
      <c r="S112" s="228" t="e">
        <f>IF(C112="",NA(),MATCH($B112&amp;$C112,'Smelter Reference List'!$J:$J,0))</f>
        <v>#N/A</v>
      </c>
      <c r="T112" s="229"/>
      <c r="U112" s="229">
        <f t="shared" ca="1" si="3"/>
        <v>0</v>
      </c>
      <c r="V112" s="229"/>
      <c r="W112" s="229"/>
      <c r="Y112" s="223" t="str">
        <f t="shared" si="4"/>
        <v/>
      </c>
    </row>
    <row r="113" spans="1:25" s="223" customFormat="1" ht="20.25">
      <c r="A113" s="293"/>
      <c r="B113" s="294" t="str">
        <f>IF(LEN(A113)=0,"",INDEX('Smelter Reference List'!$A:$A,MATCH($A113,'Smelter Reference List'!$E:$E,0)))</f>
        <v/>
      </c>
      <c r="C113" s="300" t="str">
        <f>IF(LEN(A113)=0,"",INDEX('Smelter Reference List'!$C:$C,MATCH($A113,'Smelter Reference List'!$E:$E,0)))</f>
        <v/>
      </c>
      <c r="D113" s="294" t="str">
        <f ca="1">IF(ISERROR($S113),"",OFFSET('Smelter Reference List'!$C$4,$S113-4,0)&amp;"")</f>
        <v/>
      </c>
      <c r="E113" s="294" t="str">
        <f ca="1">IF(ISERROR($S113),"",OFFSET('Smelter Reference List'!$D$4,$S113-4,0)&amp;"")</f>
        <v/>
      </c>
      <c r="F113" s="294" t="str">
        <f ca="1">IF(ISERROR($S113),"",OFFSET('Smelter Reference List'!$E$4,$S113-4,0))</f>
        <v/>
      </c>
      <c r="G113" s="294" t="str">
        <f ca="1">IF(C113=$U$4,"Enter smelter details", IF(ISERROR($S113),"",OFFSET('Smelter Reference List'!$F$4,$S113-4,0)))</f>
        <v/>
      </c>
      <c r="H113" s="295" t="str">
        <f ca="1">IF(ISERROR($S113),"",OFFSET('Smelter Reference List'!$G$4,$S113-4,0))</f>
        <v/>
      </c>
      <c r="I113" s="296" t="str">
        <f ca="1">IF(ISERROR($S113),"",OFFSET('Smelter Reference List'!$H$4,$S113-4,0))</f>
        <v/>
      </c>
      <c r="J113" s="296" t="str">
        <f ca="1">IF(ISERROR($S113),"",OFFSET('Smelter Reference List'!$I$4,$S113-4,0))</f>
        <v/>
      </c>
      <c r="K113" s="297"/>
      <c r="L113" s="297"/>
      <c r="M113" s="297"/>
      <c r="N113" s="297"/>
      <c r="O113" s="297"/>
      <c r="P113" s="297"/>
      <c r="Q113" s="298"/>
      <c r="R113" s="227"/>
      <c r="S113" s="228" t="e">
        <f>IF(C113="",NA(),MATCH($B113&amp;$C113,'Smelter Reference List'!$J:$J,0))</f>
        <v>#N/A</v>
      </c>
      <c r="T113" s="229"/>
      <c r="U113" s="229">
        <f t="shared" ca="1" si="3"/>
        <v>0</v>
      </c>
      <c r="V113" s="229"/>
      <c r="W113" s="229"/>
      <c r="Y113" s="223" t="str">
        <f t="shared" si="4"/>
        <v/>
      </c>
    </row>
    <row r="114" spans="1:25" s="223" customFormat="1" ht="20.25">
      <c r="A114" s="293"/>
      <c r="B114" s="294" t="str">
        <f>IF(LEN(A114)=0,"",INDEX('Smelter Reference List'!$A:$A,MATCH($A114,'Smelter Reference List'!$E:$E,0)))</f>
        <v/>
      </c>
      <c r="C114" s="300" t="str">
        <f>IF(LEN(A114)=0,"",INDEX('Smelter Reference List'!$C:$C,MATCH($A114,'Smelter Reference List'!$E:$E,0)))</f>
        <v/>
      </c>
      <c r="D114" s="294" t="str">
        <f ca="1">IF(ISERROR($S114),"",OFFSET('Smelter Reference List'!$C$4,$S114-4,0)&amp;"")</f>
        <v/>
      </c>
      <c r="E114" s="294" t="str">
        <f ca="1">IF(ISERROR($S114),"",OFFSET('Smelter Reference List'!$D$4,$S114-4,0)&amp;"")</f>
        <v/>
      </c>
      <c r="F114" s="294" t="str">
        <f ca="1">IF(ISERROR($S114),"",OFFSET('Smelter Reference List'!$E$4,$S114-4,0))</f>
        <v/>
      </c>
      <c r="G114" s="294" t="str">
        <f ca="1">IF(C114=$U$4,"Enter smelter details", IF(ISERROR($S114),"",OFFSET('Smelter Reference List'!$F$4,$S114-4,0)))</f>
        <v/>
      </c>
      <c r="H114" s="295" t="str">
        <f ca="1">IF(ISERROR($S114),"",OFFSET('Smelter Reference List'!$G$4,$S114-4,0))</f>
        <v/>
      </c>
      <c r="I114" s="296" t="str">
        <f ca="1">IF(ISERROR($S114),"",OFFSET('Smelter Reference List'!$H$4,$S114-4,0))</f>
        <v/>
      </c>
      <c r="J114" s="296" t="str">
        <f ca="1">IF(ISERROR($S114),"",OFFSET('Smelter Reference List'!$I$4,$S114-4,0))</f>
        <v/>
      </c>
      <c r="K114" s="297"/>
      <c r="L114" s="297"/>
      <c r="M114" s="297"/>
      <c r="N114" s="297"/>
      <c r="O114" s="297"/>
      <c r="P114" s="297"/>
      <c r="Q114" s="298"/>
      <c r="R114" s="227"/>
      <c r="S114" s="228" t="e">
        <f>IF(C114="",NA(),MATCH($B114&amp;$C114,'Smelter Reference List'!$J:$J,0))</f>
        <v>#N/A</v>
      </c>
      <c r="T114" s="229"/>
      <c r="U114" s="229">
        <f t="shared" ca="1" si="3"/>
        <v>0</v>
      </c>
      <c r="V114" s="229"/>
      <c r="W114" s="229"/>
      <c r="Y114" s="223" t="str">
        <f t="shared" si="4"/>
        <v/>
      </c>
    </row>
    <row r="115" spans="1:25" s="223" customFormat="1" ht="20.25">
      <c r="A115" s="293"/>
      <c r="B115" s="294" t="str">
        <f>IF(LEN(A115)=0,"",INDEX('Smelter Reference List'!$A:$A,MATCH($A115,'Smelter Reference List'!$E:$E,0)))</f>
        <v/>
      </c>
      <c r="C115" s="300" t="str">
        <f>IF(LEN(A115)=0,"",INDEX('Smelter Reference List'!$C:$C,MATCH($A115,'Smelter Reference List'!$E:$E,0)))</f>
        <v/>
      </c>
      <c r="D115" s="294" t="str">
        <f ca="1">IF(ISERROR($S115),"",OFFSET('Smelter Reference List'!$C$4,$S115-4,0)&amp;"")</f>
        <v/>
      </c>
      <c r="E115" s="294" t="str">
        <f ca="1">IF(ISERROR($S115),"",OFFSET('Smelter Reference List'!$D$4,$S115-4,0)&amp;"")</f>
        <v/>
      </c>
      <c r="F115" s="294" t="str">
        <f ca="1">IF(ISERROR($S115),"",OFFSET('Smelter Reference List'!$E$4,$S115-4,0))</f>
        <v/>
      </c>
      <c r="G115" s="294" t="str">
        <f ca="1">IF(C115=$U$4,"Enter smelter details", IF(ISERROR($S115),"",OFFSET('Smelter Reference List'!$F$4,$S115-4,0)))</f>
        <v/>
      </c>
      <c r="H115" s="295" t="str">
        <f ca="1">IF(ISERROR($S115),"",OFFSET('Smelter Reference List'!$G$4,$S115-4,0))</f>
        <v/>
      </c>
      <c r="I115" s="296" t="str">
        <f ca="1">IF(ISERROR($S115),"",OFFSET('Smelter Reference List'!$H$4,$S115-4,0))</f>
        <v/>
      </c>
      <c r="J115" s="296" t="str">
        <f ca="1">IF(ISERROR($S115),"",OFFSET('Smelter Reference List'!$I$4,$S115-4,0))</f>
        <v/>
      </c>
      <c r="K115" s="297"/>
      <c r="L115" s="297"/>
      <c r="M115" s="297"/>
      <c r="N115" s="297"/>
      <c r="O115" s="297"/>
      <c r="P115" s="297"/>
      <c r="Q115" s="298"/>
      <c r="R115" s="227"/>
      <c r="S115" s="228" t="e">
        <f>IF(C115="",NA(),MATCH($B115&amp;$C115,'Smelter Reference List'!$J:$J,0))</f>
        <v>#N/A</v>
      </c>
      <c r="T115" s="229"/>
      <c r="U115" s="229">
        <f t="shared" ca="1" si="3"/>
        <v>0</v>
      </c>
      <c r="V115" s="229"/>
      <c r="W115" s="229"/>
      <c r="Y115" s="223" t="str">
        <f t="shared" si="4"/>
        <v/>
      </c>
    </row>
    <row r="116" spans="1:25" s="223" customFormat="1" ht="20.25">
      <c r="A116" s="293"/>
      <c r="B116" s="294" t="str">
        <f>IF(LEN(A116)=0,"",INDEX('Smelter Reference List'!$A:$A,MATCH($A116,'Smelter Reference List'!$E:$E,0)))</f>
        <v/>
      </c>
      <c r="C116" s="300" t="str">
        <f>IF(LEN(A116)=0,"",INDEX('Smelter Reference List'!$C:$C,MATCH($A116,'Smelter Reference List'!$E:$E,0)))</f>
        <v/>
      </c>
      <c r="D116" s="294" t="str">
        <f ca="1">IF(ISERROR($S116),"",OFFSET('Smelter Reference List'!$C$4,$S116-4,0)&amp;"")</f>
        <v/>
      </c>
      <c r="E116" s="294" t="str">
        <f ca="1">IF(ISERROR($S116),"",OFFSET('Smelter Reference List'!$D$4,$S116-4,0)&amp;"")</f>
        <v/>
      </c>
      <c r="F116" s="294" t="str">
        <f ca="1">IF(ISERROR($S116),"",OFFSET('Smelter Reference List'!$E$4,$S116-4,0))</f>
        <v/>
      </c>
      <c r="G116" s="294" t="str">
        <f ca="1">IF(C116=$U$4,"Enter smelter details", IF(ISERROR($S116),"",OFFSET('Smelter Reference List'!$F$4,$S116-4,0)))</f>
        <v/>
      </c>
      <c r="H116" s="295" t="str">
        <f ca="1">IF(ISERROR($S116),"",OFFSET('Smelter Reference List'!$G$4,$S116-4,0))</f>
        <v/>
      </c>
      <c r="I116" s="296" t="str">
        <f ca="1">IF(ISERROR($S116),"",OFFSET('Smelter Reference List'!$H$4,$S116-4,0))</f>
        <v/>
      </c>
      <c r="J116" s="296" t="str">
        <f ca="1">IF(ISERROR($S116),"",OFFSET('Smelter Reference List'!$I$4,$S116-4,0))</f>
        <v/>
      </c>
      <c r="K116" s="297"/>
      <c r="L116" s="297"/>
      <c r="M116" s="297"/>
      <c r="N116" s="297"/>
      <c r="O116" s="297"/>
      <c r="P116" s="297"/>
      <c r="Q116" s="298"/>
      <c r="R116" s="227"/>
      <c r="S116" s="228" t="e">
        <f>IF(C116="",NA(),MATCH($B116&amp;$C116,'Smelter Reference List'!$J:$J,0))</f>
        <v>#N/A</v>
      </c>
      <c r="T116" s="229"/>
      <c r="U116" s="229">
        <f t="shared" ca="1" si="3"/>
        <v>0</v>
      </c>
      <c r="V116" s="229"/>
      <c r="W116" s="229"/>
      <c r="Y116" s="223" t="str">
        <f t="shared" si="4"/>
        <v/>
      </c>
    </row>
    <row r="117" spans="1:25" s="223" customFormat="1" ht="20.25">
      <c r="A117" s="293"/>
      <c r="B117" s="294" t="str">
        <f>IF(LEN(A117)=0,"",INDEX('Smelter Reference List'!$A:$A,MATCH($A117,'Smelter Reference List'!$E:$E,0)))</f>
        <v/>
      </c>
      <c r="C117" s="300" t="str">
        <f>IF(LEN(A117)=0,"",INDEX('Smelter Reference List'!$C:$C,MATCH($A117,'Smelter Reference List'!$E:$E,0)))</f>
        <v/>
      </c>
      <c r="D117" s="294" t="str">
        <f ca="1">IF(ISERROR($S117),"",OFFSET('Smelter Reference List'!$C$4,$S117-4,0)&amp;"")</f>
        <v/>
      </c>
      <c r="E117" s="294" t="str">
        <f ca="1">IF(ISERROR($S117),"",OFFSET('Smelter Reference List'!$D$4,$S117-4,0)&amp;"")</f>
        <v/>
      </c>
      <c r="F117" s="294" t="str">
        <f ca="1">IF(ISERROR($S117),"",OFFSET('Smelter Reference List'!$E$4,$S117-4,0))</f>
        <v/>
      </c>
      <c r="G117" s="294" t="str">
        <f ca="1">IF(C117=$U$4,"Enter smelter details", IF(ISERROR($S117),"",OFFSET('Smelter Reference List'!$F$4,$S117-4,0)))</f>
        <v/>
      </c>
      <c r="H117" s="295" t="str">
        <f ca="1">IF(ISERROR($S117),"",OFFSET('Smelter Reference List'!$G$4,$S117-4,0))</f>
        <v/>
      </c>
      <c r="I117" s="296" t="str">
        <f ca="1">IF(ISERROR($S117),"",OFFSET('Smelter Reference List'!$H$4,$S117-4,0))</f>
        <v/>
      </c>
      <c r="J117" s="296" t="str">
        <f ca="1">IF(ISERROR($S117),"",OFFSET('Smelter Reference List'!$I$4,$S117-4,0))</f>
        <v/>
      </c>
      <c r="K117" s="297"/>
      <c r="L117" s="297"/>
      <c r="M117" s="297"/>
      <c r="N117" s="297"/>
      <c r="O117" s="297"/>
      <c r="P117" s="297"/>
      <c r="Q117" s="298"/>
      <c r="R117" s="227"/>
      <c r="S117" s="228" t="e">
        <f>IF(C117="",NA(),MATCH($B117&amp;$C117,'Smelter Reference List'!$J:$J,0))</f>
        <v>#N/A</v>
      </c>
      <c r="T117" s="229"/>
      <c r="U117" s="229">
        <f t="shared" ca="1" si="3"/>
        <v>0</v>
      </c>
      <c r="V117" s="229"/>
      <c r="W117" s="229"/>
      <c r="Y117" s="223" t="str">
        <f t="shared" si="4"/>
        <v/>
      </c>
    </row>
    <row r="118" spans="1:25" s="223" customFormat="1" ht="20.25">
      <c r="A118" s="293"/>
      <c r="B118" s="294" t="str">
        <f>IF(LEN(A118)=0,"",INDEX('Smelter Reference List'!$A:$A,MATCH($A118,'Smelter Reference List'!$E:$E,0)))</f>
        <v/>
      </c>
      <c r="C118" s="300" t="str">
        <f>IF(LEN(A118)=0,"",INDEX('Smelter Reference List'!$C:$C,MATCH($A118,'Smelter Reference List'!$E:$E,0)))</f>
        <v/>
      </c>
      <c r="D118" s="294" t="str">
        <f ca="1">IF(ISERROR($S118),"",OFFSET('Smelter Reference List'!$C$4,$S118-4,0)&amp;"")</f>
        <v/>
      </c>
      <c r="E118" s="294" t="str">
        <f ca="1">IF(ISERROR($S118),"",OFFSET('Smelter Reference List'!$D$4,$S118-4,0)&amp;"")</f>
        <v/>
      </c>
      <c r="F118" s="294" t="str">
        <f ca="1">IF(ISERROR($S118),"",OFFSET('Smelter Reference List'!$E$4,$S118-4,0))</f>
        <v/>
      </c>
      <c r="G118" s="294" t="str">
        <f ca="1">IF(C118=$U$4,"Enter smelter details", IF(ISERROR($S118),"",OFFSET('Smelter Reference List'!$F$4,$S118-4,0)))</f>
        <v/>
      </c>
      <c r="H118" s="295" t="str">
        <f ca="1">IF(ISERROR($S118),"",OFFSET('Smelter Reference List'!$G$4,$S118-4,0))</f>
        <v/>
      </c>
      <c r="I118" s="296" t="str">
        <f ca="1">IF(ISERROR($S118),"",OFFSET('Smelter Reference List'!$H$4,$S118-4,0))</f>
        <v/>
      </c>
      <c r="J118" s="296" t="str">
        <f ca="1">IF(ISERROR($S118),"",OFFSET('Smelter Reference List'!$I$4,$S118-4,0))</f>
        <v/>
      </c>
      <c r="K118" s="297"/>
      <c r="L118" s="297"/>
      <c r="M118" s="297"/>
      <c r="N118" s="297"/>
      <c r="O118" s="297"/>
      <c r="P118" s="297"/>
      <c r="Q118" s="298"/>
      <c r="R118" s="227"/>
      <c r="S118" s="228" t="e">
        <f>IF(C118="",NA(),MATCH($B118&amp;$C118,'Smelter Reference List'!$J:$J,0))</f>
        <v>#N/A</v>
      </c>
      <c r="T118" s="229"/>
      <c r="U118" s="229">
        <f t="shared" ca="1" si="3"/>
        <v>0</v>
      </c>
      <c r="V118" s="229"/>
      <c r="W118" s="229"/>
      <c r="Y118" s="223" t="str">
        <f t="shared" si="4"/>
        <v/>
      </c>
    </row>
    <row r="119" spans="1:25" s="223" customFormat="1" ht="20.25">
      <c r="A119" s="293"/>
      <c r="B119" s="294" t="str">
        <f>IF(LEN(A119)=0,"",INDEX('Smelter Reference List'!$A:$A,MATCH($A119,'Smelter Reference List'!$E:$E,0)))</f>
        <v/>
      </c>
      <c r="C119" s="300" t="str">
        <f>IF(LEN(A119)=0,"",INDEX('Smelter Reference List'!$C:$C,MATCH($A119,'Smelter Reference List'!$E:$E,0)))</f>
        <v/>
      </c>
      <c r="D119" s="294" t="str">
        <f ca="1">IF(ISERROR($S119),"",OFFSET('Smelter Reference List'!$C$4,$S119-4,0)&amp;"")</f>
        <v/>
      </c>
      <c r="E119" s="294" t="str">
        <f ca="1">IF(ISERROR($S119),"",OFFSET('Smelter Reference List'!$D$4,$S119-4,0)&amp;"")</f>
        <v/>
      </c>
      <c r="F119" s="294" t="str">
        <f ca="1">IF(ISERROR($S119),"",OFFSET('Smelter Reference List'!$E$4,$S119-4,0))</f>
        <v/>
      </c>
      <c r="G119" s="294" t="str">
        <f ca="1">IF(C119=$U$4,"Enter smelter details", IF(ISERROR($S119),"",OFFSET('Smelter Reference List'!$F$4,$S119-4,0)))</f>
        <v/>
      </c>
      <c r="H119" s="295" t="str">
        <f ca="1">IF(ISERROR($S119),"",OFFSET('Smelter Reference List'!$G$4,$S119-4,0))</f>
        <v/>
      </c>
      <c r="I119" s="296" t="str">
        <f ca="1">IF(ISERROR($S119),"",OFFSET('Smelter Reference List'!$H$4,$S119-4,0))</f>
        <v/>
      </c>
      <c r="J119" s="296" t="str">
        <f ca="1">IF(ISERROR($S119),"",OFFSET('Smelter Reference List'!$I$4,$S119-4,0))</f>
        <v/>
      </c>
      <c r="K119" s="297"/>
      <c r="L119" s="297"/>
      <c r="M119" s="297"/>
      <c r="N119" s="297"/>
      <c r="O119" s="297"/>
      <c r="P119" s="297"/>
      <c r="Q119" s="298"/>
      <c r="R119" s="227"/>
      <c r="S119" s="228" t="e">
        <f>IF(C119="",NA(),MATCH($B119&amp;$C119,'Smelter Reference List'!$J:$J,0))</f>
        <v>#N/A</v>
      </c>
      <c r="T119" s="229"/>
      <c r="U119" s="229">
        <f t="shared" ca="1" si="3"/>
        <v>0</v>
      </c>
      <c r="V119" s="229"/>
      <c r="W119" s="229"/>
      <c r="Y119" s="223" t="str">
        <f t="shared" si="4"/>
        <v/>
      </c>
    </row>
    <row r="120" spans="1:25" s="223" customFormat="1" ht="20.25">
      <c r="A120" s="293"/>
      <c r="B120" s="294" t="str">
        <f>IF(LEN(A120)=0,"",INDEX('Smelter Reference List'!$A:$A,MATCH($A120,'Smelter Reference List'!$E:$E,0)))</f>
        <v/>
      </c>
      <c r="C120" s="300" t="str">
        <f>IF(LEN(A120)=0,"",INDEX('Smelter Reference List'!$C:$C,MATCH($A120,'Smelter Reference List'!$E:$E,0)))</f>
        <v/>
      </c>
      <c r="D120" s="294" t="str">
        <f ca="1">IF(ISERROR($S120),"",OFFSET('Smelter Reference List'!$C$4,$S120-4,0)&amp;"")</f>
        <v/>
      </c>
      <c r="E120" s="294" t="str">
        <f ca="1">IF(ISERROR($S120),"",OFFSET('Smelter Reference List'!$D$4,$S120-4,0)&amp;"")</f>
        <v/>
      </c>
      <c r="F120" s="294" t="str">
        <f ca="1">IF(ISERROR($S120),"",OFFSET('Smelter Reference List'!$E$4,$S120-4,0))</f>
        <v/>
      </c>
      <c r="G120" s="294" t="str">
        <f ca="1">IF(C120=$U$4,"Enter smelter details", IF(ISERROR($S120),"",OFFSET('Smelter Reference List'!$F$4,$S120-4,0)))</f>
        <v/>
      </c>
      <c r="H120" s="295" t="str">
        <f ca="1">IF(ISERROR($S120),"",OFFSET('Smelter Reference List'!$G$4,$S120-4,0))</f>
        <v/>
      </c>
      <c r="I120" s="296" t="str">
        <f ca="1">IF(ISERROR($S120),"",OFFSET('Smelter Reference List'!$H$4,$S120-4,0))</f>
        <v/>
      </c>
      <c r="J120" s="296" t="str">
        <f ca="1">IF(ISERROR($S120),"",OFFSET('Smelter Reference List'!$I$4,$S120-4,0))</f>
        <v/>
      </c>
      <c r="K120" s="297"/>
      <c r="L120" s="297"/>
      <c r="M120" s="297"/>
      <c r="N120" s="297"/>
      <c r="O120" s="297"/>
      <c r="P120" s="297"/>
      <c r="Q120" s="298"/>
      <c r="R120" s="227"/>
      <c r="S120" s="228" t="e">
        <f>IF(C120="",NA(),MATCH($B120&amp;$C120,'Smelter Reference List'!$J:$J,0))</f>
        <v>#N/A</v>
      </c>
      <c r="T120" s="229"/>
      <c r="U120" s="229">
        <f t="shared" ca="1" si="3"/>
        <v>0</v>
      </c>
      <c r="V120" s="229"/>
      <c r="W120" s="229"/>
      <c r="Y120" s="223" t="str">
        <f t="shared" si="4"/>
        <v/>
      </c>
    </row>
    <row r="121" spans="1:25" s="223" customFormat="1" ht="20.25">
      <c r="A121" s="293"/>
      <c r="B121" s="294" t="str">
        <f>IF(LEN(A121)=0,"",INDEX('Smelter Reference List'!$A:$A,MATCH($A121,'Smelter Reference List'!$E:$E,0)))</f>
        <v/>
      </c>
      <c r="C121" s="300" t="str">
        <f>IF(LEN(A121)=0,"",INDEX('Smelter Reference List'!$C:$C,MATCH($A121,'Smelter Reference List'!$E:$E,0)))</f>
        <v/>
      </c>
      <c r="D121" s="294" t="str">
        <f ca="1">IF(ISERROR($S121),"",OFFSET('Smelter Reference List'!$C$4,$S121-4,0)&amp;"")</f>
        <v/>
      </c>
      <c r="E121" s="294" t="str">
        <f ca="1">IF(ISERROR($S121),"",OFFSET('Smelter Reference List'!$D$4,$S121-4,0)&amp;"")</f>
        <v/>
      </c>
      <c r="F121" s="294" t="str">
        <f ca="1">IF(ISERROR($S121),"",OFFSET('Smelter Reference List'!$E$4,$S121-4,0))</f>
        <v/>
      </c>
      <c r="G121" s="294" t="str">
        <f ca="1">IF(C121=$U$4,"Enter smelter details", IF(ISERROR($S121),"",OFFSET('Smelter Reference List'!$F$4,$S121-4,0)))</f>
        <v/>
      </c>
      <c r="H121" s="295" t="str">
        <f ca="1">IF(ISERROR($S121),"",OFFSET('Smelter Reference List'!$G$4,$S121-4,0))</f>
        <v/>
      </c>
      <c r="I121" s="296" t="str">
        <f ca="1">IF(ISERROR($S121),"",OFFSET('Smelter Reference List'!$H$4,$S121-4,0))</f>
        <v/>
      </c>
      <c r="J121" s="296" t="str">
        <f ca="1">IF(ISERROR($S121),"",OFFSET('Smelter Reference List'!$I$4,$S121-4,0))</f>
        <v/>
      </c>
      <c r="K121" s="297"/>
      <c r="L121" s="297"/>
      <c r="M121" s="297"/>
      <c r="N121" s="297"/>
      <c r="O121" s="297"/>
      <c r="P121" s="297"/>
      <c r="Q121" s="298"/>
      <c r="R121" s="227"/>
      <c r="S121" s="228" t="e">
        <f>IF(C121="",NA(),MATCH($B121&amp;$C121,'Smelter Reference List'!$J:$J,0))</f>
        <v>#N/A</v>
      </c>
      <c r="T121" s="229"/>
      <c r="U121" s="229">
        <f t="shared" ca="1" si="3"/>
        <v>0</v>
      </c>
      <c r="V121" s="229"/>
      <c r="W121" s="229"/>
      <c r="Y121" s="223" t="str">
        <f t="shared" si="4"/>
        <v/>
      </c>
    </row>
    <row r="122" spans="1:25" s="223" customFormat="1" ht="20.25">
      <c r="A122" s="293"/>
      <c r="B122" s="294" t="str">
        <f>IF(LEN(A122)=0,"",INDEX('Smelter Reference List'!$A:$A,MATCH($A122,'Smelter Reference List'!$E:$E,0)))</f>
        <v/>
      </c>
      <c r="C122" s="300" t="str">
        <f>IF(LEN(A122)=0,"",INDEX('Smelter Reference List'!$C:$C,MATCH($A122,'Smelter Reference List'!$E:$E,0)))</f>
        <v/>
      </c>
      <c r="D122" s="294" t="str">
        <f ca="1">IF(ISERROR($S122),"",OFFSET('Smelter Reference List'!$C$4,$S122-4,0)&amp;"")</f>
        <v/>
      </c>
      <c r="E122" s="294" t="str">
        <f ca="1">IF(ISERROR($S122),"",OFFSET('Smelter Reference List'!$D$4,$S122-4,0)&amp;"")</f>
        <v/>
      </c>
      <c r="F122" s="294" t="str">
        <f ca="1">IF(ISERROR($S122),"",OFFSET('Smelter Reference List'!$E$4,$S122-4,0))</f>
        <v/>
      </c>
      <c r="G122" s="294" t="str">
        <f ca="1">IF(C122=$U$4,"Enter smelter details", IF(ISERROR($S122),"",OFFSET('Smelter Reference List'!$F$4,$S122-4,0)))</f>
        <v/>
      </c>
      <c r="H122" s="295" t="str">
        <f ca="1">IF(ISERROR($S122),"",OFFSET('Smelter Reference List'!$G$4,$S122-4,0))</f>
        <v/>
      </c>
      <c r="I122" s="296" t="str">
        <f ca="1">IF(ISERROR($S122),"",OFFSET('Smelter Reference List'!$H$4,$S122-4,0))</f>
        <v/>
      </c>
      <c r="J122" s="296" t="str">
        <f ca="1">IF(ISERROR($S122),"",OFFSET('Smelter Reference List'!$I$4,$S122-4,0))</f>
        <v/>
      </c>
      <c r="K122" s="297"/>
      <c r="L122" s="297"/>
      <c r="M122" s="297"/>
      <c r="N122" s="297"/>
      <c r="O122" s="297"/>
      <c r="P122" s="297"/>
      <c r="Q122" s="298"/>
      <c r="R122" s="227"/>
      <c r="S122" s="228" t="e">
        <f>IF(C122="",NA(),MATCH($B122&amp;$C122,'Smelter Reference List'!$J:$J,0))</f>
        <v>#N/A</v>
      </c>
      <c r="T122" s="229"/>
      <c r="U122" s="229">
        <f t="shared" ca="1" si="3"/>
        <v>0</v>
      </c>
      <c r="V122" s="229"/>
      <c r="W122" s="229"/>
      <c r="Y122" s="223" t="str">
        <f t="shared" si="4"/>
        <v/>
      </c>
    </row>
    <row r="123" spans="1:25" s="223" customFormat="1" ht="20.25">
      <c r="A123" s="293"/>
      <c r="B123" s="294" t="str">
        <f>IF(LEN(A123)=0,"",INDEX('Smelter Reference List'!$A:$A,MATCH($A123,'Smelter Reference List'!$E:$E,0)))</f>
        <v/>
      </c>
      <c r="C123" s="300" t="str">
        <f>IF(LEN(A123)=0,"",INDEX('Smelter Reference List'!$C:$C,MATCH($A123,'Smelter Reference List'!$E:$E,0)))</f>
        <v/>
      </c>
      <c r="D123" s="294" t="str">
        <f ca="1">IF(ISERROR($S123),"",OFFSET('Smelter Reference List'!$C$4,$S123-4,0)&amp;"")</f>
        <v/>
      </c>
      <c r="E123" s="294" t="str">
        <f ca="1">IF(ISERROR($S123),"",OFFSET('Smelter Reference List'!$D$4,$S123-4,0)&amp;"")</f>
        <v/>
      </c>
      <c r="F123" s="294" t="str">
        <f ca="1">IF(ISERROR($S123),"",OFFSET('Smelter Reference List'!$E$4,$S123-4,0))</f>
        <v/>
      </c>
      <c r="G123" s="294" t="str">
        <f ca="1">IF(C123=$U$4,"Enter smelter details", IF(ISERROR($S123),"",OFFSET('Smelter Reference List'!$F$4,$S123-4,0)))</f>
        <v/>
      </c>
      <c r="H123" s="295" t="str">
        <f ca="1">IF(ISERROR($S123),"",OFFSET('Smelter Reference List'!$G$4,$S123-4,0))</f>
        <v/>
      </c>
      <c r="I123" s="296" t="str">
        <f ca="1">IF(ISERROR($S123),"",OFFSET('Smelter Reference List'!$H$4,$S123-4,0))</f>
        <v/>
      </c>
      <c r="J123" s="296" t="str">
        <f ca="1">IF(ISERROR($S123),"",OFFSET('Smelter Reference List'!$I$4,$S123-4,0))</f>
        <v/>
      </c>
      <c r="K123" s="297"/>
      <c r="L123" s="297"/>
      <c r="M123" s="297"/>
      <c r="N123" s="297"/>
      <c r="O123" s="297"/>
      <c r="P123" s="297"/>
      <c r="Q123" s="298"/>
      <c r="R123" s="227"/>
      <c r="S123" s="228" t="e">
        <f>IF(C123="",NA(),MATCH($B123&amp;$C123,'Smelter Reference List'!$J:$J,0))</f>
        <v>#N/A</v>
      </c>
      <c r="T123" s="229"/>
      <c r="U123" s="229">
        <f t="shared" ca="1" si="3"/>
        <v>0</v>
      </c>
      <c r="V123" s="229"/>
      <c r="W123" s="229"/>
      <c r="Y123" s="223" t="str">
        <f t="shared" si="4"/>
        <v/>
      </c>
    </row>
    <row r="124" spans="1:25" s="223" customFormat="1" ht="20.25">
      <c r="A124" s="293"/>
      <c r="B124" s="294" t="str">
        <f>IF(LEN(A124)=0,"",INDEX('Smelter Reference List'!$A:$A,MATCH($A124,'Smelter Reference List'!$E:$E,0)))</f>
        <v/>
      </c>
      <c r="C124" s="300" t="str">
        <f>IF(LEN(A124)=0,"",INDEX('Smelter Reference List'!$C:$C,MATCH($A124,'Smelter Reference List'!$E:$E,0)))</f>
        <v/>
      </c>
      <c r="D124" s="294" t="str">
        <f ca="1">IF(ISERROR($S124),"",OFFSET('Smelter Reference List'!$C$4,$S124-4,0)&amp;"")</f>
        <v/>
      </c>
      <c r="E124" s="294" t="str">
        <f ca="1">IF(ISERROR($S124),"",OFFSET('Smelter Reference List'!$D$4,$S124-4,0)&amp;"")</f>
        <v/>
      </c>
      <c r="F124" s="294" t="str">
        <f ca="1">IF(ISERROR($S124),"",OFFSET('Smelter Reference List'!$E$4,$S124-4,0))</f>
        <v/>
      </c>
      <c r="G124" s="294" t="str">
        <f ca="1">IF(C124=$U$4,"Enter smelter details", IF(ISERROR($S124),"",OFFSET('Smelter Reference List'!$F$4,$S124-4,0)))</f>
        <v/>
      </c>
      <c r="H124" s="295" t="str">
        <f ca="1">IF(ISERROR($S124),"",OFFSET('Smelter Reference List'!$G$4,$S124-4,0))</f>
        <v/>
      </c>
      <c r="I124" s="296" t="str">
        <f ca="1">IF(ISERROR($S124),"",OFFSET('Smelter Reference List'!$H$4,$S124-4,0))</f>
        <v/>
      </c>
      <c r="J124" s="296" t="str">
        <f ca="1">IF(ISERROR($S124),"",OFFSET('Smelter Reference List'!$I$4,$S124-4,0))</f>
        <v/>
      </c>
      <c r="K124" s="297"/>
      <c r="L124" s="297"/>
      <c r="M124" s="297"/>
      <c r="N124" s="297"/>
      <c r="O124" s="297"/>
      <c r="P124" s="297"/>
      <c r="Q124" s="298"/>
      <c r="R124" s="227"/>
      <c r="S124" s="228" t="e">
        <f>IF(C124="",NA(),MATCH($B124&amp;$C124,'Smelter Reference List'!$J:$J,0))</f>
        <v>#N/A</v>
      </c>
      <c r="T124" s="229"/>
      <c r="U124" s="229">
        <f t="shared" ca="1" si="3"/>
        <v>0</v>
      </c>
      <c r="V124" s="229"/>
      <c r="W124" s="229"/>
      <c r="Y124" s="223" t="str">
        <f t="shared" si="4"/>
        <v/>
      </c>
    </row>
    <row r="125" spans="1:25" s="223" customFormat="1" ht="20.25">
      <c r="A125" s="293"/>
      <c r="B125" s="294" t="str">
        <f>IF(LEN(A125)=0,"",INDEX('Smelter Reference List'!$A:$A,MATCH($A125,'Smelter Reference List'!$E:$E,0)))</f>
        <v/>
      </c>
      <c r="C125" s="300" t="str">
        <f>IF(LEN(A125)=0,"",INDEX('Smelter Reference List'!$C:$C,MATCH($A125,'Smelter Reference List'!$E:$E,0)))</f>
        <v/>
      </c>
      <c r="D125" s="294" t="str">
        <f ca="1">IF(ISERROR($S125),"",OFFSET('Smelter Reference List'!$C$4,$S125-4,0)&amp;"")</f>
        <v/>
      </c>
      <c r="E125" s="294" t="str">
        <f ca="1">IF(ISERROR($S125),"",OFFSET('Smelter Reference List'!$D$4,$S125-4,0)&amp;"")</f>
        <v/>
      </c>
      <c r="F125" s="294" t="str">
        <f ca="1">IF(ISERROR($S125),"",OFFSET('Smelter Reference List'!$E$4,$S125-4,0))</f>
        <v/>
      </c>
      <c r="G125" s="294" t="str">
        <f ca="1">IF(C125=$U$4,"Enter smelter details", IF(ISERROR($S125),"",OFFSET('Smelter Reference List'!$F$4,$S125-4,0)))</f>
        <v/>
      </c>
      <c r="H125" s="295" t="str">
        <f ca="1">IF(ISERROR($S125),"",OFFSET('Smelter Reference List'!$G$4,$S125-4,0))</f>
        <v/>
      </c>
      <c r="I125" s="296" t="str">
        <f ca="1">IF(ISERROR($S125),"",OFFSET('Smelter Reference List'!$H$4,$S125-4,0))</f>
        <v/>
      </c>
      <c r="J125" s="296" t="str">
        <f ca="1">IF(ISERROR($S125),"",OFFSET('Smelter Reference List'!$I$4,$S125-4,0))</f>
        <v/>
      </c>
      <c r="K125" s="297"/>
      <c r="L125" s="297"/>
      <c r="M125" s="297"/>
      <c r="N125" s="297"/>
      <c r="O125" s="297"/>
      <c r="P125" s="297"/>
      <c r="Q125" s="298"/>
      <c r="R125" s="227"/>
      <c r="S125" s="228" t="e">
        <f>IF(C125="",NA(),MATCH($B125&amp;$C125,'Smelter Reference List'!$J:$J,0))</f>
        <v>#N/A</v>
      </c>
      <c r="T125" s="229"/>
      <c r="U125" s="229">
        <f t="shared" ca="1" si="3"/>
        <v>0</v>
      </c>
      <c r="V125" s="229"/>
      <c r="W125" s="229"/>
      <c r="Y125" s="223" t="str">
        <f t="shared" si="4"/>
        <v/>
      </c>
    </row>
    <row r="126" spans="1:25" s="223" customFormat="1" ht="20.25">
      <c r="A126" s="293"/>
      <c r="B126" s="294" t="str">
        <f>IF(LEN(A126)=0,"",INDEX('Smelter Reference List'!$A:$A,MATCH($A126,'Smelter Reference List'!$E:$E,0)))</f>
        <v/>
      </c>
      <c r="C126" s="300" t="str">
        <f>IF(LEN(A126)=0,"",INDEX('Smelter Reference List'!$C:$C,MATCH($A126,'Smelter Reference List'!$E:$E,0)))</f>
        <v/>
      </c>
      <c r="D126" s="294" t="str">
        <f ca="1">IF(ISERROR($S126),"",OFFSET('Smelter Reference List'!$C$4,$S126-4,0)&amp;"")</f>
        <v/>
      </c>
      <c r="E126" s="294" t="str">
        <f ca="1">IF(ISERROR($S126),"",OFFSET('Smelter Reference List'!$D$4,$S126-4,0)&amp;"")</f>
        <v/>
      </c>
      <c r="F126" s="294" t="str">
        <f ca="1">IF(ISERROR($S126),"",OFFSET('Smelter Reference List'!$E$4,$S126-4,0))</f>
        <v/>
      </c>
      <c r="G126" s="294" t="str">
        <f ca="1">IF(C126=$U$4,"Enter smelter details", IF(ISERROR($S126),"",OFFSET('Smelter Reference List'!$F$4,$S126-4,0)))</f>
        <v/>
      </c>
      <c r="H126" s="295" t="str">
        <f ca="1">IF(ISERROR($S126),"",OFFSET('Smelter Reference List'!$G$4,$S126-4,0))</f>
        <v/>
      </c>
      <c r="I126" s="296" t="str">
        <f ca="1">IF(ISERROR($S126),"",OFFSET('Smelter Reference List'!$H$4,$S126-4,0))</f>
        <v/>
      </c>
      <c r="J126" s="296" t="str">
        <f ca="1">IF(ISERROR($S126),"",OFFSET('Smelter Reference List'!$I$4,$S126-4,0))</f>
        <v/>
      </c>
      <c r="K126" s="297"/>
      <c r="L126" s="297"/>
      <c r="M126" s="297"/>
      <c r="N126" s="297"/>
      <c r="O126" s="297"/>
      <c r="P126" s="297"/>
      <c r="Q126" s="298"/>
      <c r="R126" s="227"/>
      <c r="S126" s="228" t="e">
        <f>IF(C126="",NA(),MATCH($B126&amp;$C126,'Smelter Reference List'!$J:$J,0))</f>
        <v>#N/A</v>
      </c>
      <c r="T126" s="229"/>
      <c r="U126" s="229">
        <f t="shared" ca="1" si="3"/>
        <v>0</v>
      </c>
      <c r="V126" s="229"/>
      <c r="W126" s="229"/>
      <c r="Y126" s="223" t="str">
        <f t="shared" si="4"/>
        <v/>
      </c>
    </row>
    <row r="127" spans="1:25" s="223" customFormat="1" ht="20.25">
      <c r="A127" s="293"/>
      <c r="B127" s="294" t="str">
        <f>IF(LEN(A127)=0,"",INDEX('Smelter Reference List'!$A:$A,MATCH($A127,'Smelter Reference List'!$E:$E,0)))</f>
        <v/>
      </c>
      <c r="C127" s="300" t="str">
        <f>IF(LEN(A127)=0,"",INDEX('Smelter Reference List'!$C:$C,MATCH($A127,'Smelter Reference List'!$E:$E,0)))</f>
        <v/>
      </c>
      <c r="D127" s="294" t="str">
        <f ca="1">IF(ISERROR($S127),"",OFFSET('Smelter Reference List'!$C$4,$S127-4,0)&amp;"")</f>
        <v/>
      </c>
      <c r="E127" s="294" t="str">
        <f ca="1">IF(ISERROR($S127),"",OFFSET('Smelter Reference List'!$D$4,$S127-4,0)&amp;"")</f>
        <v/>
      </c>
      <c r="F127" s="294" t="str">
        <f ca="1">IF(ISERROR($S127),"",OFFSET('Smelter Reference List'!$E$4,$S127-4,0))</f>
        <v/>
      </c>
      <c r="G127" s="294" t="str">
        <f ca="1">IF(C127=$U$4,"Enter smelter details", IF(ISERROR($S127),"",OFFSET('Smelter Reference List'!$F$4,$S127-4,0)))</f>
        <v/>
      </c>
      <c r="H127" s="295" t="str">
        <f ca="1">IF(ISERROR($S127),"",OFFSET('Smelter Reference List'!$G$4,$S127-4,0))</f>
        <v/>
      </c>
      <c r="I127" s="296" t="str">
        <f ca="1">IF(ISERROR($S127),"",OFFSET('Smelter Reference List'!$H$4,$S127-4,0))</f>
        <v/>
      </c>
      <c r="J127" s="296" t="str">
        <f ca="1">IF(ISERROR($S127),"",OFFSET('Smelter Reference List'!$I$4,$S127-4,0))</f>
        <v/>
      </c>
      <c r="K127" s="297"/>
      <c r="L127" s="297"/>
      <c r="M127" s="297"/>
      <c r="N127" s="297"/>
      <c r="O127" s="297"/>
      <c r="P127" s="297"/>
      <c r="Q127" s="298"/>
      <c r="R127" s="227"/>
      <c r="S127" s="228" t="e">
        <f>IF(C127="",NA(),MATCH($B127&amp;$C127,'Smelter Reference List'!$J:$J,0))</f>
        <v>#N/A</v>
      </c>
      <c r="T127" s="229"/>
      <c r="U127" s="229">
        <f t="shared" ca="1" si="3"/>
        <v>0</v>
      </c>
      <c r="V127" s="229"/>
      <c r="W127" s="229"/>
      <c r="Y127" s="223" t="str">
        <f t="shared" si="4"/>
        <v/>
      </c>
    </row>
    <row r="128" spans="1:25" s="223" customFormat="1" ht="20.25">
      <c r="A128" s="293"/>
      <c r="B128" s="294" t="str">
        <f>IF(LEN(A128)=0,"",INDEX('Smelter Reference List'!$A:$A,MATCH($A128,'Smelter Reference List'!$E:$E,0)))</f>
        <v/>
      </c>
      <c r="C128" s="300" t="str">
        <f>IF(LEN(A128)=0,"",INDEX('Smelter Reference List'!$C:$C,MATCH($A128,'Smelter Reference List'!$E:$E,0)))</f>
        <v/>
      </c>
      <c r="D128" s="294" t="str">
        <f ca="1">IF(ISERROR($S128),"",OFFSET('Smelter Reference List'!$C$4,$S128-4,0)&amp;"")</f>
        <v/>
      </c>
      <c r="E128" s="294" t="str">
        <f ca="1">IF(ISERROR($S128),"",OFFSET('Smelter Reference List'!$D$4,$S128-4,0)&amp;"")</f>
        <v/>
      </c>
      <c r="F128" s="294" t="str">
        <f ca="1">IF(ISERROR($S128),"",OFFSET('Smelter Reference List'!$E$4,$S128-4,0))</f>
        <v/>
      </c>
      <c r="G128" s="294" t="str">
        <f ca="1">IF(C128=$U$4,"Enter smelter details", IF(ISERROR($S128),"",OFFSET('Smelter Reference List'!$F$4,$S128-4,0)))</f>
        <v/>
      </c>
      <c r="H128" s="295" t="str">
        <f ca="1">IF(ISERROR($S128),"",OFFSET('Smelter Reference List'!$G$4,$S128-4,0))</f>
        <v/>
      </c>
      <c r="I128" s="296" t="str">
        <f ca="1">IF(ISERROR($S128),"",OFFSET('Smelter Reference List'!$H$4,$S128-4,0))</f>
        <v/>
      </c>
      <c r="J128" s="296" t="str">
        <f ca="1">IF(ISERROR($S128),"",OFFSET('Smelter Reference List'!$I$4,$S128-4,0))</f>
        <v/>
      </c>
      <c r="K128" s="297"/>
      <c r="L128" s="297"/>
      <c r="M128" s="297"/>
      <c r="N128" s="297"/>
      <c r="O128" s="297"/>
      <c r="P128" s="297"/>
      <c r="Q128" s="298"/>
      <c r="R128" s="227"/>
      <c r="S128" s="228" t="e">
        <f>IF(C128="",NA(),MATCH($B128&amp;$C128,'Smelter Reference List'!$J:$J,0))</f>
        <v>#N/A</v>
      </c>
      <c r="T128" s="229"/>
      <c r="U128" s="229">
        <f t="shared" ca="1" si="3"/>
        <v>0</v>
      </c>
      <c r="V128" s="229"/>
      <c r="W128" s="229"/>
      <c r="Y128" s="223" t="str">
        <f t="shared" si="4"/>
        <v/>
      </c>
    </row>
    <row r="129" spans="1:25" s="223" customFormat="1" ht="20.25">
      <c r="A129" s="293"/>
      <c r="B129" s="294" t="str">
        <f>IF(LEN(A129)=0,"",INDEX('Smelter Reference List'!$A:$A,MATCH($A129,'Smelter Reference List'!$E:$E,0)))</f>
        <v/>
      </c>
      <c r="C129" s="300" t="str">
        <f>IF(LEN(A129)=0,"",INDEX('Smelter Reference List'!$C:$C,MATCH($A129,'Smelter Reference List'!$E:$E,0)))</f>
        <v/>
      </c>
      <c r="D129" s="294" t="str">
        <f ca="1">IF(ISERROR($S129),"",OFFSET('Smelter Reference List'!$C$4,$S129-4,0)&amp;"")</f>
        <v/>
      </c>
      <c r="E129" s="294" t="str">
        <f ca="1">IF(ISERROR($S129),"",OFFSET('Smelter Reference List'!$D$4,$S129-4,0)&amp;"")</f>
        <v/>
      </c>
      <c r="F129" s="294" t="str">
        <f ca="1">IF(ISERROR($S129),"",OFFSET('Smelter Reference List'!$E$4,$S129-4,0))</f>
        <v/>
      </c>
      <c r="G129" s="294" t="str">
        <f ca="1">IF(C129=$U$4,"Enter smelter details", IF(ISERROR($S129),"",OFFSET('Smelter Reference List'!$F$4,$S129-4,0)))</f>
        <v/>
      </c>
      <c r="H129" s="295" t="str">
        <f ca="1">IF(ISERROR($S129),"",OFFSET('Smelter Reference List'!$G$4,$S129-4,0))</f>
        <v/>
      </c>
      <c r="I129" s="296" t="str">
        <f ca="1">IF(ISERROR($S129),"",OFFSET('Smelter Reference List'!$H$4,$S129-4,0))</f>
        <v/>
      </c>
      <c r="J129" s="296" t="str">
        <f ca="1">IF(ISERROR($S129),"",OFFSET('Smelter Reference List'!$I$4,$S129-4,0))</f>
        <v/>
      </c>
      <c r="K129" s="297"/>
      <c r="L129" s="297"/>
      <c r="M129" s="297"/>
      <c r="N129" s="297"/>
      <c r="O129" s="297"/>
      <c r="P129" s="297"/>
      <c r="Q129" s="298"/>
      <c r="R129" s="227"/>
      <c r="S129" s="228" t="e">
        <f>IF(C129="",NA(),MATCH($B129&amp;$C129,'Smelter Reference List'!$J:$J,0))</f>
        <v>#N/A</v>
      </c>
      <c r="T129" s="229"/>
      <c r="U129" s="229">
        <f t="shared" ca="1" si="3"/>
        <v>0</v>
      </c>
      <c r="V129" s="229"/>
      <c r="W129" s="229"/>
      <c r="Y129" s="223" t="str">
        <f t="shared" si="4"/>
        <v/>
      </c>
    </row>
    <row r="130" spans="1:25" s="223" customFormat="1" ht="20.25">
      <c r="A130" s="293"/>
      <c r="B130" s="294" t="str">
        <f>IF(LEN(A130)=0,"",INDEX('Smelter Reference List'!$A:$A,MATCH($A130,'Smelter Reference List'!$E:$E,0)))</f>
        <v/>
      </c>
      <c r="C130" s="300" t="str">
        <f>IF(LEN(A130)=0,"",INDEX('Smelter Reference List'!$C:$C,MATCH($A130,'Smelter Reference List'!$E:$E,0)))</f>
        <v/>
      </c>
      <c r="D130" s="294" t="str">
        <f ca="1">IF(ISERROR($S130),"",OFFSET('Smelter Reference List'!$C$4,$S130-4,0)&amp;"")</f>
        <v/>
      </c>
      <c r="E130" s="294" t="str">
        <f ca="1">IF(ISERROR($S130),"",OFFSET('Smelter Reference List'!$D$4,$S130-4,0)&amp;"")</f>
        <v/>
      </c>
      <c r="F130" s="294" t="str">
        <f ca="1">IF(ISERROR($S130),"",OFFSET('Smelter Reference List'!$E$4,$S130-4,0))</f>
        <v/>
      </c>
      <c r="G130" s="294" t="str">
        <f ca="1">IF(C130=$U$4,"Enter smelter details", IF(ISERROR($S130),"",OFFSET('Smelter Reference List'!$F$4,$S130-4,0)))</f>
        <v/>
      </c>
      <c r="H130" s="295" t="str">
        <f ca="1">IF(ISERROR($S130),"",OFFSET('Smelter Reference List'!$G$4,$S130-4,0))</f>
        <v/>
      </c>
      <c r="I130" s="296" t="str">
        <f ca="1">IF(ISERROR($S130),"",OFFSET('Smelter Reference List'!$H$4,$S130-4,0))</f>
        <v/>
      </c>
      <c r="J130" s="296" t="str">
        <f ca="1">IF(ISERROR($S130),"",OFFSET('Smelter Reference List'!$I$4,$S130-4,0))</f>
        <v/>
      </c>
      <c r="K130" s="297"/>
      <c r="L130" s="297"/>
      <c r="M130" s="297"/>
      <c r="N130" s="297"/>
      <c r="O130" s="297"/>
      <c r="P130" s="297"/>
      <c r="Q130" s="298"/>
      <c r="R130" s="227"/>
      <c r="S130" s="228" t="e">
        <f>IF(C130="",NA(),MATCH($B130&amp;$C130,'Smelter Reference List'!$J:$J,0))</f>
        <v>#N/A</v>
      </c>
      <c r="T130" s="229"/>
      <c r="U130" s="229">
        <f t="shared" ca="1" si="3"/>
        <v>0</v>
      </c>
      <c r="V130" s="229"/>
      <c r="W130" s="229"/>
      <c r="Y130" s="223" t="str">
        <f t="shared" si="4"/>
        <v/>
      </c>
    </row>
    <row r="131" spans="1:25" s="223" customFormat="1" ht="20.25">
      <c r="A131" s="293"/>
      <c r="B131" s="294" t="str">
        <f>IF(LEN(A131)=0,"",INDEX('Smelter Reference List'!$A:$A,MATCH($A131,'Smelter Reference List'!$E:$E,0)))</f>
        <v/>
      </c>
      <c r="C131" s="300" t="str">
        <f>IF(LEN(A131)=0,"",INDEX('Smelter Reference List'!$C:$C,MATCH($A131,'Smelter Reference List'!$E:$E,0)))</f>
        <v/>
      </c>
      <c r="D131" s="294" t="str">
        <f ca="1">IF(ISERROR($S131),"",OFFSET('Smelter Reference List'!$C$4,$S131-4,0)&amp;"")</f>
        <v/>
      </c>
      <c r="E131" s="294" t="str">
        <f ca="1">IF(ISERROR($S131),"",OFFSET('Smelter Reference List'!$D$4,$S131-4,0)&amp;"")</f>
        <v/>
      </c>
      <c r="F131" s="294" t="str">
        <f ca="1">IF(ISERROR($S131),"",OFFSET('Smelter Reference List'!$E$4,$S131-4,0))</f>
        <v/>
      </c>
      <c r="G131" s="294" t="str">
        <f ca="1">IF(C131=$U$4,"Enter smelter details", IF(ISERROR($S131),"",OFFSET('Smelter Reference List'!$F$4,$S131-4,0)))</f>
        <v/>
      </c>
      <c r="H131" s="295" t="str">
        <f ca="1">IF(ISERROR($S131),"",OFFSET('Smelter Reference List'!$G$4,$S131-4,0))</f>
        <v/>
      </c>
      <c r="I131" s="296" t="str">
        <f ca="1">IF(ISERROR($S131),"",OFFSET('Smelter Reference List'!$H$4,$S131-4,0))</f>
        <v/>
      </c>
      <c r="J131" s="296" t="str">
        <f ca="1">IF(ISERROR($S131),"",OFFSET('Smelter Reference List'!$I$4,$S131-4,0))</f>
        <v/>
      </c>
      <c r="K131" s="297"/>
      <c r="L131" s="297"/>
      <c r="M131" s="297"/>
      <c r="N131" s="297"/>
      <c r="O131" s="297"/>
      <c r="P131" s="297"/>
      <c r="Q131" s="298"/>
      <c r="R131" s="227"/>
      <c r="S131" s="228" t="e">
        <f>IF(C131="",NA(),MATCH($B131&amp;$C131,'Smelter Reference List'!$J:$J,0))</f>
        <v>#N/A</v>
      </c>
      <c r="T131" s="229"/>
      <c r="U131" s="229">
        <f t="shared" ca="1" si="3"/>
        <v>0</v>
      </c>
      <c r="V131" s="229"/>
      <c r="W131" s="229"/>
      <c r="Y131" s="223" t="str">
        <f t="shared" si="4"/>
        <v/>
      </c>
    </row>
    <row r="132" spans="1:25" s="223" customFormat="1" ht="20.25">
      <c r="A132" s="293"/>
      <c r="B132" s="294" t="str">
        <f>IF(LEN(A132)=0,"",INDEX('Smelter Reference List'!$A:$A,MATCH($A132,'Smelter Reference List'!$E:$E,0)))</f>
        <v/>
      </c>
      <c r="C132" s="300" t="str">
        <f>IF(LEN(A132)=0,"",INDEX('Smelter Reference List'!$C:$C,MATCH($A132,'Smelter Reference List'!$E:$E,0)))</f>
        <v/>
      </c>
      <c r="D132" s="294" t="str">
        <f ca="1">IF(ISERROR($S132),"",OFFSET('Smelter Reference List'!$C$4,$S132-4,0)&amp;"")</f>
        <v/>
      </c>
      <c r="E132" s="294" t="str">
        <f ca="1">IF(ISERROR($S132),"",OFFSET('Smelter Reference List'!$D$4,$S132-4,0)&amp;"")</f>
        <v/>
      </c>
      <c r="F132" s="294" t="str">
        <f ca="1">IF(ISERROR($S132),"",OFFSET('Smelter Reference List'!$E$4,$S132-4,0))</f>
        <v/>
      </c>
      <c r="G132" s="294" t="str">
        <f ca="1">IF(C132=$U$4,"Enter smelter details", IF(ISERROR($S132),"",OFFSET('Smelter Reference List'!$F$4,$S132-4,0)))</f>
        <v/>
      </c>
      <c r="H132" s="295" t="str">
        <f ca="1">IF(ISERROR($S132),"",OFFSET('Smelter Reference List'!$G$4,$S132-4,0))</f>
        <v/>
      </c>
      <c r="I132" s="296" t="str">
        <f ca="1">IF(ISERROR($S132),"",OFFSET('Smelter Reference List'!$H$4,$S132-4,0))</f>
        <v/>
      </c>
      <c r="J132" s="296" t="str">
        <f ca="1">IF(ISERROR($S132),"",OFFSET('Smelter Reference List'!$I$4,$S132-4,0))</f>
        <v/>
      </c>
      <c r="K132" s="297"/>
      <c r="L132" s="297"/>
      <c r="M132" s="297"/>
      <c r="N132" s="297"/>
      <c r="O132" s="297"/>
      <c r="P132" s="297"/>
      <c r="Q132" s="298"/>
      <c r="R132" s="227"/>
      <c r="S132" s="228" t="e">
        <f>IF(C132="",NA(),MATCH($B132&amp;$C132,'Smelter Reference List'!$J:$J,0))</f>
        <v>#N/A</v>
      </c>
      <c r="T132" s="229"/>
      <c r="U132" s="229">
        <f t="shared" ca="1" si="3"/>
        <v>0</v>
      </c>
      <c r="V132" s="229"/>
      <c r="W132" s="229"/>
      <c r="Y132" s="223" t="str">
        <f t="shared" si="4"/>
        <v/>
      </c>
    </row>
    <row r="133" spans="1:25" s="223" customFormat="1" ht="20.25">
      <c r="A133" s="293"/>
      <c r="B133" s="294" t="str">
        <f>IF(LEN(A133)=0,"",INDEX('Smelter Reference List'!$A:$A,MATCH($A133,'Smelter Reference List'!$E:$E,0)))</f>
        <v/>
      </c>
      <c r="C133" s="300" t="str">
        <f>IF(LEN(A133)=0,"",INDEX('Smelter Reference List'!$C:$C,MATCH($A133,'Smelter Reference List'!$E:$E,0)))</f>
        <v/>
      </c>
      <c r="D133" s="294" t="str">
        <f ca="1">IF(ISERROR($S133),"",OFFSET('Smelter Reference List'!$C$4,$S133-4,0)&amp;"")</f>
        <v/>
      </c>
      <c r="E133" s="294" t="str">
        <f ca="1">IF(ISERROR($S133),"",OFFSET('Smelter Reference List'!$D$4,$S133-4,0)&amp;"")</f>
        <v/>
      </c>
      <c r="F133" s="294" t="str">
        <f ca="1">IF(ISERROR($S133),"",OFFSET('Smelter Reference List'!$E$4,$S133-4,0))</f>
        <v/>
      </c>
      <c r="G133" s="294" t="str">
        <f ca="1">IF(C133=$U$4,"Enter smelter details", IF(ISERROR($S133),"",OFFSET('Smelter Reference List'!$F$4,$S133-4,0)))</f>
        <v/>
      </c>
      <c r="H133" s="295" t="str">
        <f ca="1">IF(ISERROR($S133),"",OFFSET('Smelter Reference List'!$G$4,$S133-4,0))</f>
        <v/>
      </c>
      <c r="I133" s="296" t="str">
        <f ca="1">IF(ISERROR($S133),"",OFFSET('Smelter Reference List'!$H$4,$S133-4,0))</f>
        <v/>
      </c>
      <c r="J133" s="296" t="str">
        <f ca="1">IF(ISERROR($S133),"",OFFSET('Smelter Reference List'!$I$4,$S133-4,0))</f>
        <v/>
      </c>
      <c r="K133" s="297"/>
      <c r="L133" s="297"/>
      <c r="M133" s="297"/>
      <c r="N133" s="297"/>
      <c r="O133" s="297"/>
      <c r="P133" s="297"/>
      <c r="Q133" s="298"/>
      <c r="R133" s="227"/>
      <c r="S133" s="228" t="e">
        <f>IF(C133="",NA(),MATCH($B133&amp;$C133,'Smelter Reference List'!$J:$J,0))</f>
        <v>#N/A</v>
      </c>
      <c r="T133" s="229"/>
      <c r="U133" s="229">
        <f t="shared" ca="1" si="3"/>
        <v>0</v>
      </c>
      <c r="V133" s="229"/>
      <c r="W133" s="229"/>
      <c r="Y133" s="223" t="str">
        <f t="shared" si="4"/>
        <v/>
      </c>
    </row>
    <row r="134" spans="1:25" s="223" customFormat="1" ht="20.25">
      <c r="A134" s="293"/>
      <c r="B134" s="294" t="str">
        <f>IF(LEN(A134)=0,"",INDEX('Smelter Reference List'!$A:$A,MATCH($A134,'Smelter Reference List'!$E:$E,0)))</f>
        <v/>
      </c>
      <c r="C134" s="300" t="str">
        <f>IF(LEN(A134)=0,"",INDEX('Smelter Reference List'!$C:$C,MATCH($A134,'Smelter Reference List'!$E:$E,0)))</f>
        <v/>
      </c>
      <c r="D134" s="294" t="str">
        <f ca="1">IF(ISERROR($S134),"",OFFSET('Smelter Reference List'!$C$4,$S134-4,0)&amp;"")</f>
        <v/>
      </c>
      <c r="E134" s="294" t="str">
        <f ca="1">IF(ISERROR($S134),"",OFFSET('Smelter Reference List'!$D$4,$S134-4,0)&amp;"")</f>
        <v/>
      </c>
      <c r="F134" s="294" t="str">
        <f ca="1">IF(ISERROR($S134),"",OFFSET('Smelter Reference List'!$E$4,$S134-4,0))</f>
        <v/>
      </c>
      <c r="G134" s="294" t="str">
        <f ca="1">IF(C134=$U$4,"Enter smelter details", IF(ISERROR($S134),"",OFFSET('Smelter Reference List'!$F$4,$S134-4,0)))</f>
        <v/>
      </c>
      <c r="H134" s="295" t="str">
        <f ca="1">IF(ISERROR($S134),"",OFFSET('Smelter Reference List'!$G$4,$S134-4,0))</f>
        <v/>
      </c>
      <c r="I134" s="296" t="str">
        <f ca="1">IF(ISERROR($S134),"",OFFSET('Smelter Reference List'!$H$4,$S134-4,0))</f>
        <v/>
      </c>
      <c r="J134" s="296" t="str">
        <f ca="1">IF(ISERROR($S134),"",OFFSET('Smelter Reference List'!$I$4,$S134-4,0))</f>
        <v/>
      </c>
      <c r="K134" s="297"/>
      <c r="L134" s="297"/>
      <c r="M134" s="297"/>
      <c r="N134" s="297"/>
      <c r="O134" s="297"/>
      <c r="P134" s="297"/>
      <c r="Q134" s="298"/>
      <c r="R134" s="227"/>
      <c r="S134" s="228" t="e">
        <f>IF(C134="",NA(),MATCH($B134&amp;$C134,'Smelter Reference List'!$J:$J,0))</f>
        <v>#N/A</v>
      </c>
      <c r="T134" s="229"/>
      <c r="U134" s="229">
        <f t="shared" ref="U134:U197" ca="1" si="5">IF(AND(C134="Smelter not listed",OR(LEN(D134)=0,LEN(E134)=0)),1,0)</f>
        <v>0</v>
      </c>
      <c r="V134" s="229"/>
      <c r="W134" s="229"/>
      <c r="Y134" s="223" t="str">
        <f t="shared" ref="Y134:Y197" si="6">B134&amp;C134</f>
        <v/>
      </c>
    </row>
    <row r="135" spans="1:25" s="223" customFormat="1" ht="20.25">
      <c r="A135" s="293"/>
      <c r="B135" s="294" t="str">
        <f>IF(LEN(A135)=0,"",INDEX('Smelter Reference List'!$A:$A,MATCH($A135,'Smelter Reference List'!$E:$E,0)))</f>
        <v/>
      </c>
      <c r="C135" s="300" t="str">
        <f>IF(LEN(A135)=0,"",INDEX('Smelter Reference List'!$C:$C,MATCH($A135,'Smelter Reference List'!$E:$E,0)))</f>
        <v/>
      </c>
      <c r="D135" s="294" t="str">
        <f ca="1">IF(ISERROR($S135),"",OFFSET('Smelter Reference List'!$C$4,$S135-4,0)&amp;"")</f>
        <v/>
      </c>
      <c r="E135" s="294" t="str">
        <f ca="1">IF(ISERROR($S135),"",OFFSET('Smelter Reference List'!$D$4,$S135-4,0)&amp;"")</f>
        <v/>
      </c>
      <c r="F135" s="294" t="str">
        <f ca="1">IF(ISERROR($S135),"",OFFSET('Smelter Reference List'!$E$4,$S135-4,0))</f>
        <v/>
      </c>
      <c r="G135" s="294" t="str">
        <f ca="1">IF(C135=$U$4,"Enter smelter details", IF(ISERROR($S135),"",OFFSET('Smelter Reference List'!$F$4,$S135-4,0)))</f>
        <v/>
      </c>
      <c r="H135" s="295" t="str">
        <f ca="1">IF(ISERROR($S135),"",OFFSET('Smelter Reference List'!$G$4,$S135-4,0))</f>
        <v/>
      </c>
      <c r="I135" s="296" t="str">
        <f ca="1">IF(ISERROR($S135),"",OFFSET('Smelter Reference List'!$H$4,$S135-4,0))</f>
        <v/>
      </c>
      <c r="J135" s="296" t="str">
        <f ca="1">IF(ISERROR($S135),"",OFFSET('Smelter Reference List'!$I$4,$S135-4,0))</f>
        <v/>
      </c>
      <c r="K135" s="297"/>
      <c r="L135" s="297"/>
      <c r="M135" s="297"/>
      <c r="N135" s="297"/>
      <c r="O135" s="297"/>
      <c r="P135" s="297"/>
      <c r="Q135" s="298"/>
      <c r="R135" s="227"/>
      <c r="S135" s="228" t="e">
        <f>IF(C135="",NA(),MATCH($B135&amp;$C135,'Smelter Reference List'!$J:$J,0))</f>
        <v>#N/A</v>
      </c>
      <c r="T135" s="229"/>
      <c r="U135" s="229">
        <f t="shared" ca="1" si="5"/>
        <v>0</v>
      </c>
      <c r="V135" s="229"/>
      <c r="W135" s="229"/>
      <c r="Y135" s="223" t="str">
        <f t="shared" si="6"/>
        <v/>
      </c>
    </row>
    <row r="136" spans="1:25" s="223" customFormat="1" ht="20.25">
      <c r="A136" s="293"/>
      <c r="B136" s="294" t="str">
        <f>IF(LEN(A136)=0,"",INDEX('Smelter Reference List'!$A:$A,MATCH($A136,'Smelter Reference List'!$E:$E,0)))</f>
        <v/>
      </c>
      <c r="C136" s="300" t="str">
        <f>IF(LEN(A136)=0,"",INDEX('Smelter Reference List'!$C:$C,MATCH($A136,'Smelter Reference List'!$E:$E,0)))</f>
        <v/>
      </c>
      <c r="D136" s="294" t="str">
        <f ca="1">IF(ISERROR($S136),"",OFFSET('Smelter Reference List'!$C$4,$S136-4,0)&amp;"")</f>
        <v/>
      </c>
      <c r="E136" s="294" t="str">
        <f ca="1">IF(ISERROR($S136),"",OFFSET('Smelter Reference List'!$D$4,$S136-4,0)&amp;"")</f>
        <v/>
      </c>
      <c r="F136" s="294" t="str">
        <f ca="1">IF(ISERROR($S136),"",OFFSET('Smelter Reference List'!$E$4,$S136-4,0))</f>
        <v/>
      </c>
      <c r="G136" s="294" t="str">
        <f ca="1">IF(C136=$U$4,"Enter smelter details", IF(ISERROR($S136),"",OFFSET('Smelter Reference List'!$F$4,$S136-4,0)))</f>
        <v/>
      </c>
      <c r="H136" s="295" t="str">
        <f ca="1">IF(ISERROR($S136),"",OFFSET('Smelter Reference List'!$G$4,$S136-4,0))</f>
        <v/>
      </c>
      <c r="I136" s="296" t="str">
        <f ca="1">IF(ISERROR($S136),"",OFFSET('Smelter Reference List'!$H$4,$S136-4,0))</f>
        <v/>
      </c>
      <c r="J136" s="296" t="str">
        <f ca="1">IF(ISERROR($S136),"",OFFSET('Smelter Reference List'!$I$4,$S136-4,0))</f>
        <v/>
      </c>
      <c r="K136" s="297"/>
      <c r="L136" s="297"/>
      <c r="M136" s="297"/>
      <c r="N136" s="297"/>
      <c r="O136" s="297"/>
      <c r="P136" s="297"/>
      <c r="Q136" s="298"/>
      <c r="R136" s="227"/>
      <c r="S136" s="228" t="e">
        <f>IF(C136="",NA(),MATCH($B136&amp;$C136,'Smelter Reference List'!$J:$J,0))</f>
        <v>#N/A</v>
      </c>
      <c r="T136" s="229"/>
      <c r="U136" s="229">
        <f t="shared" ca="1" si="5"/>
        <v>0</v>
      </c>
      <c r="V136" s="229"/>
      <c r="W136" s="229"/>
      <c r="Y136" s="223" t="str">
        <f t="shared" si="6"/>
        <v/>
      </c>
    </row>
    <row r="137" spans="1:25" s="223" customFormat="1" ht="20.25">
      <c r="A137" s="293"/>
      <c r="B137" s="294" t="str">
        <f>IF(LEN(A137)=0,"",INDEX('Smelter Reference List'!$A:$A,MATCH($A137,'Smelter Reference List'!$E:$E,0)))</f>
        <v/>
      </c>
      <c r="C137" s="300" t="str">
        <f>IF(LEN(A137)=0,"",INDEX('Smelter Reference List'!$C:$C,MATCH($A137,'Smelter Reference List'!$E:$E,0)))</f>
        <v/>
      </c>
      <c r="D137" s="294" t="str">
        <f ca="1">IF(ISERROR($S137),"",OFFSET('Smelter Reference List'!$C$4,$S137-4,0)&amp;"")</f>
        <v/>
      </c>
      <c r="E137" s="294" t="str">
        <f ca="1">IF(ISERROR($S137),"",OFFSET('Smelter Reference List'!$D$4,$S137-4,0)&amp;"")</f>
        <v/>
      </c>
      <c r="F137" s="294" t="str">
        <f ca="1">IF(ISERROR($S137),"",OFFSET('Smelter Reference List'!$E$4,$S137-4,0))</f>
        <v/>
      </c>
      <c r="G137" s="294" t="str">
        <f ca="1">IF(C137=$U$4,"Enter smelter details", IF(ISERROR($S137),"",OFFSET('Smelter Reference List'!$F$4,$S137-4,0)))</f>
        <v/>
      </c>
      <c r="H137" s="295" t="str">
        <f ca="1">IF(ISERROR($S137),"",OFFSET('Smelter Reference List'!$G$4,$S137-4,0))</f>
        <v/>
      </c>
      <c r="I137" s="296" t="str">
        <f ca="1">IF(ISERROR($S137),"",OFFSET('Smelter Reference List'!$H$4,$S137-4,0))</f>
        <v/>
      </c>
      <c r="J137" s="296" t="str">
        <f ca="1">IF(ISERROR($S137),"",OFFSET('Smelter Reference List'!$I$4,$S137-4,0))</f>
        <v/>
      </c>
      <c r="K137" s="297"/>
      <c r="L137" s="297"/>
      <c r="M137" s="297"/>
      <c r="N137" s="297"/>
      <c r="O137" s="297"/>
      <c r="P137" s="297"/>
      <c r="Q137" s="298"/>
      <c r="R137" s="227"/>
      <c r="S137" s="228" t="e">
        <f>IF(C137="",NA(),MATCH($B137&amp;$C137,'Smelter Reference List'!$J:$J,0))</f>
        <v>#N/A</v>
      </c>
      <c r="T137" s="229"/>
      <c r="U137" s="229">
        <f t="shared" ca="1" si="5"/>
        <v>0</v>
      </c>
      <c r="V137" s="229"/>
      <c r="W137" s="229"/>
      <c r="Y137" s="223" t="str">
        <f t="shared" si="6"/>
        <v/>
      </c>
    </row>
    <row r="138" spans="1:25" s="223" customFormat="1" ht="20.25">
      <c r="A138" s="293"/>
      <c r="B138" s="294" t="str">
        <f>IF(LEN(A138)=0,"",INDEX('Smelter Reference List'!$A:$A,MATCH($A138,'Smelter Reference List'!$E:$E,0)))</f>
        <v/>
      </c>
      <c r="C138" s="300" t="str">
        <f>IF(LEN(A138)=0,"",INDEX('Smelter Reference List'!$C:$C,MATCH($A138,'Smelter Reference List'!$E:$E,0)))</f>
        <v/>
      </c>
      <c r="D138" s="294" t="str">
        <f ca="1">IF(ISERROR($S138),"",OFFSET('Smelter Reference List'!$C$4,$S138-4,0)&amp;"")</f>
        <v/>
      </c>
      <c r="E138" s="294" t="str">
        <f ca="1">IF(ISERROR($S138),"",OFFSET('Smelter Reference List'!$D$4,$S138-4,0)&amp;"")</f>
        <v/>
      </c>
      <c r="F138" s="294" t="str">
        <f ca="1">IF(ISERROR($S138),"",OFFSET('Smelter Reference List'!$E$4,$S138-4,0))</f>
        <v/>
      </c>
      <c r="G138" s="294" t="str">
        <f ca="1">IF(C138=$U$4,"Enter smelter details", IF(ISERROR($S138),"",OFFSET('Smelter Reference List'!$F$4,$S138-4,0)))</f>
        <v/>
      </c>
      <c r="H138" s="295" t="str">
        <f ca="1">IF(ISERROR($S138),"",OFFSET('Smelter Reference List'!$G$4,$S138-4,0))</f>
        <v/>
      </c>
      <c r="I138" s="296" t="str">
        <f ca="1">IF(ISERROR($S138),"",OFFSET('Smelter Reference List'!$H$4,$S138-4,0))</f>
        <v/>
      </c>
      <c r="J138" s="296" t="str">
        <f ca="1">IF(ISERROR($S138),"",OFFSET('Smelter Reference List'!$I$4,$S138-4,0))</f>
        <v/>
      </c>
      <c r="K138" s="297"/>
      <c r="L138" s="297"/>
      <c r="M138" s="297"/>
      <c r="N138" s="297"/>
      <c r="O138" s="297"/>
      <c r="P138" s="297"/>
      <c r="Q138" s="298"/>
      <c r="R138" s="227"/>
      <c r="S138" s="228" t="e">
        <f>IF(C138="",NA(),MATCH($B138&amp;$C138,'Smelter Reference List'!$J:$J,0))</f>
        <v>#N/A</v>
      </c>
      <c r="T138" s="229"/>
      <c r="U138" s="229">
        <f t="shared" ca="1" si="5"/>
        <v>0</v>
      </c>
      <c r="V138" s="229"/>
      <c r="W138" s="229"/>
      <c r="Y138" s="223" t="str">
        <f t="shared" si="6"/>
        <v/>
      </c>
    </row>
    <row r="139" spans="1:25" s="223" customFormat="1" ht="20.25">
      <c r="A139" s="293"/>
      <c r="B139" s="294" t="str">
        <f>IF(LEN(A139)=0,"",INDEX('Smelter Reference List'!$A:$A,MATCH($A139,'Smelter Reference List'!$E:$E,0)))</f>
        <v/>
      </c>
      <c r="C139" s="300" t="str">
        <f>IF(LEN(A139)=0,"",INDEX('Smelter Reference List'!$C:$C,MATCH($A139,'Smelter Reference List'!$E:$E,0)))</f>
        <v/>
      </c>
      <c r="D139" s="294" t="str">
        <f ca="1">IF(ISERROR($S139),"",OFFSET('Smelter Reference List'!$C$4,$S139-4,0)&amp;"")</f>
        <v/>
      </c>
      <c r="E139" s="294" t="str">
        <f ca="1">IF(ISERROR($S139),"",OFFSET('Smelter Reference List'!$D$4,$S139-4,0)&amp;"")</f>
        <v/>
      </c>
      <c r="F139" s="294" t="str">
        <f ca="1">IF(ISERROR($S139),"",OFFSET('Smelter Reference List'!$E$4,$S139-4,0))</f>
        <v/>
      </c>
      <c r="G139" s="294" t="str">
        <f ca="1">IF(C139=$U$4,"Enter smelter details", IF(ISERROR($S139),"",OFFSET('Smelter Reference List'!$F$4,$S139-4,0)))</f>
        <v/>
      </c>
      <c r="H139" s="295" t="str">
        <f ca="1">IF(ISERROR($S139),"",OFFSET('Smelter Reference List'!$G$4,$S139-4,0))</f>
        <v/>
      </c>
      <c r="I139" s="296" t="str">
        <f ca="1">IF(ISERROR($S139),"",OFFSET('Smelter Reference List'!$H$4,$S139-4,0))</f>
        <v/>
      </c>
      <c r="J139" s="296" t="str">
        <f ca="1">IF(ISERROR($S139),"",OFFSET('Smelter Reference List'!$I$4,$S139-4,0))</f>
        <v/>
      </c>
      <c r="K139" s="297"/>
      <c r="L139" s="297"/>
      <c r="M139" s="297"/>
      <c r="N139" s="297"/>
      <c r="O139" s="297"/>
      <c r="P139" s="297"/>
      <c r="Q139" s="298"/>
      <c r="R139" s="227"/>
      <c r="S139" s="228" t="e">
        <f>IF(C139="",NA(),MATCH($B139&amp;$C139,'Smelter Reference List'!$J:$J,0))</f>
        <v>#N/A</v>
      </c>
      <c r="T139" s="229"/>
      <c r="U139" s="229">
        <f t="shared" ca="1" si="5"/>
        <v>0</v>
      </c>
      <c r="V139" s="229"/>
      <c r="W139" s="229"/>
      <c r="Y139" s="223" t="str">
        <f t="shared" si="6"/>
        <v/>
      </c>
    </row>
    <row r="140" spans="1:25" s="223" customFormat="1" ht="20.25">
      <c r="A140" s="293"/>
      <c r="B140" s="294" t="str">
        <f>IF(LEN(A140)=0,"",INDEX('Smelter Reference List'!$A:$A,MATCH($A140,'Smelter Reference List'!$E:$E,0)))</f>
        <v/>
      </c>
      <c r="C140" s="300" t="str">
        <f>IF(LEN(A140)=0,"",INDEX('Smelter Reference List'!$C:$C,MATCH($A140,'Smelter Reference List'!$E:$E,0)))</f>
        <v/>
      </c>
      <c r="D140" s="294" t="str">
        <f ca="1">IF(ISERROR($S140),"",OFFSET('Smelter Reference List'!$C$4,$S140-4,0)&amp;"")</f>
        <v/>
      </c>
      <c r="E140" s="294" t="str">
        <f ca="1">IF(ISERROR($S140),"",OFFSET('Smelter Reference List'!$D$4,$S140-4,0)&amp;"")</f>
        <v/>
      </c>
      <c r="F140" s="294" t="str">
        <f ca="1">IF(ISERROR($S140),"",OFFSET('Smelter Reference List'!$E$4,$S140-4,0))</f>
        <v/>
      </c>
      <c r="G140" s="294" t="str">
        <f ca="1">IF(C140=$U$4,"Enter smelter details", IF(ISERROR($S140),"",OFFSET('Smelter Reference List'!$F$4,$S140-4,0)))</f>
        <v/>
      </c>
      <c r="H140" s="295" t="str">
        <f ca="1">IF(ISERROR($S140),"",OFFSET('Smelter Reference List'!$G$4,$S140-4,0))</f>
        <v/>
      </c>
      <c r="I140" s="296" t="str">
        <f ca="1">IF(ISERROR($S140),"",OFFSET('Smelter Reference List'!$H$4,$S140-4,0))</f>
        <v/>
      </c>
      <c r="J140" s="296" t="str">
        <f ca="1">IF(ISERROR($S140),"",OFFSET('Smelter Reference List'!$I$4,$S140-4,0))</f>
        <v/>
      </c>
      <c r="K140" s="297"/>
      <c r="L140" s="297"/>
      <c r="M140" s="297"/>
      <c r="N140" s="297"/>
      <c r="O140" s="297"/>
      <c r="P140" s="297"/>
      <c r="Q140" s="298"/>
      <c r="R140" s="227"/>
      <c r="S140" s="228" t="e">
        <f>IF(C140="",NA(),MATCH($B140&amp;$C140,'Smelter Reference List'!$J:$J,0))</f>
        <v>#N/A</v>
      </c>
      <c r="T140" s="229"/>
      <c r="U140" s="229">
        <f t="shared" ca="1" si="5"/>
        <v>0</v>
      </c>
      <c r="V140" s="229"/>
      <c r="W140" s="229"/>
      <c r="Y140" s="223" t="str">
        <f t="shared" si="6"/>
        <v/>
      </c>
    </row>
    <row r="141" spans="1:25" s="223" customFormat="1" ht="20.25">
      <c r="A141" s="293"/>
      <c r="B141" s="294" t="str">
        <f>IF(LEN(A141)=0,"",INDEX('Smelter Reference List'!$A:$A,MATCH($A141,'Smelter Reference List'!$E:$E,0)))</f>
        <v/>
      </c>
      <c r="C141" s="300" t="str">
        <f>IF(LEN(A141)=0,"",INDEX('Smelter Reference List'!$C:$C,MATCH($A141,'Smelter Reference List'!$E:$E,0)))</f>
        <v/>
      </c>
      <c r="D141" s="294" t="str">
        <f ca="1">IF(ISERROR($S141),"",OFFSET('Smelter Reference List'!$C$4,$S141-4,0)&amp;"")</f>
        <v/>
      </c>
      <c r="E141" s="294" t="str">
        <f ca="1">IF(ISERROR($S141),"",OFFSET('Smelter Reference List'!$D$4,$S141-4,0)&amp;"")</f>
        <v/>
      </c>
      <c r="F141" s="294" t="str">
        <f ca="1">IF(ISERROR($S141),"",OFFSET('Smelter Reference List'!$E$4,$S141-4,0))</f>
        <v/>
      </c>
      <c r="G141" s="294" t="str">
        <f ca="1">IF(C141=$U$4,"Enter smelter details", IF(ISERROR($S141),"",OFFSET('Smelter Reference List'!$F$4,$S141-4,0)))</f>
        <v/>
      </c>
      <c r="H141" s="295" t="str">
        <f ca="1">IF(ISERROR($S141),"",OFFSET('Smelter Reference List'!$G$4,$S141-4,0))</f>
        <v/>
      </c>
      <c r="I141" s="296" t="str">
        <f ca="1">IF(ISERROR($S141),"",OFFSET('Smelter Reference List'!$H$4,$S141-4,0))</f>
        <v/>
      </c>
      <c r="J141" s="296" t="str">
        <f ca="1">IF(ISERROR($S141),"",OFFSET('Smelter Reference List'!$I$4,$S141-4,0))</f>
        <v/>
      </c>
      <c r="K141" s="297"/>
      <c r="L141" s="297"/>
      <c r="M141" s="297"/>
      <c r="N141" s="297"/>
      <c r="O141" s="297"/>
      <c r="P141" s="297"/>
      <c r="Q141" s="298"/>
      <c r="R141" s="227"/>
      <c r="S141" s="228" t="e">
        <f>IF(C141="",NA(),MATCH($B141&amp;$C141,'Smelter Reference List'!$J:$J,0))</f>
        <v>#N/A</v>
      </c>
      <c r="T141" s="229"/>
      <c r="U141" s="229">
        <f t="shared" ca="1" si="5"/>
        <v>0</v>
      </c>
      <c r="V141" s="229"/>
      <c r="W141" s="229"/>
      <c r="Y141" s="223" t="str">
        <f t="shared" si="6"/>
        <v/>
      </c>
    </row>
    <row r="142" spans="1:25" s="223" customFormat="1" ht="20.25">
      <c r="A142" s="293"/>
      <c r="B142" s="294" t="str">
        <f>IF(LEN(A142)=0,"",INDEX('Smelter Reference List'!$A:$A,MATCH($A142,'Smelter Reference List'!$E:$E,0)))</f>
        <v/>
      </c>
      <c r="C142" s="300" t="str">
        <f>IF(LEN(A142)=0,"",INDEX('Smelter Reference List'!$C:$C,MATCH($A142,'Smelter Reference List'!$E:$E,0)))</f>
        <v/>
      </c>
      <c r="D142" s="294" t="str">
        <f ca="1">IF(ISERROR($S142),"",OFFSET('Smelter Reference List'!$C$4,$S142-4,0)&amp;"")</f>
        <v/>
      </c>
      <c r="E142" s="294" t="str">
        <f ca="1">IF(ISERROR($S142),"",OFFSET('Smelter Reference List'!$D$4,$S142-4,0)&amp;"")</f>
        <v/>
      </c>
      <c r="F142" s="294" t="str">
        <f ca="1">IF(ISERROR($S142),"",OFFSET('Smelter Reference List'!$E$4,$S142-4,0))</f>
        <v/>
      </c>
      <c r="G142" s="294" t="str">
        <f ca="1">IF(C142=$U$4,"Enter smelter details", IF(ISERROR($S142),"",OFFSET('Smelter Reference List'!$F$4,$S142-4,0)))</f>
        <v/>
      </c>
      <c r="H142" s="295" t="str">
        <f ca="1">IF(ISERROR($S142),"",OFFSET('Smelter Reference List'!$G$4,$S142-4,0))</f>
        <v/>
      </c>
      <c r="I142" s="296" t="str">
        <f ca="1">IF(ISERROR($S142),"",OFFSET('Smelter Reference List'!$H$4,$S142-4,0))</f>
        <v/>
      </c>
      <c r="J142" s="296" t="str">
        <f ca="1">IF(ISERROR($S142),"",OFFSET('Smelter Reference List'!$I$4,$S142-4,0))</f>
        <v/>
      </c>
      <c r="K142" s="297"/>
      <c r="L142" s="297"/>
      <c r="M142" s="297"/>
      <c r="N142" s="297"/>
      <c r="O142" s="297"/>
      <c r="P142" s="297"/>
      <c r="Q142" s="298"/>
      <c r="R142" s="227"/>
      <c r="S142" s="228" t="e">
        <f>IF(C142="",NA(),MATCH($B142&amp;$C142,'Smelter Reference List'!$J:$J,0))</f>
        <v>#N/A</v>
      </c>
      <c r="T142" s="229"/>
      <c r="U142" s="229">
        <f t="shared" ca="1" si="5"/>
        <v>0</v>
      </c>
      <c r="V142" s="229"/>
      <c r="W142" s="229"/>
      <c r="Y142" s="223" t="str">
        <f t="shared" si="6"/>
        <v/>
      </c>
    </row>
    <row r="143" spans="1:25" s="223" customFormat="1" ht="20.25">
      <c r="A143" s="293"/>
      <c r="B143" s="294" t="str">
        <f>IF(LEN(A143)=0,"",INDEX('Smelter Reference List'!$A:$A,MATCH($A143,'Smelter Reference List'!$E:$E,0)))</f>
        <v/>
      </c>
      <c r="C143" s="300" t="str">
        <f>IF(LEN(A143)=0,"",INDEX('Smelter Reference List'!$C:$C,MATCH($A143,'Smelter Reference List'!$E:$E,0)))</f>
        <v/>
      </c>
      <c r="D143" s="294" t="str">
        <f ca="1">IF(ISERROR($S143),"",OFFSET('Smelter Reference List'!$C$4,$S143-4,0)&amp;"")</f>
        <v/>
      </c>
      <c r="E143" s="294" t="str">
        <f ca="1">IF(ISERROR($S143),"",OFFSET('Smelter Reference List'!$D$4,$S143-4,0)&amp;"")</f>
        <v/>
      </c>
      <c r="F143" s="294" t="str">
        <f ca="1">IF(ISERROR($S143),"",OFFSET('Smelter Reference List'!$E$4,$S143-4,0))</f>
        <v/>
      </c>
      <c r="G143" s="294" t="str">
        <f ca="1">IF(C143=$U$4,"Enter smelter details", IF(ISERROR($S143),"",OFFSET('Smelter Reference List'!$F$4,$S143-4,0)))</f>
        <v/>
      </c>
      <c r="H143" s="295" t="str">
        <f ca="1">IF(ISERROR($S143),"",OFFSET('Smelter Reference List'!$G$4,$S143-4,0))</f>
        <v/>
      </c>
      <c r="I143" s="296" t="str">
        <f ca="1">IF(ISERROR($S143),"",OFFSET('Smelter Reference List'!$H$4,$S143-4,0))</f>
        <v/>
      </c>
      <c r="J143" s="296" t="str">
        <f ca="1">IF(ISERROR($S143),"",OFFSET('Smelter Reference List'!$I$4,$S143-4,0))</f>
        <v/>
      </c>
      <c r="K143" s="297"/>
      <c r="L143" s="297"/>
      <c r="M143" s="297"/>
      <c r="N143" s="297"/>
      <c r="O143" s="297"/>
      <c r="P143" s="297"/>
      <c r="Q143" s="298"/>
      <c r="R143" s="227"/>
      <c r="S143" s="228" t="e">
        <f>IF(C143="",NA(),MATCH($B143&amp;$C143,'Smelter Reference List'!$J:$J,0))</f>
        <v>#N/A</v>
      </c>
      <c r="T143" s="229"/>
      <c r="U143" s="229">
        <f t="shared" ca="1" si="5"/>
        <v>0</v>
      </c>
      <c r="V143" s="229"/>
      <c r="W143" s="229"/>
      <c r="Y143" s="223" t="str">
        <f t="shared" si="6"/>
        <v/>
      </c>
    </row>
    <row r="144" spans="1:25" s="223" customFormat="1" ht="20.25">
      <c r="A144" s="293"/>
      <c r="B144" s="294" t="str">
        <f>IF(LEN(A144)=0,"",INDEX('Smelter Reference List'!$A:$A,MATCH($A144,'Smelter Reference List'!$E:$E,0)))</f>
        <v/>
      </c>
      <c r="C144" s="300" t="str">
        <f>IF(LEN(A144)=0,"",INDEX('Smelter Reference List'!$C:$C,MATCH($A144,'Smelter Reference List'!$E:$E,0)))</f>
        <v/>
      </c>
      <c r="D144" s="294" t="str">
        <f ca="1">IF(ISERROR($S144),"",OFFSET('Smelter Reference List'!$C$4,$S144-4,0)&amp;"")</f>
        <v/>
      </c>
      <c r="E144" s="294" t="str">
        <f ca="1">IF(ISERROR($S144),"",OFFSET('Smelter Reference List'!$D$4,$S144-4,0)&amp;"")</f>
        <v/>
      </c>
      <c r="F144" s="294" t="str">
        <f ca="1">IF(ISERROR($S144),"",OFFSET('Smelter Reference List'!$E$4,$S144-4,0))</f>
        <v/>
      </c>
      <c r="G144" s="294" t="str">
        <f ca="1">IF(C144=$U$4,"Enter smelter details", IF(ISERROR($S144),"",OFFSET('Smelter Reference List'!$F$4,$S144-4,0)))</f>
        <v/>
      </c>
      <c r="H144" s="295" t="str">
        <f ca="1">IF(ISERROR($S144),"",OFFSET('Smelter Reference List'!$G$4,$S144-4,0))</f>
        <v/>
      </c>
      <c r="I144" s="296" t="str">
        <f ca="1">IF(ISERROR($S144),"",OFFSET('Smelter Reference List'!$H$4,$S144-4,0))</f>
        <v/>
      </c>
      <c r="J144" s="296" t="str">
        <f ca="1">IF(ISERROR($S144),"",OFFSET('Smelter Reference List'!$I$4,$S144-4,0))</f>
        <v/>
      </c>
      <c r="K144" s="297"/>
      <c r="L144" s="297"/>
      <c r="M144" s="297"/>
      <c r="N144" s="297"/>
      <c r="O144" s="297"/>
      <c r="P144" s="297"/>
      <c r="Q144" s="298"/>
      <c r="R144" s="227"/>
      <c r="S144" s="228" t="e">
        <f>IF(C144="",NA(),MATCH($B144&amp;$C144,'Smelter Reference List'!$J:$J,0))</f>
        <v>#N/A</v>
      </c>
      <c r="T144" s="229"/>
      <c r="U144" s="229">
        <f t="shared" ca="1" si="5"/>
        <v>0</v>
      </c>
      <c r="V144" s="229"/>
      <c r="W144" s="229"/>
      <c r="Y144" s="223" t="str">
        <f t="shared" si="6"/>
        <v/>
      </c>
    </row>
    <row r="145" spans="1:25" s="223" customFormat="1" ht="20.25">
      <c r="A145" s="293"/>
      <c r="B145" s="294" t="str">
        <f>IF(LEN(A145)=0,"",INDEX('Smelter Reference List'!$A:$A,MATCH($A145,'Smelter Reference List'!$E:$E,0)))</f>
        <v/>
      </c>
      <c r="C145" s="300" t="str">
        <f>IF(LEN(A145)=0,"",INDEX('Smelter Reference List'!$C:$C,MATCH($A145,'Smelter Reference List'!$E:$E,0)))</f>
        <v/>
      </c>
      <c r="D145" s="294" t="str">
        <f ca="1">IF(ISERROR($S145),"",OFFSET('Smelter Reference List'!$C$4,$S145-4,0)&amp;"")</f>
        <v/>
      </c>
      <c r="E145" s="294" t="str">
        <f ca="1">IF(ISERROR($S145),"",OFFSET('Smelter Reference List'!$D$4,$S145-4,0)&amp;"")</f>
        <v/>
      </c>
      <c r="F145" s="294" t="str">
        <f ca="1">IF(ISERROR($S145),"",OFFSET('Smelter Reference List'!$E$4,$S145-4,0))</f>
        <v/>
      </c>
      <c r="G145" s="294" t="str">
        <f ca="1">IF(C145=$U$4,"Enter smelter details", IF(ISERROR($S145),"",OFFSET('Smelter Reference List'!$F$4,$S145-4,0)))</f>
        <v/>
      </c>
      <c r="H145" s="295" t="str">
        <f ca="1">IF(ISERROR($S145),"",OFFSET('Smelter Reference List'!$G$4,$S145-4,0))</f>
        <v/>
      </c>
      <c r="I145" s="296" t="str">
        <f ca="1">IF(ISERROR($S145),"",OFFSET('Smelter Reference List'!$H$4,$S145-4,0))</f>
        <v/>
      </c>
      <c r="J145" s="296" t="str">
        <f ca="1">IF(ISERROR($S145),"",OFFSET('Smelter Reference List'!$I$4,$S145-4,0))</f>
        <v/>
      </c>
      <c r="K145" s="297"/>
      <c r="L145" s="297"/>
      <c r="M145" s="297"/>
      <c r="N145" s="297"/>
      <c r="O145" s="297"/>
      <c r="P145" s="297"/>
      <c r="Q145" s="298"/>
      <c r="R145" s="227"/>
      <c r="S145" s="228" t="e">
        <f>IF(C145="",NA(),MATCH($B145&amp;$C145,'Smelter Reference List'!$J:$J,0))</f>
        <v>#N/A</v>
      </c>
      <c r="T145" s="229"/>
      <c r="U145" s="229">
        <f t="shared" ca="1" si="5"/>
        <v>0</v>
      </c>
      <c r="V145" s="229"/>
      <c r="W145" s="229"/>
      <c r="Y145" s="223" t="str">
        <f t="shared" si="6"/>
        <v/>
      </c>
    </row>
    <row r="146" spans="1:25" s="223" customFormat="1" ht="20.25">
      <c r="A146" s="293"/>
      <c r="B146" s="294" t="str">
        <f>IF(LEN(A146)=0,"",INDEX('Smelter Reference List'!$A:$A,MATCH($A146,'Smelter Reference List'!$E:$E,0)))</f>
        <v/>
      </c>
      <c r="C146" s="300" t="str">
        <f>IF(LEN(A146)=0,"",INDEX('Smelter Reference List'!$C:$C,MATCH($A146,'Smelter Reference List'!$E:$E,0)))</f>
        <v/>
      </c>
      <c r="D146" s="294" t="str">
        <f ca="1">IF(ISERROR($S146),"",OFFSET('Smelter Reference List'!$C$4,$S146-4,0)&amp;"")</f>
        <v/>
      </c>
      <c r="E146" s="294" t="str">
        <f ca="1">IF(ISERROR($S146),"",OFFSET('Smelter Reference List'!$D$4,$S146-4,0)&amp;"")</f>
        <v/>
      </c>
      <c r="F146" s="294" t="str">
        <f ca="1">IF(ISERROR($S146),"",OFFSET('Smelter Reference List'!$E$4,$S146-4,0))</f>
        <v/>
      </c>
      <c r="G146" s="294" t="str">
        <f ca="1">IF(C146=$U$4,"Enter smelter details", IF(ISERROR($S146),"",OFFSET('Smelter Reference List'!$F$4,$S146-4,0)))</f>
        <v/>
      </c>
      <c r="H146" s="295" t="str">
        <f ca="1">IF(ISERROR($S146),"",OFFSET('Smelter Reference List'!$G$4,$S146-4,0))</f>
        <v/>
      </c>
      <c r="I146" s="296" t="str">
        <f ca="1">IF(ISERROR($S146),"",OFFSET('Smelter Reference List'!$H$4,$S146-4,0))</f>
        <v/>
      </c>
      <c r="J146" s="296" t="str">
        <f ca="1">IF(ISERROR($S146),"",OFFSET('Smelter Reference List'!$I$4,$S146-4,0))</f>
        <v/>
      </c>
      <c r="K146" s="297"/>
      <c r="L146" s="297"/>
      <c r="M146" s="297"/>
      <c r="N146" s="297"/>
      <c r="O146" s="297"/>
      <c r="P146" s="297"/>
      <c r="Q146" s="298"/>
      <c r="R146" s="227"/>
      <c r="S146" s="228" t="e">
        <f>IF(C146="",NA(),MATCH($B146&amp;$C146,'Smelter Reference List'!$J:$J,0))</f>
        <v>#N/A</v>
      </c>
      <c r="T146" s="229"/>
      <c r="U146" s="229">
        <f t="shared" ca="1" si="5"/>
        <v>0</v>
      </c>
      <c r="V146" s="229"/>
      <c r="W146" s="229"/>
      <c r="Y146" s="223" t="str">
        <f t="shared" si="6"/>
        <v/>
      </c>
    </row>
    <row r="147" spans="1:25" s="223" customFormat="1" ht="20.25">
      <c r="A147" s="293"/>
      <c r="B147" s="294" t="str">
        <f>IF(LEN(A147)=0,"",INDEX('Smelter Reference List'!$A:$A,MATCH($A147,'Smelter Reference List'!$E:$E,0)))</f>
        <v/>
      </c>
      <c r="C147" s="300" t="str">
        <f>IF(LEN(A147)=0,"",INDEX('Smelter Reference List'!$C:$C,MATCH($A147,'Smelter Reference List'!$E:$E,0)))</f>
        <v/>
      </c>
      <c r="D147" s="294" t="str">
        <f ca="1">IF(ISERROR($S147),"",OFFSET('Smelter Reference List'!$C$4,$S147-4,0)&amp;"")</f>
        <v/>
      </c>
      <c r="E147" s="294" t="str">
        <f ca="1">IF(ISERROR($S147),"",OFFSET('Smelter Reference List'!$D$4,$S147-4,0)&amp;"")</f>
        <v/>
      </c>
      <c r="F147" s="294" t="str">
        <f ca="1">IF(ISERROR($S147),"",OFFSET('Smelter Reference List'!$E$4,$S147-4,0))</f>
        <v/>
      </c>
      <c r="G147" s="294" t="str">
        <f ca="1">IF(C147=$U$4,"Enter smelter details", IF(ISERROR($S147),"",OFFSET('Smelter Reference List'!$F$4,$S147-4,0)))</f>
        <v/>
      </c>
      <c r="H147" s="295" t="str">
        <f ca="1">IF(ISERROR($S147),"",OFFSET('Smelter Reference List'!$G$4,$S147-4,0))</f>
        <v/>
      </c>
      <c r="I147" s="296" t="str">
        <f ca="1">IF(ISERROR($S147),"",OFFSET('Smelter Reference List'!$H$4,$S147-4,0))</f>
        <v/>
      </c>
      <c r="J147" s="296" t="str">
        <f ca="1">IF(ISERROR($S147),"",OFFSET('Smelter Reference List'!$I$4,$S147-4,0))</f>
        <v/>
      </c>
      <c r="K147" s="297"/>
      <c r="L147" s="297"/>
      <c r="M147" s="297"/>
      <c r="N147" s="297"/>
      <c r="O147" s="297"/>
      <c r="P147" s="297"/>
      <c r="Q147" s="298"/>
      <c r="R147" s="227"/>
      <c r="S147" s="228" t="e">
        <f>IF(C147="",NA(),MATCH($B147&amp;$C147,'Smelter Reference List'!$J:$J,0))</f>
        <v>#N/A</v>
      </c>
      <c r="T147" s="229"/>
      <c r="U147" s="229">
        <f t="shared" ca="1" si="5"/>
        <v>0</v>
      </c>
      <c r="V147" s="229"/>
      <c r="W147" s="229"/>
      <c r="Y147" s="223" t="str">
        <f t="shared" si="6"/>
        <v/>
      </c>
    </row>
    <row r="148" spans="1:25" s="223" customFormat="1" ht="20.25">
      <c r="A148" s="293"/>
      <c r="B148" s="294" t="str">
        <f>IF(LEN(A148)=0,"",INDEX('Smelter Reference List'!$A:$A,MATCH($A148,'Smelter Reference List'!$E:$E,0)))</f>
        <v/>
      </c>
      <c r="C148" s="300" t="str">
        <f>IF(LEN(A148)=0,"",INDEX('Smelter Reference List'!$C:$C,MATCH($A148,'Smelter Reference List'!$E:$E,0)))</f>
        <v/>
      </c>
      <c r="D148" s="294" t="str">
        <f ca="1">IF(ISERROR($S148),"",OFFSET('Smelter Reference List'!$C$4,$S148-4,0)&amp;"")</f>
        <v/>
      </c>
      <c r="E148" s="294" t="str">
        <f ca="1">IF(ISERROR($S148),"",OFFSET('Smelter Reference List'!$D$4,$S148-4,0)&amp;"")</f>
        <v/>
      </c>
      <c r="F148" s="294" t="str">
        <f ca="1">IF(ISERROR($S148),"",OFFSET('Smelter Reference List'!$E$4,$S148-4,0))</f>
        <v/>
      </c>
      <c r="G148" s="294" t="str">
        <f ca="1">IF(C148=$U$4,"Enter smelter details", IF(ISERROR($S148),"",OFFSET('Smelter Reference List'!$F$4,$S148-4,0)))</f>
        <v/>
      </c>
      <c r="H148" s="295" t="str">
        <f ca="1">IF(ISERROR($S148),"",OFFSET('Smelter Reference List'!$G$4,$S148-4,0))</f>
        <v/>
      </c>
      <c r="I148" s="296" t="str">
        <f ca="1">IF(ISERROR($S148),"",OFFSET('Smelter Reference List'!$H$4,$S148-4,0))</f>
        <v/>
      </c>
      <c r="J148" s="296" t="str">
        <f ca="1">IF(ISERROR($S148),"",OFFSET('Smelter Reference List'!$I$4,$S148-4,0))</f>
        <v/>
      </c>
      <c r="K148" s="297"/>
      <c r="L148" s="297"/>
      <c r="M148" s="297"/>
      <c r="N148" s="297"/>
      <c r="O148" s="297"/>
      <c r="P148" s="297"/>
      <c r="Q148" s="298"/>
      <c r="R148" s="227"/>
      <c r="S148" s="228" t="e">
        <f>IF(C148="",NA(),MATCH($B148&amp;$C148,'Smelter Reference List'!$J:$J,0))</f>
        <v>#N/A</v>
      </c>
      <c r="T148" s="229"/>
      <c r="U148" s="229">
        <f t="shared" ca="1" si="5"/>
        <v>0</v>
      </c>
      <c r="V148" s="229"/>
      <c r="W148" s="229"/>
      <c r="Y148" s="223" t="str">
        <f t="shared" si="6"/>
        <v/>
      </c>
    </row>
    <row r="149" spans="1:25" s="223" customFormat="1" ht="20.25">
      <c r="A149" s="293"/>
      <c r="B149" s="294" t="str">
        <f>IF(LEN(A149)=0,"",INDEX('Smelter Reference List'!$A:$A,MATCH($A149,'Smelter Reference List'!$E:$E,0)))</f>
        <v/>
      </c>
      <c r="C149" s="300" t="str">
        <f>IF(LEN(A149)=0,"",INDEX('Smelter Reference List'!$C:$C,MATCH($A149,'Smelter Reference List'!$E:$E,0)))</f>
        <v/>
      </c>
      <c r="D149" s="294" t="str">
        <f ca="1">IF(ISERROR($S149),"",OFFSET('Smelter Reference List'!$C$4,$S149-4,0)&amp;"")</f>
        <v/>
      </c>
      <c r="E149" s="294" t="str">
        <f ca="1">IF(ISERROR($S149),"",OFFSET('Smelter Reference List'!$D$4,$S149-4,0)&amp;"")</f>
        <v/>
      </c>
      <c r="F149" s="294" t="str">
        <f ca="1">IF(ISERROR($S149),"",OFFSET('Smelter Reference List'!$E$4,$S149-4,0))</f>
        <v/>
      </c>
      <c r="G149" s="294" t="str">
        <f ca="1">IF(C149=$U$4,"Enter smelter details", IF(ISERROR($S149),"",OFFSET('Smelter Reference List'!$F$4,$S149-4,0)))</f>
        <v/>
      </c>
      <c r="H149" s="295" t="str">
        <f ca="1">IF(ISERROR($S149),"",OFFSET('Smelter Reference List'!$G$4,$S149-4,0))</f>
        <v/>
      </c>
      <c r="I149" s="296" t="str">
        <f ca="1">IF(ISERROR($S149),"",OFFSET('Smelter Reference List'!$H$4,$S149-4,0))</f>
        <v/>
      </c>
      <c r="J149" s="296" t="str">
        <f ca="1">IF(ISERROR($S149),"",OFFSET('Smelter Reference List'!$I$4,$S149-4,0))</f>
        <v/>
      </c>
      <c r="K149" s="297"/>
      <c r="L149" s="297"/>
      <c r="M149" s="297"/>
      <c r="N149" s="297"/>
      <c r="O149" s="297"/>
      <c r="P149" s="297"/>
      <c r="Q149" s="298"/>
      <c r="R149" s="227"/>
      <c r="S149" s="228" t="e">
        <f>IF(C149="",NA(),MATCH($B149&amp;$C149,'Smelter Reference List'!$J:$J,0))</f>
        <v>#N/A</v>
      </c>
      <c r="T149" s="229"/>
      <c r="U149" s="229">
        <f t="shared" ca="1" si="5"/>
        <v>0</v>
      </c>
      <c r="V149" s="229"/>
      <c r="W149" s="229"/>
      <c r="Y149" s="223" t="str">
        <f t="shared" si="6"/>
        <v/>
      </c>
    </row>
    <row r="150" spans="1:25" s="223" customFormat="1" ht="20.25">
      <c r="A150" s="293"/>
      <c r="B150" s="294" t="str">
        <f>IF(LEN(A150)=0,"",INDEX('Smelter Reference List'!$A:$A,MATCH($A150,'Smelter Reference List'!$E:$E,0)))</f>
        <v/>
      </c>
      <c r="C150" s="300" t="str">
        <f>IF(LEN(A150)=0,"",INDEX('Smelter Reference List'!$C:$C,MATCH($A150,'Smelter Reference List'!$E:$E,0)))</f>
        <v/>
      </c>
      <c r="D150" s="294" t="str">
        <f ca="1">IF(ISERROR($S150),"",OFFSET('Smelter Reference List'!$C$4,$S150-4,0)&amp;"")</f>
        <v/>
      </c>
      <c r="E150" s="294" t="str">
        <f ca="1">IF(ISERROR($S150),"",OFFSET('Smelter Reference List'!$D$4,$S150-4,0)&amp;"")</f>
        <v/>
      </c>
      <c r="F150" s="294" t="str">
        <f ca="1">IF(ISERROR($S150),"",OFFSET('Smelter Reference List'!$E$4,$S150-4,0))</f>
        <v/>
      </c>
      <c r="G150" s="294" t="str">
        <f ca="1">IF(C150=$U$4,"Enter smelter details", IF(ISERROR($S150),"",OFFSET('Smelter Reference List'!$F$4,$S150-4,0)))</f>
        <v/>
      </c>
      <c r="H150" s="295" t="str">
        <f ca="1">IF(ISERROR($S150),"",OFFSET('Smelter Reference List'!$G$4,$S150-4,0))</f>
        <v/>
      </c>
      <c r="I150" s="296" t="str">
        <f ca="1">IF(ISERROR($S150),"",OFFSET('Smelter Reference List'!$H$4,$S150-4,0))</f>
        <v/>
      </c>
      <c r="J150" s="296" t="str">
        <f ca="1">IF(ISERROR($S150),"",OFFSET('Smelter Reference List'!$I$4,$S150-4,0))</f>
        <v/>
      </c>
      <c r="K150" s="297"/>
      <c r="L150" s="297"/>
      <c r="M150" s="297"/>
      <c r="N150" s="297"/>
      <c r="O150" s="297"/>
      <c r="P150" s="297"/>
      <c r="Q150" s="298"/>
      <c r="R150" s="227"/>
      <c r="S150" s="228" t="e">
        <f>IF(C150="",NA(),MATCH($B150&amp;$C150,'Smelter Reference List'!$J:$J,0))</f>
        <v>#N/A</v>
      </c>
      <c r="T150" s="229"/>
      <c r="U150" s="229">
        <f t="shared" ca="1" si="5"/>
        <v>0</v>
      </c>
      <c r="V150" s="229"/>
      <c r="W150" s="229"/>
      <c r="Y150" s="223" t="str">
        <f t="shared" si="6"/>
        <v/>
      </c>
    </row>
    <row r="151" spans="1:25" s="223" customFormat="1" ht="20.25">
      <c r="A151" s="293"/>
      <c r="B151" s="294" t="str">
        <f>IF(LEN(A151)=0,"",INDEX('Smelter Reference List'!$A:$A,MATCH($A151,'Smelter Reference List'!$E:$E,0)))</f>
        <v/>
      </c>
      <c r="C151" s="300" t="str">
        <f>IF(LEN(A151)=0,"",INDEX('Smelter Reference List'!$C:$C,MATCH($A151,'Smelter Reference List'!$E:$E,0)))</f>
        <v/>
      </c>
      <c r="D151" s="294" t="str">
        <f ca="1">IF(ISERROR($S151),"",OFFSET('Smelter Reference List'!$C$4,$S151-4,0)&amp;"")</f>
        <v/>
      </c>
      <c r="E151" s="294" t="str">
        <f ca="1">IF(ISERROR($S151),"",OFFSET('Smelter Reference List'!$D$4,$S151-4,0)&amp;"")</f>
        <v/>
      </c>
      <c r="F151" s="294" t="str">
        <f ca="1">IF(ISERROR($S151),"",OFFSET('Smelter Reference List'!$E$4,$S151-4,0))</f>
        <v/>
      </c>
      <c r="G151" s="294" t="str">
        <f ca="1">IF(C151=$U$4,"Enter smelter details", IF(ISERROR($S151),"",OFFSET('Smelter Reference List'!$F$4,$S151-4,0)))</f>
        <v/>
      </c>
      <c r="H151" s="295" t="str">
        <f ca="1">IF(ISERROR($S151),"",OFFSET('Smelter Reference List'!$G$4,$S151-4,0))</f>
        <v/>
      </c>
      <c r="I151" s="296" t="str">
        <f ca="1">IF(ISERROR($S151),"",OFFSET('Smelter Reference List'!$H$4,$S151-4,0))</f>
        <v/>
      </c>
      <c r="J151" s="296" t="str">
        <f ca="1">IF(ISERROR($S151),"",OFFSET('Smelter Reference List'!$I$4,$S151-4,0))</f>
        <v/>
      </c>
      <c r="K151" s="297"/>
      <c r="L151" s="297"/>
      <c r="M151" s="297"/>
      <c r="N151" s="297"/>
      <c r="O151" s="297"/>
      <c r="P151" s="297"/>
      <c r="Q151" s="298"/>
      <c r="R151" s="227"/>
      <c r="S151" s="228" t="e">
        <f>IF(C151="",NA(),MATCH($B151&amp;$C151,'Smelter Reference List'!$J:$J,0))</f>
        <v>#N/A</v>
      </c>
      <c r="T151" s="229"/>
      <c r="U151" s="229">
        <f t="shared" ca="1" si="5"/>
        <v>0</v>
      </c>
      <c r="V151" s="229"/>
      <c r="W151" s="229"/>
      <c r="Y151" s="223" t="str">
        <f t="shared" si="6"/>
        <v/>
      </c>
    </row>
    <row r="152" spans="1:25" s="223" customFormat="1" ht="20.25">
      <c r="A152" s="293"/>
      <c r="B152" s="294" t="str">
        <f>IF(LEN(A152)=0,"",INDEX('Smelter Reference List'!$A:$A,MATCH($A152,'Smelter Reference List'!$E:$E,0)))</f>
        <v/>
      </c>
      <c r="C152" s="300" t="str">
        <f>IF(LEN(A152)=0,"",INDEX('Smelter Reference List'!$C:$C,MATCH($A152,'Smelter Reference List'!$E:$E,0)))</f>
        <v/>
      </c>
      <c r="D152" s="294" t="str">
        <f ca="1">IF(ISERROR($S152),"",OFFSET('Smelter Reference List'!$C$4,$S152-4,0)&amp;"")</f>
        <v/>
      </c>
      <c r="E152" s="294" t="str">
        <f ca="1">IF(ISERROR($S152),"",OFFSET('Smelter Reference List'!$D$4,$S152-4,0)&amp;"")</f>
        <v/>
      </c>
      <c r="F152" s="294" t="str">
        <f ca="1">IF(ISERROR($S152),"",OFFSET('Smelter Reference List'!$E$4,$S152-4,0))</f>
        <v/>
      </c>
      <c r="G152" s="294" t="str">
        <f ca="1">IF(C152=$U$4,"Enter smelter details", IF(ISERROR($S152),"",OFFSET('Smelter Reference List'!$F$4,$S152-4,0)))</f>
        <v/>
      </c>
      <c r="H152" s="295" t="str">
        <f ca="1">IF(ISERROR($S152),"",OFFSET('Smelter Reference List'!$G$4,$S152-4,0))</f>
        <v/>
      </c>
      <c r="I152" s="296" t="str">
        <f ca="1">IF(ISERROR($S152),"",OFFSET('Smelter Reference List'!$H$4,$S152-4,0))</f>
        <v/>
      </c>
      <c r="J152" s="296" t="str">
        <f ca="1">IF(ISERROR($S152),"",OFFSET('Smelter Reference List'!$I$4,$S152-4,0))</f>
        <v/>
      </c>
      <c r="K152" s="297"/>
      <c r="L152" s="297"/>
      <c r="M152" s="297"/>
      <c r="N152" s="297"/>
      <c r="O152" s="297"/>
      <c r="P152" s="297"/>
      <c r="Q152" s="298"/>
      <c r="R152" s="227"/>
      <c r="S152" s="228" t="e">
        <f>IF(C152="",NA(),MATCH($B152&amp;$C152,'Smelter Reference List'!$J:$J,0))</f>
        <v>#N/A</v>
      </c>
      <c r="T152" s="229"/>
      <c r="U152" s="229">
        <f t="shared" ca="1" si="5"/>
        <v>0</v>
      </c>
      <c r="V152" s="229"/>
      <c r="W152" s="229"/>
      <c r="Y152" s="223" t="str">
        <f t="shared" si="6"/>
        <v/>
      </c>
    </row>
    <row r="153" spans="1:25" s="223" customFormat="1" ht="20.25">
      <c r="A153" s="293"/>
      <c r="B153" s="294" t="str">
        <f>IF(LEN(A153)=0,"",INDEX('Smelter Reference List'!$A:$A,MATCH($A153,'Smelter Reference List'!$E:$E,0)))</f>
        <v/>
      </c>
      <c r="C153" s="300" t="str">
        <f>IF(LEN(A153)=0,"",INDEX('Smelter Reference List'!$C:$C,MATCH($A153,'Smelter Reference List'!$E:$E,0)))</f>
        <v/>
      </c>
      <c r="D153" s="294" t="str">
        <f ca="1">IF(ISERROR($S153),"",OFFSET('Smelter Reference List'!$C$4,$S153-4,0)&amp;"")</f>
        <v/>
      </c>
      <c r="E153" s="294" t="str">
        <f ca="1">IF(ISERROR($S153),"",OFFSET('Smelter Reference List'!$D$4,$S153-4,0)&amp;"")</f>
        <v/>
      </c>
      <c r="F153" s="294" t="str">
        <f ca="1">IF(ISERROR($S153),"",OFFSET('Smelter Reference List'!$E$4,$S153-4,0))</f>
        <v/>
      </c>
      <c r="G153" s="294" t="str">
        <f ca="1">IF(C153=$U$4,"Enter smelter details", IF(ISERROR($S153),"",OFFSET('Smelter Reference List'!$F$4,$S153-4,0)))</f>
        <v/>
      </c>
      <c r="H153" s="295" t="str">
        <f ca="1">IF(ISERROR($S153),"",OFFSET('Smelter Reference List'!$G$4,$S153-4,0))</f>
        <v/>
      </c>
      <c r="I153" s="296" t="str">
        <f ca="1">IF(ISERROR($S153),"",OFFSET('Smelter Reference List'!$H$4,$S153-4,0))</f>
        <v/>
      </c>
      <c r="J153" s="296" t="str">
        <f ca="1">IF(ISERROR($S153),"",OFFSET('Smelter Reference List'!$I$4,$S153-4,0))</f>
        <v/>
      </c>
      <c r="K153" s="297"/>
      <c r="L153" s="297"/>
      <c r="M153" s="297"/>
      <c r="N153" s="297"/>
      <c r="O153" s="297"/>
      <c r="P153" s="297"/>
      <c r="Q153" s="298"/>
      <c r="R153" s="227"/>
      <c r="S153" s="228" t="e">
        <f>IF(C153="",NA(),MATCH($B153&amp;$C153,'Smelter Reference List'!$J:$J,0))</f>
        <v>#N/A</v>
      </c>
      <c r="T153" s="229"/>
      <c r="U153" s="229">
        <f t="shared" ca="1" si="5"/>
        <v>0</v>
      </c>
      <c r="V153" s="229"/>
      <c r="W153" s="229"/>
      <c r="Y153" s="223" t="str">
        <f t="shared" si="6"/>
        <v/>
      </c>
    </row>
    <row r="154" spans="1:25" s="223" customFormat="1" ht="20.25">
      <c r="A154" s="293"/>
      <c r="B154" s="294" t="str">
        <f>IF(LEN(A154)=0,"",INDEX('Smelter Reference List'!$A:$A,MATCH($A154,'Smelter Reference List'!$E:$E,0)))</f>
        <v/>
      </c>
      <c r="C154" s="300" t="str">
        <f>IF(LEN(A154)=0,"",INDEX('Smelter Reference List'!$C:$C,MATCH($A154,'Smelter Reference List'!$E:$E,0)))</f>
        <v/>
      </c>
      <c r="D154" s="294" t="str">
        <f ca="1">IF(ISERROR($S154),"",OFFSET('Smelter Reference List'!$C$4,$S154-4,0)&amp;"")</f>
        <v/>
      </c>
      <c r="E154" s="294" t="str">
        <f ca="1">IF(ISERROR($S154),"",OFFSET('Smelter Reference List'!$D$4,$S154-4,0)&amp;"")</f>
        <v/>
      </c>
      <c r="F154" s="294" t="str">
        <f ca="1">IF(ISERROR($S154),"",OFFSET('Smelter Reference List'!$E$4,$S154-4,0))</f>
        <v/>
      </c>
      <c r="G154" s="294" t="str">
        <f ca="1">IF(C154=$U$4,"Enter smelter details", IF(ISERROR($S154),"",OFFSET('Smelter Reference List'!$F$4,$S154-4,0)))</f>
        <v/>
      </c>
      <c r="H154" s="295" t="str">
        <f ca="1">IF(ISERROR($S154),"",OFFSET('Smelter Reference List'!$G$4,$S154-4,0))</f>
        <v/>
      </c>
      <c r="I154" s="296" t="str">
        <f ca="1">IF(ISERROR($S154),"",OFFSET('Smelter Reference List'!$H$4,$S154-4,0))</f>
        <v/>
      </c>
      <c r="J154" s="296" t="str">
        <f ca="1">IF(ISERROR($S154),"",OFFSET('Smelter Reference List'!$I$4,$S154-4,0))</f>
        <v/>
      </c>
      <c r="K154" s="297"/>
      <c r="L154" s="297"/>
      <c r="M154" s="297"/>
      <c r="N154" s="297"/>
      <c r="O154" s="297"/>
      <c r="P154" s="297"/>
      <c r="Q154" s="298"/>
      <c r="R154" s="227"/>
      <c r="S154" s="228" t="e">
        <f>IF(C154="",NA(),MATCH($B154&amp;$C154,'Smelter Reference List'!$J:$J,0))</f>
        <v>#N/A</v>
      </c>
      <c r="T154" s="229"/>
      <c r="U154" s="229">
        <f t="shared" ca="1" si="5"/>
        <v>0</v>
      </c>
      <c r="V154" s="229"/>
      <c r="W154" s="229"/>
      <c r="Y154" s="223" t="str">
        <f t="shared" si="6"/>
        <v/>
      </c>
    </row>
    <row r="155" spans="1:25" s="223" customFormat="1" ht="20.25">
      <c r="A155" s="293"/>
      <c r="B155" s="294" t="str">
        <f>IF(LEN(A155)=0,"",INDEX('Smelter Reference List'!$A:$A,MATCH($A155,'Smelter Reference List'!$E:$E,0)))</f>
        <v/>
      </c>
      <c r="C155" s="300" t="str">
        <f>IF(LEN(A155)=0,"",INDEX('Smelter Reference List'!$C:$C,MATCH($A155,'Smelter Reference List'!$E:$E,0)))</f>
        <v/>
      </c>
      <c r="D155" s="294" t="str">
        <f ca="1">IF(ISERROR($S155),"",OFFSET('Smelter Reference List'!$C$4,$S155-4,0)&amp;"")</f>
        <v/>
      </c>
      <c r="E155" s="294" t="str">
        <f ca="1">IF(ISERROR($S155),"",OFFSET('Smelter Reference List'!$D$4,$S155-4,0)&amp;"")</f>
        <v/>
      </c>
      <c r="F155" s="294" t="str">
        <f ca="1">IF(ISERROR($S155),"",OFFSET('Smelter Reference List'!$E$4,$S155-4,0))</f>
        <v/>
      </c>
      <c r="G155" s="294" t="str">
        <f ca="1">IF(C155=$U$4,"Enter smelter details", IF(ISERROR($S155),"",OFFSET('Smelter Reference List'!$F$4,$S155-4,0)))</f>
        <v/>
      </c>
      <c r="H155" s="295" t="str">
        <f ca="1">IF(ISERROR($S155),"",OFFSET('Smelter Reference List'!$G$4,$S155-4,0))</f>
        <v/>
      </c>
      <c r="I155" s="296" t="str">
        <f ca="1">IF(ISERROR($S155),"",OFFSET('Smelter Reference List'!$H$4,$S155-4,0))</f>
        <v/>
      </c>
      <c r="J155" s="296" t="str">
        <f ca="1">IF(ISERROR($S155),"",OFFSET('Smelter Reference List'!$I$4,$S155-4,0))</f>
        <v/>
      </c>
      <c r="K155" s="297"/>
      <c r="L155" s="297"/>
      <c r="M155" s="297"/>
      <c r="N155" s="297"/>
      <c r="O155" s="297"/>
      <c r="P155" s="297"/>
      <c r="Q155" s="298"/>
      <c r="R155" s="227"/>
      <c r="S155" s="228" t="e">
        <f>IF(C155="",NA(),MATCH($B155&amp;$C155,'Smelter Reference List'!$J:$J,0))</f>
        <v>#N/A</v>
      </c>
      <c r="T155" s="229"/>
      <c r="U155" s="229">
        <f t="shared" ca="1" si="5"/>
        <v>0</v>
      </c>
      <c r="V155" s="229"/>
      <c r="W155" s="229"/>
      <c r="Y155" s="223" t="str">
        <f t="shared" si="6"/>
        <v/>
      </c>
    </row>
    <row r="156" spans="1:25" s="223" customFormat="1" ht="20.25">
      <c r="A156" s="293"/>
      <c r="B156" s="294" t="str">
        <f>IF(LEN(A156)=0,"",INDEX('Smelter Reference List'!$A:$A,MATCH($A156,'Smelter Reference List'!$E:$E,0)))</f>
        <v/>
      </c>
      <c r="C156" s="300" t="str">
        <f>IF(LEN(A156)=0,"",INDEX('Smelter Reference List'!$C:$C,MATCH($A156,'Smelter Reference List'!$E:$E,0)))</f>
        <v/>
      </c>
      <c r="D156" s="294" t="str">
        <f ca="1">IF(ISERROR($S156),"",OFFSET('Smelter Reference List'!$C$4,$S156-4,0)&amp;"")</f>
        <v/>
      </c>
      <c r="E156" s="294" t="str">
        <f ca="1">IF(ISERROR($S156),"",OFFSET('Smelter Reference List'!$D$4,$S156-4,0)&amp;"")</f>
        <v/>
      </c>
      <c r="F156" s="294" t="str">
        <f ca="1">IF(ISERROR($S156),"",OFFSET('Smelter Reference List'!$E$4,$S156-4,0))</f>
        <v/>
      </c>
      <c r="G156" s="294" t="str">
        <f ca="1">IF(C156=$U$4,"Enter smelter details", IF(ISERROR($S156),"",OFFSET('Smelter Reference List'!$F$4,$S156-4,0)))</f>
        <v/>
      </c>
      <c r="H156" s="295" t="str">
        <f ca="1">IF(ISERROR($S156),"",OFFSET('Smelter Reference List'!$G$4,$S156-4,0))</f>
        <v/>
      </c>
      <c r="I156" s="296" t="str">
        <f ca="1">IF(ISERROR($S156),"",OFFSET('Smelter Reference List'!$H$4,$S156-4,0))</f>
        <v/>
      </c>
      <c r="J156" s="296" t="str">
        <f ca="1">IF(ISERROR($S156),"",OFFSET('Smelter Reference List'!$I$4,$S156-4,0))</f>
        <v/>
      </c>
      <c r="K156" s="297"/>
      <c r="L156" s="297"/>
      <c r="M156" s="297"/>
      <c r="N156" s="297"/>
      <c r="O156" s="297"/>
      <c r="P156" s="297"/>
      <c r="Q156" s="298"/>
      <c r="R156" s="227"/>
      <c r="S156" s="228" t="e">
        <f>IF(C156="",NA(),MATCH($B156&amp;$C156,'Smelter Reference List'!$J:$J,0))</f>
        <v>#N/A</v>
      </c>
      <c r="T156" s="229"/>
      <c r="U156" s="229">
        <f t="shared" ca="1" si="5"/>
        <v>0</v>
      </c>
      <c r="V156" s="229"/>
      <c r="W156" s="229"/>
      <c r="Y156" s="223" t="str">
        <f t="shared" si="6"/>
        <v/>
      </c>
    </row>
    <row r="157" spans="1:25" s="223" customFormat="1" ht="20.25">
      <c r="A157" s="293"/>
      <c r="B157" s="294" t="str">
        <f>IF(LEN(A157)=0,"",INDEX('Smelter Reference List'!$A:$A,MATCH($A157,'Smelter Reference List'!$E:$E,0)))</f>
        <v/>
      </c>
      <c r="C157" s="300" t="str">
        <f>IF(LEN(A157)=0,"",INDEX('Smelter Reference List'!$C:$C,MATCH($A157,'Smelter Reference List'!$E:$E,0)))</f>
        <v/>
      </c>
      <c r="D157" s="294" t="str">
        <f ca="1">IF(ISERROR($S157),"",OFFSET('Smelter Reference List'!$C$4,$S157-4,0)&amp;"")</f>
        <v/>
      </c>
      <c r="E157" s="294" t="str">
        <f ca="1">IF(ISERROR($S157),"",OFFSET('Smelter Reference List'!$D$4,$S157-4,0)&amp;"")</f>
        <v/>
      </c>
      <c r="F157" s="294" t="str">
        <f ca="1">IF(ISERROR($S157),"",OFFSET('Smelter Reference List'!$E$4,$S157-4,0))</f>
        <v/>
      </c>
      <c r="G157" s="294" t="str">
        <f ca="1">IF(C157=$U$4,"Enter smelter details", IF(ISERROR($S157),"",OFFSET('Smelter Reference List'!$F$4,$S157-4,0)))</f>
        <v/>
      </c>
      <c r="H157" s="295" t="str">
        <f ca="1">IF(ISERROR($S157),"",OFFSET('Smelter Reference List'!$G$4,$S157-4,0))</f>
        <v/>
      </c>
      <c r="I157" s="296" t="str">
        <f ca="1">IF(ISERROR($S157),"",OFFSET('Smelter Reference List'!$H$4,$S157-4,0))</f>
        <v/>
      </c>
      <c r="J157" s="296" t="str">
        <f ca="1">IF(ISERROR($S157),"",OFFSET('Smelter Reference List'!$I$4,$S157-4,0))</f>
        <v/>
      </c>
      <c r="K157" s="297"/>
      <c r="L157" s="297"/>
      <c r="M157" s="297"/>
      <c r="N157" s="297"/>
      <c r="O157" s="297"/>
      <c r="P157" s="297"/>
      <c r="Q157" s="298"/>
      <c r="R157" s="227"/>
      <c r="S157" s="228" t="e">
        <f>IF(C157="",NA(),MATCH($B157&amp;$C157,'Smelter Reference List'!$J:$J,0))</f>
        <v>#N/A</v>
      </c>
      <c r="T157" s="229"/>
      <c r="U157" s="229">
        <f t="shared" ca="1" si="5"/>
        <v>0</v>
      </c>
      <c r="V157" s="229"/>
      <c r="W157" s="229"/>
      <c r="Y157" s="223" t="str">
        <f t="shared" si="6"/>
        <v/>
      </c>
    </row>
    <row r="158" spans="1:25" s="223" customFormat="1" ht="20.25">
      <c r="A158" s="293"/>
      <c r="B158" s="294" t="str">
        <f>IF(LEN(A158)=0,"",INDEX('Smelter Reference List'!$A:$A,MATCH($A158,'Smelter Reference List'!$E:$E,0)))</f>
        <v/>
      </c>
      <c r="C158" s="300" t="str">
        <f>IF(LEN(A158)=0,"",INDEX('Smelter Reference List'!$C:$C,MATCH($A158,'Smelter Reference List'!$E:$E,0)))</f>
        <v/>
      </c>
      <c r="D158" s="294" t="str">
        <f ca="1">IF(ISERROR($S158),"",OFFSET('Smelter Reference List'!$C$4,$S158-4,0)&amp;"")</f>
        <v/>
      </c>
      <c r="E158" s="294" t="str">
        <f ca="1">IF(ISERROR($S158),"",OFFSET('Smelter Reference List'!$D$4,$S158-4,0)&amp;"")</f>
        <v/>
      </c>
      <c r="F158" s="294" t="str">
        <f ca="1">IF(ISERROR($S158),"",OFFSET('Smelter Reference List'!$E$4,$S158-4,0))</f>
        <v/>
      </c>
      <c r="G158" s="294" t="str">
        <f ca="1">IF(C158=$U$4,"Enter smelter details", IF(ISERROR($S158),"",OFFSET('Smelter Reference List'!$F$4,$S158-4,0)))</f>
        <v/>
      </c>
      <c r="H158" s="295" t="str">
        <f ca="1">IF(ISERROR($S158),"",OFFSET('Smelter Reference List'!$G$4,$S158-4,0))</f>
        <v/>
      </c>
      <c r="I158" s="296" t="str">
        <f ca="1">IF(ISERROR($S158),"",OFFSET('Smelter Reference List'!$H$4,$S158-4,0))</f>
        <v/>
      </c>
      <c r="J158" s="296" t="str">
        <f ca="1">IF(ISERROR($S158),"",OFFSET('Smelter Reference List'!$I$4,$S158-4,0))</f>
        <v/>
      </c>
      <c r="K158" s="297"/>
      <c r="L158" s="297"/>
      <c r="M158" s="297"/>
      <c r="N158" s="297"/>
      <c r="O158" s="297"/>
      <c r="P158" s="297"/>
      <c r="Q158" s="298"/>
      <c r="R158" s="227"/>
      <c r="S158" s="228" t="e">
        <f>IF(C158="",NA(),MATCH($B158&amp;$C158,'Smelter Reference List'!$J:$J,0))</f>
        <v>#N/A</v>
      </c>
      <c r="T158" s="229"/>
      <c r="U158" s="229">
        <f t="shared" ca="1" si="5"/>
        <v>0</v>
      </c>
      <c r="V158" s="229"/>
      <c r="W158" s="229"/>
      <c r="Y158" s="223" t="str">
        <f t="shared" si="6"/>
        <v/>
      </c>
    </row>
    <row r="159" spans="1:25" s="223" customFormat="1" ht="20.25">
      <c r="A159" s="293"/>
      <c r="B159" s="294" t="str">
        <f>IF(LEN(A159)=0,"",INDEX('Smelter Reference List'!$A:$A,MATCH($A159,'Smelter Reference List'!$E:$E,0)))</f>
        <v/>
      </c>
      <c r="C159" s="300" t="str">
        <f>IF(LEN(A159)=0,"",INDEX('Smelter Reference List'!$C:$C,MATCH($A159,'Smelter Reference List'!$E:$E,0)))</f>
        <v/>
      </c>
      <c r="D159" s="294" t="str">
        <f ca="1">IF(ISERROR($S159),"",OFFSET('Smelter Reference List'!$C$4,$S159-4,0)&amp;"")</f>
        <v/>
      </c>
      <c r="E159" s="294" t="str">
        <f ca="1">IF(ISERROR($S159),"",OFFSET('Smelter Reference List'!$D$4,$S159-4,0)&amp;"")</f>
        <v/>
      </c>
      <c r="F159" s="294" t="str">
        <f ca="1">IF(ISERROR($S159),"",OFFSET('Smelter Reference List'!$E$4,$S159-4,0))</f>
        <v/>
      </c>
      <c r="G159" s="294" t="str">
        <f ca="1">IF(C159=$U$4,"Enter smelter details", IF(ISERROR($S159),"",OFFSET('Smelter Reference List'!$F$4,$S159-4,0)))</f>
        <v/>
      </c>
      <c r="H159" s="295" t="str">
        <f ca="1">IF(ISERROR($S159),"",OFFSET('Smelter Reference List'!$G$4,$S159-4,0))</f>
        <v/>
      </c>
      <c r="I159" s="296" t="str">
        <f ca="1">IF(ISERROR($S159),"",OFFSET('Smelter Reference List'!$H$4,$S159-4,0))</f>
        <v/>
      </c>
      <c r="J159" s="296" t="str">
        <f ca="1">IF(ISERROR($S159),"",OFFSET('Smelter Reference List'!$I$4,$S159-4,0))</f>
        <v/>
      </c>
      <c r="K159" s="297"/>
      <c r="L159" s="297"/>
      <c r="M159" s="297"/>
      <c r="N159" s="297"/>
      <c r="O159" s="297"/>
      <c r="P159" s="297"/>
      <c r="Q159" s="298"/>
      <c r="R159" s="227"/>
      <c r="S159" s="228" t="e">
        <f>IF(C159="",NA(),MATCH($B159&amp;$C159,'Smelter Reference List'!$J:$J,0))</f>
        <v>#N/A</v>
      </c>
      <c r="T159" s="229"/>
      <c r="U159" s="229">
        <f t="shared" ca="1" si="5"/>
        <v>0</v>
      </c>
      <c r="V159" s="229"/>
      <c r="W159" s="229"/>
      <c r="Y159" s="223" t="str">
        <f t="shared" si="6"/>
        <v/>
      </c>
    </row>
    <row r="160" spans="1:25" s="223" customFormat="1" ht="20.25">
      <c r="A160" s="293"/>
      <c r="B160" s="294" t="str">
        <f>IF(LEN(A160)=0,"",INDEX('Smelter Reference List'!$A:$A,MATCH($A160,'Smelter Reference List'!$E:$E,0)))</f>
        <v/>
      </c>
      <c r="C160" s="300" t="str">
        <f>IF(LEN(A160)=0,"",INDEX('Smelter Reference List'!$C:$C,MATCH($A160,'Smelter Reference List'!$E:$E,0)))</f>
        <v/>
      </c>
      <c r="D160" s="294" t="str">
        <f ca="1">IF(ISERROR($S160),"",OFFSET('Smelter Reference List'!$C$4,$S160-4,0)&amp;"")</f>
        <v/>
      </c>
      <c r="E160" s="294" t="str">
        <f ca="1">IF(ISERROR($S160),"",OFFSET('Smelter Reference List'!$D$4,$S160-4,0)&amp;"")</f>
        <v/>
      </c>
      <c r="F160" s="294" t="str">
        <f ca="1">IF(ISERROR($S160),"",OFFSET('Smelter Reference List'!$E$4,$S160-4,0))</f>
        <v/>
      </c>
      <c r="G160" s="294" t="str">
        <f ca="1">IF(C160=$U$4,"Enter smelter details", IF(ISERROR($S160),"",OFFSET('Smelter Reference List'!$F$4,$S160-4,0)))</f>
        <v/>
      </c>
      <c r="H160" s="295" t="str">
        <f ca="1">IF(ISERROR($S160),"",OFFSET('Smelter Reference List'!$G$4,$S160-4,0))</f>
        <v/>
      </c>
      <c r="I160" s="296" t="str">
        <f ca="1">IF(ISERROR($S160),"",OFFSET('Smelter Reference List'!$H$4,$S160-4,0))</f>
        <v/>
      </c>
      <c r="J160" s="296" t="str">
        <f ca="1">IF(ISERROR($S160),"",OFFSET('Smelter Reference List'!$I$4,$S160-4,0))</f>
        <v/>
      </c>
      <c r="K160" s="297"/>
      <c r="L160" s="297"/>
      <c r="M160" s="297"/>
      <c r="N160" s="297"/>
      <c r="O160" s="297"/>
      <c r="P160" s="297"/>
      <c r="Q160" s="298"/>
      <c r="R160" s="227"/>
      <c r="S160" s="228" t="e">
        <f>IF(C160="",NA(),MATCH($B160&amp;$C160,'Smelter Reference List'!$J:$J,0))</f>
        <v>#N/A</v>
      </c>
      <c r="T160" s="229"/>
      <c r="U160" s="229">
        <f t="shared" ca="1" si="5"/>
        <v>0</v>
      </c>
      <c r="V160" s="229"/>
      <c r="W160" s="229"/>
      <c r="Y160" s="223" t="str">
        <f t="shared" si="6"/>
        <v/>
      </c>
    </row>
    <row r="161" spans="1:25" s="223" customFormat="1" ht="20.25">
      <c r="A161" s="293"/>
      <c r="B161" s="294" t="str">
        <f>IF(LEN(A161)=0,"",INDEX('Smelter Reference List'!$A:$A,MATCH($A161,'Smelter Reference List'!$E:$E,0)))</f>
        <v/>
      </c>
      <c r="C161" s="300" t="str">
        <f>IF(LEN(A161)=0,"",INDEX('Smelter Reference List'!$C:$C,MATCH($A161,'Smelter Reference List'!$E:$E,0)))</f>
        <v/>
      </c>
      <c r="D161" s="294" t="str">
        <f ca="1">IF(ISERROR($S161),"",OFFSET('Smelter Reference List'!$C$4,$S161-4,0)&amp;"")</f>
        <v/>
      </c>
      <c r="E161" s="294" t="str">
        <f ca="1">IF(ISERROR($S161),"",OFFSET('Smelter Reference List'!$D$4,$S161-4,0)&amp;"")</f>
        <v/>
      </c>
      <c r="F161" s="294" t="str">
        <f ca="1">IF(ISERROR($S161),"",OFFSET('Smelter Reference List'!$E$4,$S161-4,0))</f>
        <v/>
      </c>
      <c r="G161" s="294" t="str">
        <f ca="1">IF(C161=$U$4,"Enter smelter details", IF(ISERROR($S161),"",OFFSET('Smelter Reference List'!$F$4,$S161-4,0)))</f>
        <v/>
      </c>
      <c r="H161" s="295" t="str">
        <f ca="1">IF(ISERROR($S161),"",OFFSET('Smelter Reference List'!$G$4,$S161-4,0))</f>
        <v/>
      </c>
      <c r="I161" s="296" t="str">
        <f ca="1">IF(ISERROR($S161),"",OFFSET('Smelter Reference List'!$H$4,$S161-4,0))</f>
        <v/>
      </c>
      <c r="J161" s="296" t="str">
        <f ca="1">IF(ISERROR($S161),"",OFFSET('Smelter Reference List'!$I$4,$S161-4,0))</f>
        <v/>
      </c>
      <c r="K161" s="297"/>
      <c r="L161" s="297"/>
      <c r="M161" s="297"/>
      <c r="N161" s="297"/>
      <c r="O161" s="297"/>
      <c r="P161" s="297"/>
      <c r="Q161" s="298"/>
      <c r="R161" s="227"/>
      <c r="S161" s="228" t="e">
        <f>IF(C161="",NA(),MATCH($B161&amp;$C161,'Smelter Reference List'!$J:$J,0))</f>
        <v>#N/A</v>
      </c>
      <c r="T161" s="229"/>
      <c r="U161" s="229">
        <f t="shared" ca="1" si="5"/>
        <v>0</v>
      </c>
      <c r="V161" s="229"/>
      <c r="W161" s="229"/>
      <c r="Y161" s="223" t="str">
        <f t="shared" si="6"/>
        <v/>
      </c>
    </row>
    <row r="162" spans="1:25" s="223" customFormat="1" ht="20.25">
      <c r="A162" s="293"/>
      <c r="B162" s="294" t="str">
        <f>IF(LEN(A162)=0,"",INDEX('Smelter Reference List'!$A:$A,MATCH($A162,'Smelter Reference List'!$E:$E,0)))</f>
        <v/>
      </c>
      <c r="C162" s="300" t="str">
        <f>IF(LEN(A162)=0,"",INDEX('Smelter Reference List'!$C:$C,MATCH($A162,'Smelter Reference List'!$E:$E,0)))</f>
        <v/>
      </c>
      <c r="D162" s="294" t="str">
        <f ca="1">IF(ISERROR($S162),"",OFFSET('Smelter Reference List'!$C$4,$S162-4,0)&amp;"")</f>
        <v/>
      </c>
      <c r="E162" s="294" t="str">
        <f ca="1">IF(ISERROR($S162),"",OFFSET('Smelter Reference List'!$D$4,$S162-4,0)&amp;"")</f>
        <v/>
      </c>
      <c r="F162" s="294" t="str">
        <f ca="1">IF(ISERROR($S162),"",OFFSET('Smelter Reference List'!$E$4,$S162-4,0))</f>
        <v/>
      </c>
      <c r="G162" s="294" t="str">
        <f ca="1">IF(C162=$U$4,"Enter smelter details", IF(ISERROR($S162),"",OFFSET('Smelter Reference List'!$F$4,$S162-4,0)))</f>
        <v/>
      </c>
      <c r="H162" s="295" t="str">
        <f ca="1">IF(ISERROR($S162),"",OFFSET('Smelter Reference List'!$G$4,$S162-4,0))</f>
        <v/>
      </c>
      <c r="I162" s="296" t="str">
        <f ca="1">IF(ISERROR($S162),"",OFFSET('Smelter Reference List'!$H$4,$S162-4,0))</f>
        <v/>
      </c>
      <c r="J162" s="296" t="str">
        <f ca="1">IF(ISERROR($S162),"",OFFSET('Smelter Reference List'!$I$4,$S162-4,0))</f>
        <v/>
      </c>
      <c r="K162" s="297"/>
      <c r="L162" s="297"/>
      <c r="M162" s="297"/>
      <c r="N162" s="297"/>
      <c r="O162" s="297"/>
      <c r="P162" s="297"/>
      <c r="Q162" s="298"/>
      <c r="R162" s="227"/>
      <c r="S162" s="228" t="e">
        <f>IF(C162="",NA(),MATCH($B162&amp;$C162,'Smelter Reference List'!$J:$J,0))</f>
        <v>#N/A</v>
      </c>
      <c r="T162" s="229"/>
      <c r="U162" s="229">
        <f t="shared" ca="1" si="5"/>
        <v>0</v>
      </c>
      <c r="V162" s="229"/>
      <c r="W162" s="229"/>
      <c r="Y162" s="223" t="str">
        <f t="shared" si="6"/>
        <v/>
      </c>
    </row>
    <row r="163" spans="1:25" s="223" customFormat="1" ht="20.25">
      <c r="A163" s="293"/>
      <c r="B163" s="294" t="str">
        <f>IF(LEN(A163)=0,"",INDEX('Smelter Reference List'!$A:$A,MATCH($A163,'Smelter Reference List'!$E:$E,0)))</f>
        <v/>
      </c>
      <c r="C163" s="300" t="str">
        <f>IF(LEN(A163)=0,"",INDEX('Smelter Reference List'!$C:$C,MATCH($A163,'Smelter Reference List'!$E:$E,0)))</f>
        <v/>
      </c>
      <c r="D163" s="294" t="str">
        <f ca="1">IF(ISERROR($S163),"",OFFSET('Smelter Reference List'!$C$4,$S163-4,0)&amp;"")</f>
        <v/>
      </c>
      <c r="E163" s="294" t="str">
        <f ca="1">IF(ISERROR($S163),"",OFFSET('Smelter Reference List'!$D$4,$S163-4,0)&amp;"")</f>
        <v/>
      </c>
      <c r="F163" s="294" t="str">
        <f ca="1">IF(ISERROR($S163),"",OFFSET('Smelter Reference List'!$E$4,$S163-4,0))</f>
        <v/>
      </c>
      <c r="G163" s="294" t="str">
        <f ca="1">IF(C163=$U$4,"Enter smelter details", IF(ISERROR($S163),"",OFFSET('Smelter Reference List'!$F$4,$S163-4,0)))</f>
        <v/>
      </c>
      <c r="H163" s="295" t="str">
        <f ca="1">IF(ISERROR($S163),"",OFFSET('Smelter Reference List'!$G$4,$S163-4,0))</f>
        <v/>
      </c>
      <c r="I163" s="296" t="str">
        <f ca="1">IF(ISERROR($S163),"",OFFSET('Smelter Reference List'!$H$4,$S163-4,0))</f>
        <v/>
      </c>
      <c r="J163" s="296" t="str">
        <f ca="1">IF(ISERROR($S163),"",OFFSET('Smelter Reference List'!$I$4,$S163-4,0))</f>
        <v/>
      </c>
      <c r="K163" s="297"/>
      <c r="L163" s="297"/>
      <c r="M163" s="297"/>
      <c r="N163" s="297"/>
      <c r="O163" s="297"/>
      <c r="P163" s="297"/>
      <c r="Q163" s="298"/>
      <c r="R163" s="227"/>
      <c r="S163" s="228" t="e">
        <f>IF(C163="",NA(),MATCH($B163&amp;$C163,'Smelter Reference List'!$J:$J,0))</f>
        <v>#N/A</v>
      </c>
      <c r="T163" s="229"/>
      <c r="U163" s="229">
        <f t="shared" ca="1" si="5"/>
        <v>0</v>
      </c>
      <c r="V163" s="229"/>
      <c r="W163" s="229"/>
      <c r="Y163" s="223" t="str">
        <f t="shared" si="6"/>
        <v/>
      </c>
    </row>
    <row r="164" spans="1:25" s="223" customFormat="1" ht="20.25">
      <c r="A164" s="293"/>
      <c r="B164" s="294" t="str">
        <f>IF(LEN(A164)=0,"",INDEX('Smelter Reference List'!$A:$A,MATCH($A164,'Smelter Reference List'!$E:$E,0)))</f>
        <v/>
      </c>
      <c r="C164" s="300" t="str">
        <f>IF(LEN(A164)=0,"",INDEX('Smelter Reference List'!$C:$C,MATCH($A164,'Smelter Reference List'!$E:$E,0)))</f>
        <v/>
      </c>
      <c r="D164" s="294" t="str">
        <f ca="1">IF(ISERROR($S164),"",OFFSET('Smelter Reference List'!$C$4,$S164-4,0)&amp;"")</f>
        <v/>
      </c>
      <c r="E164" s="294" t="str">
        <f ca="1">IF(ISERROR($S164),"",OFFSET('Smelter Reference List'!$D$4,$S164-4,0)&amp;"")</f>
        <v/>
      </c>
      <c r="F164" s="294" t="str">
        <f ca="1">IF(ISERROR($S164),"",OFFSET('Smelter Reference List'!$E$4,$S164-4,0))</f>
        <v/>
      </c>
      <c r="G164" s="294" t="str">
        <f ca="1">IF(C164=$U$4,"Enter smelter details", IF(ISERROR($S164),"",OFFSET('Smelter Reference List'!$F$4,$S164-4,0)))</f>
        <v/>
      </c>
      <c r="H164" s="295" t="str">
        <f ca="1">IF(ISERROR($S164),"",OFFSET('Smelter Reference List'!$G$4,$S164-4,0))</f>
        <v/>
      </c>
      <c r="I164" s="296" t="str">
        <f ca="1">IF(ISERROR($S164),"",OFFSET('Smelter Reference List'!$H$4,$S164-4,0))</f>
        <v/>
      </c>
      <c r="J164" s="296" t="str">
        <f ca="1">IF(ISERROR($S164),"",OFFSET('Smelter Reference List'!$I$4,$S164-4,0))</f>
        <v/>
      </c>
      <c r="K164" s="297"/>
      <c r="L164" s="297"/>
      <c r="M164" s="297"/>
      <c r="N164" s="297"/>
      <c r="O164" s="297"/>
      <c r="P164" s="297"/>
      <c r="Q164" s="298"/>
      <c r="R164" s="227"/>
      <c r="S164" s="228" t="e">
        <f>IF(C164="",NA(),MATCH($B164&amp;$C164,'Smelter Reference List'!$J:$J,0))</f>
        <v>#N/A</v>
      </c>
      <c r="T164" s="229"/>
      <c r="U164" s="229">
        <f t="shared" ca="1" si="5"/>
        <v>0</v>
      </c>
      <c r="V164" s="229"/>
      <c r="W164" s="229"/>
      <c r="Y164" s="223" t="str">
        <f t="shared" si="6"/>
        <v/>
      </c>
    </row>
    <row r="165" spans="1:25" s="223" customFormat="1" ht="20.25">
      <c r="A165" s="293"/>
      <c r="B165" s="294" t="str">
        <f>IF(LEN(A165)=0,"",INDEX('Smelter Reference List'!$A:$A,MATCH($A165,'Smelter Reference List'!$E:$E,0)))</f>
        <v/>
      </c>
      <c r="C165" s="300" t="str">
        <f>IF(LEN(A165)=0,"",INDEX('Smelter Reference List'!$C:$C,MATCH($A165,'Smelter Reference List'!$E:$E,0)))</f>
        <v/>
      </c>
      <c r="D165" s="294" t="str">
        <f ca="1">IF(ISERROR($S165),"",OFFSET('Smelter Reference List'!$C$4,$S165-4,0)&amp;"")</f>
        <v/>
      </c>
      <c r="E165" s="294" t="str">
        <f ca="1">IF(ISERROR($S165),"",OFFSET('Smelter Reference List'!$D$4,$S165-4,0)&amp;"")</f>
        <v/>
      </c>
      <c r="F165" s="294" t="str">
        <f ca="1">IF(ISERROR($S165),"",OFFSET('Smelter Reference List'!$E$4,$S165-4,0))</f>
        <v/>
      </c>
      <c r="G165" s="294" t="str">
        <f ca="1">IF(C165=$U$4,"Enter smelter details", IF(ISERROR($S165),"",OFFSET('Smelter Reference List'!$F$4,$S165-4,0)))</f>
        <v/>
      </c>
      <c r="H165" s="295" t="str">
        <f ca="1">IF(ISERROR($S165),"",OFFSET('Smelter Reference List'!$G$4,$S165-4,0))</f>
        <v/>
      </c>
      <c r="I165" s="296" t="str">
        <f ca="1">IF(ISERROR($S165),"",OFFSET('Smelter Reference List'!$H$4,$S165-4,0))</f>
        <v/>
      </c>
      <c r="J165" s="296" t="str">
        <f ca="1">IF(ISERROR($S165),"",OFFSET('Smelter Reference List'!$I$4,$S165-4,0))</f>
        <v/>
      </c>
      <c r="K165" s="297"/>
      <c r="L165" s="297"/>
      <c r="M165" s="297"/>
      <c r="N165" s="297"/>
      <c r="O165" s="297"/>
      <c r="P165" s="297"/>
      <c r="Q165" s="298"/>
      <c r="R165" s="227"/>
      <c r="S165" s="228" t="e">
        <f>IF(C165="",NA(),MATCH($B165&amp;$C165,'Smelter Reference List'!$J:$J,0))</f>
        <v>#N/A</v>
      </c>
      <c r="T165" s="229"/>
      <c r="U165" s="229">
        <f t="shared" ca="1" si="5"/>
        <v>0</v>
      </c>
      <c r="V165" s="229"/>
      <c r="W165" s="229"/>
      <c r="Y165" s="223" t="str">
        <f t="shared" si="6"/>
        <v/>
      </c>
    </row>
    <row r="166" spans="1:25" s="223" customFormat="1" ht="20.25">
      <c r="A166" s="293"/>
      <c r="B166" s="294" t="str">
        <f>IF(LEN(A166)=0,"",INDEX('Smelter Reference List'!$A:$A,MATCH($A166,'Smelter Reference List'!$E:$E,0)))</f>
        <v/>
      </c>
      <c r="C166" s="300" t="str">
        <f>IF(LEN(A166)=0,"",INDEX('Smelter Reference List'!$C:$C,MATCH($A166,'Smelter Reference List'!$E:$E,0)))</f>
        <v/>
      </c>
      <c r="D166" s="294" t="str">
        <f ca="1">IF(ISERROR($S166),"",OFFSET('Smelter Reference List'!$C$4,$S166-4,0)&amp;"")</f>
        <v/>
      </c>
      <c r="E166" s="294" t="str">
        <f ca="1">IF(ISERROR($S166),"",OFFSET('Smelter Reference List'!$D$4,$S166-4,0)&amp;"")</f>
        <v/>
      </c>
      <c r="F166" s="294" t="str">
        <f ca="1">IF(ISERROR($S166),"",OFFSET('Smelter Reference List'!$E$4,$S166-4,0))</f>
        <v/>
      </c>
      <c r="G166" s="294" t="str">
        <f ca="1">IF(C166=$U$4,"Enter smelter details", IF(ISERROR($S166),"",OFFSET('Smelter Reference List'!$F$4,$S166-4,0)))</f>
        <v/>
      </c>
      <c r="H166" s="295" t="str">
        <f ca="1">IF(ISERROR($S166),"",OFFSET('Smelter Reference List'!$G$4,$S166-4,0))</f>
        <v/>
      </c>
      <c r="I166" s="296" t="str">
        <f ca="1">IF(ISERROR($S166),"",OFFSET('Smelter Reference List'!$H$4,$S166-4,0))</f>
        <v/>
      </c>
      <c r="J166" s="296" t="str">
        <f ca="1">IF(ISERROR($S166),"",OFFSET('Smelter Reference List'!$I$4,$S166-4,0))</f>
        <v/>
      </c>
      <c r="K166" s="297"/>
      <c r="L166" s="297"/>
      <c r="M166" s="297"/>
      <c r="N166" s="297"/>
      <c r="O166" s="297"/>
      <c r="P166" s="297"/>
      <c r="Q166" s="298"/>
      <c r="R166" s="227"/>
      <c r="S166" s="228" t="e">
        <f>IF(C166="",NA(),MATCH($B166&amp;$C166,'Smelter Reference List'!$J:$J,0))</f>
        <v>#N/A</v>
      </c>
      <c r="T166" s="229"/>
      <c r="U166" s="229">
        <f t="shared" ca="1" si="5"/>
        <v>0</v>
      </c>
      <c r="V166" s="229"/>
      <c r="W166" s="229"/>
      <c r="Y166" s="223" t="str">
        <f t="shared" si="6"/>
        <v/>
      </c>
    </row>
    <row r="167" spans="1:25" s="223" customFormat="1" ht="20.25">
      <c r="A167" s="293"/>
      <c r="B167" s="294" t="str">
        <f>IF(LEN(A167)=0,"",INDEX('Smelter Reference List'!$A:$A,MATCH($A167,'Smelter Reference List'!$E:$E,0)))</f>
        <v/>
      </c>
      <c r="C167" s="300" t="str">
        <f>IF(LEN(A167)=0,"",INDEX('Smelter Reference List'!$C:$C,MATCH($A167,'Smelter Reference List'!$E:$E,0)))</f>
        <v/>
      </c>
      <c r="D167" s="294" t="str">
        <f ca="1">IF(ISERROR($S167),"",OFFSET('Smelter Reference List'!$C$4,$S167-4,0)&amp;"")</f>
        <v/>
      </c>
      <c r="E167" s="294" t="str">
        <f ca="1">IF(ISERROR($S167),"",OFFSET('Smelter Reference List'!$D$4,$S167-4,0)&amp;"")</f>
        <v/>
      </c>
      <c r="F167" s="294" t="str">
        <f ca="1">IF(ISERROR($S167),"",OFFSET('Smelter Reference List'!$E$4,$S167-4,0))</f>
        <v/>
      </c>
      <c r="G167" s="294" t="str">
        <f ca="1">IF(C167=$U$4,"Enter smelter details", IF(ISERROR($S167),"",OFFSET('Smelter Reference List'!$F$4,$S167-4,0)))</f>
        <v/>
      </c>
      <c r="H167" s="295" t="str">
        <f ca="1">IF(ISERROR($S167),"",OFFSET('Smelter Reference List'!$G$4,$S167-4,0))</f>
        <v/>
      </c>
      <c r="I167" s="296" t="str">
        <f ca="1">IF(ISERROR($S167),"",OFFSET('Smelter Reference List'!$H$4,$S167-4,0))</f>
        <v/>
      </c>
      <c r="J167" s="296" t="str">
        <f ca="1">IF(ISERROR($S167),"",OFFSET('Smelter Reference List'!$I$4,$S167-4,0))</f>
        <v/>
      </c>
      <c r="K167" s="297"/>
      <c r="L167" s="297"/>
      <c r="M167" s="297"/>
      <c r="N167" s="297"/>
      <c r="O167" s="297"/>
      <c r="P167" s="297"/>
      <c r="Q167" s="298"/>
      <c r="R167" s="227"/>
      <c r="S167" s="228" t="e">
        <f>IF(C167="",NA(),MATCH($B167&amp;$C167,'Smelter Reference List'!$J:$J,0))</f>
        <v>#N/A</v>
      </c>
      <c r="T167" s="229"/>
      <c r="U167" s="229">
        <f t="shared" ca="1" si="5"/>
        <v>0</v>
      </c>
      <c r="V167" s="229"/>
      <c r="W167" s="229"/>
      <c r="Y167" s="223" t="str">
        <f t="shared" si="6"/>
        <v/>
      </c>
    </row>
    <row r="168" spans="1:25" s="223" customFormat="1" ht="20.25">
      <c r="A168" s="293"/>
      <c r="B168" s="294" t="str">
        <f>IF(LEN(A168)=0,"",INDEX('Smelter Reference List'!$A:$A,MATCH($A168,'Smelter Reference List'!$E:$E,0)))</f>
        <v/>
      </c>
      <c r="C168" s="300" t="str">
        <f>IF(LEN(A168)=0,"",INDEX('Smelter Reference List'!$C:$C,MATCH($A168,'Smelter Reference List'!$E:$E,0)))</f>
        <v/>
      </c>
      <c r="D168" s="294" t="str">
        <f ca="1">IF(ISERROR($S168),"",OFFSET('Smelter Reference List'!$C$4,$S168-4,0)&amp;"")</f>
        <v/>
      </c>
      <c r="E168" s="294" t="str">
        <f ca="1">IF(ISERROR($S168),"",OFFSET('Smelter Reference List'!$D$4,$S168-4,0)&amp;"")</f>
        <v/>
      </c>
      <c r="F168" s="294" t="str">
        <f ca="1">IF(ISERROR($S168),"",OFFSET('Smelter Reference List'!$E$4,$S168-4,0))</f>
        <v/>
      </c>
      <c r="G168" s="294" t="str">
        <f ca="1">IF(C168=$U$4,"Enter smelter details", IF(ISERROR($S168),"",OFFSET('Smelter Reference List'!$F$4,$S168-4,0)))</f>
        <v/>
      </c>
      <c r="H168" s="295" t="str">
        <f ca="1">IF(ISERROR($S168),"",OFFSET('Smelter Reference List'!$G$4,$S168-4,0))</f>
        <v/>
      </c>
      <c r="I168" s="296" t="str">
        <f ca="1">IF(ISERROR($S168),"",OFFSET('Smelter Reference List'!$H$4,$S168-4,0))</f>
        <v/>
      </c>
      <c r="J168" s="296" t="str">
        <f ca="1">IF(ISERROR($S168),"",OFFSET('Smelter Reference List'!$I$4,$S168-4,0))</f>
        <v/>
      </c>
      <c r="K168" s="297"/>
      <c r="L168" s="297"/>
      <c r="M168" s="297"/>
      <c r="N168" s="297"/>
      <c r="O168" s="297"/>
      <c r="P168" s="297"/>
      <c r="Q168" s="298"/>
      <c r="R168" s="227"/>
      <c r="S168" s="228" t="e">
        <f>IF(C168="",NA(),MATCH($B168&amp;$C168,'Smelter Reference List'!$J:$J,0))</f>
        <v>#N/A</v>
      </c>
      <c r="T168" s="229"/>
      <c r="U168" s="229">
        <f t="shared" ca="1" si="5"/>
        <v>0</v>
      </c>
      <c r="V168" s="229"/>
      <c r="W168" s="229"/>
      <c r="Y168" s="223" t="str">
        <f t="shared" si="6"/>
        <v/>
      </c>
    </row>
    <row r="169" spans="1:25" s="223" customFormat="1" ht="20.25">
      <c r="A169" s="293"/>
      <c r="B169" s="294" t="str">
        <f>IF(LEN(A169)=0,"",INDEX('Smelter Reference List'!$A:$A,MATCH($A169,'Smelter Reference List'!$E:$E,0)))</f>
        <v/>
      </c>
      <c r="C169" s="300" t="str">
        <f>IF(LEN(A169)=0,"",INDEX('Smelter Reference List'!$C:$C,MATCH($A169,'Smelter Reference List'!$E:$E,0)))</f>
        <v/>
      </c>
      <c r="D169" s="294" t="str">
        <f ca="1">IF(ISERROR($S169),"",OFFSET('Smelter Reference List'!$C$4,$S169-4,0)&amp;"")</f>
        <v/>
      </c>
      <c r="E169" s="294" t="str">
        <f ca="1">IF(ISERROR($S169),"",OFFSET('Smelter Reference List'!$D$4,$S169-4,0)&amp;"")</f>
        <v/>
      </c>
      <c r="F169" s="294" t="str">
        <f ca="1">IF(ISERROR($S169),"",OFFSET('Smelter Reference List'!$E$4,$S169-4,0))</f>
        <v/>
      </c>
      <c r="G169" s="294" t="str">
        <f ca="1">IF(C169=$U$4,"Enter smelter details", IF(ISERROR($S169),"",OFFSET('Smelter Reference List'!$F$4,$S169-4,0)))</f>
        <v/>
      </c>
      <c r="H169" s="295" t="str">
        <f ca="1">IF(ISERROR($S169),"",OFFSET('Smelter Reference List'!$G$4,$S169-4,0))</f>
        <v/>
      </c>
      <c r="I169" s="296" t="str">
        <f ca="1">IF(ISERROR($S169),"",OFFSET('Smelter Reference List'!$H$4,$S169-4,0))</f>
        <v/>
      </c>
      <c r="J169" s="296" t="str">
        <f ca="1">IF(ISERROR($S169),"",OFFSET('Smelter Reference List'!$I$4,$S169-4,0))</f>
        <v/>
      </c>
      <c r="K169" s="297"/>
      <c r="L169" s="297"/>
      <c r="M169" s="297"/>
      <c r="N169" s="297"/>
      <c r="O169" s="297"/>
      <c r="P169" s="297"/>
      <c r="Q169" s="298"/>
      <c r="R169" s="227"/>
      <c r="S169" s="228" t="e">
        <f>IF(C169="",NA(),MATCH($B169&amp;$C169,'Smelter Reference List'!$J:$J,0))</f>
        <v>#N/A</v>
      </c>
      <c r="T169" s="229"/>
      <c r="U169" s="229">
        <f t="shared" ca="1" si="5"/>
        <v>0</v>
      </c>
      <c r="V169" s="229"/>
      <c r="W169" s="229"/>
      <c r="Y169" s="223" t="str">
        <f t="shared" si="6"/>
        <v/>
      </c>
    </row>
    <row r="170" spans="1:25" s="223" customFormat="1" ht="20.25">
      <c r="A170" s="293"/>
      <c r="B170" s="294" t="str">
        <f>IF(LEN(A170)=0,"",INDEX('Smelter Reference List'!$A:$A,MATCH($A170,'Smelter Reference List'!$E:$E,0)))</f>
        <v/>
      </c>
      <c r="C170" s="300" t="str">
        <f>IF(LEN(A170)=0,"",INDEX('Smelter Reference List'!$C:$C,MATCH($A170,'Smelter Reference List'!$E:$E,0)))</f>
        <v/>
      </c>
      <c r="D170" s="294" t="str">
        <f ca="1">IF(ISERROR($S170),"",OFFSET('Smelter Reference List'!$C$4,$S170-4,0)&amp;"")</f>
        <v/>
      </c>
      <c r="E170" s="294" t="str">
        <f ca="1">IF(ISERROR($S170),"",OFFSET('Smelter Reference List'!$D$4,$S170-4,0)&amp;"")</f>
        <v/>
      </c>
      <c r="F170" s="294" t="str">
        <f ca="1">IF(ISERROR($S170),"",OFFSET('Smelter Reference List'!$E$4,$S170-4,0))</f>
        <v/>
      </c>
      <c r="G170" s="294" t="str">
        <f ca="1">IF(C170=$U$4,"Enter smelter details", IF(ISERROR($S170),"",OFFSET('Smelter Reference List'!$F$4,$S170-4,0)))</f>
        <v/>
      </c>
      <c r="H170" s="295" t="str">
        <f ca="1">IF(ISERROR($S170),"",OFFSET('Smelter Reference List'!$G$4,$S170-4,0))</f>
        <v/>
      </c>
      <c r="I170" s="296" t="str">
        <f ca="1">IF(ISERROR($S170),"",OFFSET('Smelter Reference List'!$H$4,$S170-4,0))</f>
        <v/>
      </c>
      <c r="J170" s="296" t="str">
        <f ca="1">IF(ISERROR($S170),"",OFFSET('Smelter Reference List'!$I$4,$S170-4,0))</f>
        <v/>
      </c>
      <c r="K170" s="297"/>
      <c r="L170" s="297"/>
      <c r="M170" s="297"/>
      <c r="N170" s="297"/>
      <c r="O170" s="297"/>
      <c r="P170" s="297"/>
      <c r="Q170" s="298"/>
      <c r="R170" s="227"/>
      <c r="S170" s="228" t="e">
        <f>IF(C170="",NA(),MATCH($B170&amp;$C170,'Smelter Reference List'!$J:$J,0))</f>
        <v>#N/A</v>
      </c>
      <c r="T170" s="229"/>
      <c r="U170" s="229">
        <f t="shared" ca="1" si="5"/>
        <v>0</v>
      </c>
      <c r="V170" s="229"/>
      <c r="W170" s="229"/>
      <c r="Y170" s="223" t="str">
        <f t="shared" si="6"/>
        <v/>
      </c>
    </row>
    <row r="171" spans="1:25" s="223" customFormat="1" ht="20.25">
      <c r="A171" s="293"/>
      <c r="B171" s="294" t="str">
        <f>IF(LEN(A171)=0,"",INDEX('Smelter Reference List'!$A:$A,MATCH($A171,'Smelter Reference List'!$E:$E,0)))</f>
        <v/>
      </c>
      <c r="C171" s="300" t="str">
        <f>IF(LEN(A171)=0,"",INDEX('Smelter Reference List'!$C:$C,MATCH($A171,'Smelter Reference List'!$E:$E,0)))</f>
        <v/>
      </c>
      <c r="D171" s="294" t="str">
        <f ca="1">IF(ISERROR($S171),"",OFFSET('Smelter Reference List'!$C$4,$S171-4,0)&amp;"")</f>
        <v/>
      </c>
      <c r="E171" s="294" t="str">
        <f ca="1">IF(ISERROR($S171),"",OFFSET('Smelter Reference List'!$D$4,$S171-4,0)&amp;"")</f>
        <v/>
      </c>
      <c r="F171" s="294" t="str">
        <f ca="1">IF(ISERROR($S171),"",OFFSET('Smelter Reference List'!$E$4,$S171-4,0))</f>
        <v/>
      </c>
      <c r="G171" s="294" t="str">
        <f ca="1">IF(C171=$U$4,"Enter smelter details", IF(ISERROR($S171),"",OFFSET('Smelter Reference List'!$F$4,$S171-4,0)))</f>
        <v/>
      </c>
      <c r="H171" s="295" t="str">
        <f ca="1">IF(ISERROR($S171),"",OFFSET('Smelter Reference List'!$G$4,$S171-4,0))</f>
        <v/>
      </c>
      <c r="I171" s="296" t="str">
        <f ca="1">IF(ISERROR($S171),"",OFFSET('Smelter Reference List'!$H$4,$S171-4,0))</f>
        <v/>
      </c>
      <c r="J171" s="296" t="str">
        <f ca="1">IF(ISERROR($S171),"",OFFSET('Smelter Reference List'!$I$4,$S171-4,0))</f>
        <v/>
      </c>
      <c r="K171" s="297"/>
      <c r="L171" s="297"/>
      <c r="M171" s="297"/>
      <c r="N171" s="297"/>
      <c r="O171" s="297"/>
      <c r="P171" s="297"/>
      <c r="Q171" s="298"/>
      <c r="R171" s="227"/>
      <c r="S171" s="228" t="e">
        <f>IF(C171="",NA(),MATCH($B171&amp;$C171,'Smelter Reference List'!$J:$J,0))</f>
        <v>#N/A</v>
      </c>
      <c r="T171" s="229"/>
      <c r="U171" s="229">
        <f t="shared" ca="1" si="5"/>
        <v>0</v>
      </c>
      <c r="V171" s="229"/>
      <c r="W171" s="229"/>
      <c r="Y171" s="223" t="str">
        <f t="shared" si="6"/>
        <v/>
      </c>
    </row>
    <row r="172" spans="1:25" s="223" customFormat="1" ht="20.25">
      <c r="A172" s="293"/>
      <c r="B172" s="294" t="str">
        <f>IF(LEN(A172)=0,"",INDEX('Smelter Reference List'!$A:$A,MATCH($A172,'Smelter Reference List'!$E:$E,0)))</f>
        <v/>
      </c>
      <c r="C172" s="300" t="str">
        <f>IF(LEN(A172)=0,"",INDEX('Smelter Reference List'!$C:$C,MATCH($A172,'Smelter Reference List'!$E:$E,0)))</f>
        <v/>
      </c>
      <c r="D172" s="294" t="str">
        <f ca="1">IF(ISERROR($S172),"",OFFSET('Smelter Reference List'!$C$4,$S172-4,0)&amp;"")</f>
        <v/>
      </c>
      <c r="E172" s="294" t="str">
        <f ca="1">IF(ISERROR($S172),"",OFFSET('Smelter Reference List'!$D$4,$S172-4,0)&amp;"")</f>
        <v/>
      </c>
      <c r="F172" s="294" t="str">
        <f ca="1">IF(ISERROR($S172),"",OFFSET('Smelter Reference List'!$E$4,$S172-4,0))</f>
        <v/>
      </c>
      <c r="G172" s="294" t="str">
        <f ca="1">IF(C172=$U$4,"Enter smelter details", IF(ISERROR($S172),"",OFFSET('Smelter Reference List'!$F$4,$S172-4,0)))</f>
        <v/>
      </c>
      <c r="H172" s="295" t="str">
        <f ca="1">IF(ISERROR($S172),"",OFFSET('Smelter Reference List'!$G$4,$S172-4,0))</f>
        <v/>
      </c>
      <c r="I172" s="296" t="str">
        <f ca="1">IF(ISERROR($S172),"",OFFSET('Smelter Reference List'!$H$4,$S172-4,0))</f>
        <v/>
      </c>
      <c r="J172" s="296" t="str">
        <f ca="1">IF(ISERROR($S172),"",OFFSET('Smelter Reference List'!$I$4,$S172-4,0))</f>
        <v/>
      </c>
      <c r="K172" s="297"/>
      <c r="L172" s="297"/>
      <c r="M172" s="297"/>
      <c r="N172" s="297"/>
      <c r="O172" s="297"/>
      <c r="P172" s="297"/>
      <c r="Q172" s="298"/>
      <c r="R172" s="227"/>
      <c r="S172" s="228" t="e">
        <f>IF(C172="",NA(),MATCH($B172&amp;$C172,'Smelter Reference List'!$J:$J,0))</f>
        <v>#N/A</v>
      </c>
      <c r="T172" s="229"/>
      <c r="U172" s="229">
        <f t="shared" ca="1" si="5"/>
        <v>0</v>
      </c>
      <c r="V172" s="229"/>
      <c r="W172" s="229"/>
      <c r="Y172" s="223" t="str">
        <f t="shared" si="6"/>
        <v/>
      </c>
    </row>
    <row r="173" spans="1:25" s="223" customFormat="1" ht="20.25">
      <c r="A173" s="293"/>
      <c r="B173" s="294" t="str">
        <f>IF(LEN(A173)=0,"",INDEX('Smelter Reference List'!$A:$A,MATCH($A173,'Smelter Reference List'!$E:$E,0)))</f>
        <v/>
      </c>
      <c r="C173" s="300" t="str">
        <f>IF(LEN(A173)=0,"",INDEX('Smelter Reference List'!$C:$C,MATCH($A173,'Smelter Reference List'!$E:$E,0)))</f>
        <v/>
      </c>
      <c r="D173" s="294" t="str">
        <f ca="1">IF(ISERROR($S173),"",OFFSET('Smelter Reference List'!$C$4,$S173-4,0)&amp;"")</f>
        <v/>
      </c>
      <c r="E173" s="294" t="str">
        <f ca="1">IF(ISERROR($S173),"",OFFSET('Smelter Reference List'!$D$4,$S173-4,0)&amp;"")</f>
        <v/>
      </c>
      <c r="F173" s="294" t="str">
        <f ca="1">IF(ISERROR($S173),"",OFFSET('Smelter Reference List'!$E$4,$S173-4,0))</f>
        <v/>
      </c>
      <c r="G173" s="294" t="str">
        <f ca="1">IF(C173=$U$4,"Enter smelter details", IF(ISERROR($S173),"",OFFSET('Smelter Reference List'!$F$4,$S173-4,0)))</f>
        <v/>
      </c>
      <c r="H173" s="295" t="str">
        <f ca="1">IF(ISERROR($S173),"",OFFSET('Smelter Reference List'!$G$4,$S173-4,0))</f>
        <v/>
      </c>
      <c r="I173" s="296" t="str">
        <f ca="1">IF(ISERROR($S173),"",OFFSET('Smelter Reference List'!$H$4,$S173-4,0))</f>
        <v/>
      </c>
      <c r="J173" s="296" t="str">
        <f ca="1">IF(ISERROR($S173),"",OFFSET('Smelter Reference List'!$I$4,$S173-4,0))</f>
        <v/>
      </c>
      <c r="K173" s="297"/>
      <c r="L173" s="297"/>
      <c r="M173" s="297"/>
      <c r="N173" s="297"/>
      <c r="O173" s="297"/>
      <c r="P173" s="297"/>
      <c r="Q173" s="298"/>
      <c r="R173" s="227"/>
      <c r="S173" s="228" t="e">
        <f>IF(C173="",NA(),MATCH($B173&amp;$C173,'Smelter Reference List'!$J:$J,0))</f>
        <v>#N/A</v>
      </c>
      <c r="T173" s="229"/>
      <c r="U173" s="229">
        <f t="shared" ca="1" si="5"/>
        <v>0</v>
      </c>
      <c r="V173" s="229"/>
      <c r="W173" s="229"/>
      <c r="Y173" s="223" t="str">
        <f t="shared" si="6"/>
        <v/>
      </c>
    </row>
    <row r="174" spans="1:25" s="223" customFormat="1" ht="20.25">
      <c r="A174" s="293"/>
      <c r="B174" s="294" t="str">
        <f>IF(LEN(A174)=0,"",INDEX('Smelter Reference List'!$A:$A,MATCH($A174,'Smelter Reference List'!$E:$E,0)))</f>
        <v/>
      </c>
      <c r="C174" s="300" t="str">
        <f>IF(LEN(A174)=0,"",INDEX('Smelter Reference List'!$C:$C,MATCH($A174,'Smelter Reference List'!$E:$E,0)))</f>
        <v/>
      </c>
      <c r="D174" s="294" t="str">
        <f ca="1">IF(ISERROR($S174),"",OFFSET('Smelter Reference List'!$C$4,$S174-4,0)&amp;"")</f>
        <v/>
      </c>
      <c r="E174" s="294" t="str">
        <f ca="1">IF(ISERROR($S174),"",OFFSET('Smelter Reference List'!$D$4,$S174-4,0)&amp;"")</f>
        <v/>
      </c>
      <c r="F174" s="294" t="str">
        <f ca="1">IF(ISERROR($S174),"",OFFSET('Smelter Reference List'!$E$4,$S174-4,0))</f>
        <v/>
      </c>
      <c r="G174" s="294" t="str">
        <f ca="1">IF(C174=$U$4,"Enter smelter details", IF(ISERROR($S174),"",OFFSET('Smelter Reference List'!$F$4,$S174-4,0)))</f>
        <v/>
      </c>
      <c r="H174" s="295" t="str">
        <f ca="1">IF(ISERROR($S174),"",OFFSET('Smelter Reference List'!$G$4,$S174-4,0))</f>
        <v/>
      </c>
      <c r="I174" s="296" t="str">
        <f ca="1">IF(ISERROR($S174),"",OFFSET('Smelter Reference List'!$H$4,$S174-4,0))</f>
        <v/>
      </c>
      <c r="J174" s="296" t="str">
        <f ca="1">IF(ISERROR($S174),"",OFFSET('Smelter Reference List'!$I$4,$S174-4,0))</f>
        <v/>
      </c>
      <c r="K174" s="297"/>
      <c r="L174" s="297"/>
      <c r="M174" s="297"/>
      <c r="N174" s="297"/>
      <c r="O174" s="297"/>
      <c r="P174" s="297"/>
      <c r="Q174" s="298"/>
      <c r="R174" s="227"/>
      <c r="S174" s="228" t="e">
        <f>IF(C174="",NA(),MATCH($B174&amp;$C174,'Smelter Reference List'!$J:$J,0))</f>
        <v>#N/A</v>
      </c>
      <c r="T174" s="229"/>
      <c r="U174" s="229">
        <f t="shared" ca="1" si="5"/>
        <v>0</v>
      </c>
      <c r="V174" s="229"/>
      <c r="W174" s="229"/>
      <c r="Y174" s="223" t="str">
        <f t="shared" si="6"/>
        <v/>
      </c>
    </row>
    <row r="175" spans="1:25" s="223" customFormat="1" ht="20.25">
      <c r="A175" s="293"/>
      <c r="B175" s="294" t="str">
        <f>IF(LEN(A175)=0,"",INDEX('Smelter Reference List'!$A:$A,MATCH($A175,'Smelter Reference List'!$E:$E,0)))</f>
        <v/>
      </c>
      <c r="C175" s="300" t="str">
        <f>IF(LEN(A175)=0,"",INDEX('Smelter Reference List'!$C:$C,MATCH($A175,'Smelter Reference List'!$E:$E,0)))</f>
        <v/>
      </c>
      <c r="D175" s="294" t="str">
        <f ca="1">IF(ISERROR($S175),"",OFFSET('Smelter Reference List'!$C$4,$S175-4,0)&amp;"")</f>
        <v/>
      </c>
      <c r="E175" s="294" t="str">
        <f ca="1">IF(ISERROR($S175),"",OFFSET('Smelter Reference List'!$D$4,$S175-4,0)&amp;"")</f>
        <v/>
      </c>
      <c r="F175" s="294" t="str">
        <f ca="1">IF(ISERROR($S175),"",OFFSET('Smelter Reference List'!$E$4,$S175-4,0))</f>
        <v/>
      </c>
      <c r="G175" s="294" t="str">
        <f ca="1">IF(C175=$U$4,"Enter smelter details", IF(ISERROR($S175),"",OFFSET('Smelter Reference List'!$F$4,$S175-4,0)))</f>
        <v/>
      </c>
      <c r="H175" s="295" t="str">
        <f ca="1">IF(ISERROR($S175),"",OFFSET('Smelter Reference List'!$G$4,$S175-4,0))</f>
        <v/>
      </c>
      <c r="I175" s="296" t="str">
        <f ca="1">IF(ISERROR($S175),"",OFFSET('Smelter Reference List'!$H$4,$S175-4,0))</f>
        <v/>
      </c>
      <c r="J175" s="296" t="str">
        <f ca="1">IF(ISERROR($S175),"",OFFSET('Smelter Reference List'!$I$4,$S175-4,0))</f>
        <v/>
      </c>
      <c r="K175" s="297"/>
      <c r="L175" s="297"/>
      <c r="M175" s="297"/>
      <c r="N175" s="297"/>
      <c r="O175" s="297"/>
      <c r="P175" s="297"/>
      <c r="Q175" s="298"/>
      <c r="R175" s="227"/>
      <c r="S175" s="228" t="e">
        <f>IF(C175="",NA(),MATCH($B175&amp;$C175,'Smelter Reference List'!$J:$J,0))</f>
        <v>#N/A</v>
      </c>
      <c r="T175" s="229"/>
      <c r="U175" s="229">
        <f t="shared" ca="1" si="5"/>
        <v>0</v>
      </c>
      <c r="V175" s="229"/>
      <c r="W175" s="229"/>
      <c r="Y175" s="223" t="str">
        <f t="shared" si="6"/>
        <v/>
      </c>
    </row>
    <row r="176" spans="1:25" s="223" customFormat="1" ht="20.25">
      <c r="A176" s="293"/>
      <c r="B176" s="294" t="str">
        <f>IF(LEN(A176)=0,"",INDEX('Smelter Reference List'!$A:$A,MATCH($A176,'Smelter Reference List'!$E:$E,0)))</f>
        <v/>
      </c>
      <c r="C176" s="300" t="str">
        <f>IF(LEN(A176)=0,"",INDEX('Smelter Reference List'!$C:$C,MATCH($A176,'Smelter Reference List'!$E:$E,0)))</f>
        <v/>
      </c>
      <c r="D176" s="294" t="str">
        <f ca="1">IF(ISERROR($S176),"",OFFSET('Smelter Reference List'!$C$4,$S176-4,0)&amp;"")</f>
        <v/>
      </c>
      <c r="E176" s="294" t="str">
        <f ca="1">IF(ISERROR($S176),"",OFFSET('Smelter Reference List'!$D$4,$S176-4,0)&amp;"")</f>
        <v/>
      </c>
      <c r="F176" s="294" t="str">
        <f ca="1">IF(ISERROR($S176),"",OFFSET('Smelter Reference List'!$E$4,$S176-4,0))</f>
        <v/>
      </c>
      <c r="G176" s="294" t="str">
        <f ca="1">IF(C176=$U$4,"Enter smelter details", IF(ISERROR($S176),"",OFFSET('Smelter Reference List'!$F$4,$S176-4,0)))</f>
        <v/>
      </c>
      <c r="H176" s="295" t="str">
        <f ca="1">IF(ISERROR($S176),"",OFFSET('Smelter Reference List'!$G$4,$S176-4,0))</f>
        <v/>
      </c>
      <c r="I176" s="296" t="str">
        <f ca="1">IF(ISERROR($S176),"",OFFSET('Smelter Reference List'!$H$4,$S176-4,0))</f>
        <v/>
      </c>
      <c r="J176" s="296" t="str">
        <f ca="1">IF(ISERROR($S176),"",OFFSET('Smelter Reference List'!$I$4,$S176-4,0))</f>
        <v/>
      </c>
      <c r="K176" s="297"/>
      <c r="L176" s="297"/>
      <c r="M176" s="297"/>
      <c r="N176" s="297"/>
      <c r="O176" s="297"/>
      <c r="P176" s="297"/>
      <c r="Q176" s="298"/>
      <c r="R176" s="227"/>
      <c r="S176" s="228" t="e">
        <f>IF(C176="",NA(),MATCH($B176&amp;$C176,'Smelter Reference List'!$J:$J,0))</f>
        <v>#N/A</v>
      </c>
      <c r="T176" s="229"/>
      <c r="U176" s="229">
        <f t="shared" ca="1" si="5"/>
        <v>0</v>
      </c>
      <c r="V176" s="229"/>
      <c r="W176" s="229"/>
      <c r="Y176" s="223" t="str">
        <f t="shared" si="6"/>
        <v/>
      </c>
    </row>
    <row r="177" spans="1:25" s="223" customFormat="1" ht="20.25">
      <c r="A177" s="293"/>
      <c r="B177" s="294" t="str">
        <f>IF(LEN(A177)=0,"",INDEX('Smelter Reference List'!$A:$A,MATCH($A177,'Smelter Reference List'!$E:$E,0)))</f>
        <v/>
      </c>
      <c r="C177" s="300" t="str">
        <f>IF(LEN(A177)=0,"",INDEX('Smelter Reference List'!$C:$C,MATCH($A177,'Smelter Reference List'!$E:$E,0)))</f>
        <v/>
      </c>
      <c r="D177" s="294" t="str">
        <f ca="1">IF(ISERROR($S177),"",OFFSET('Smelter Reference List'!$C$4,$S177-4,0)&amp;"")</f>
        <v/>
      </c>
      <c r="E177" s="294" t="str">
        <f ca="1">IF(ISERROR($S177),"",OFFSET('Smelter Reference List'!$D$4,$S177-4,0)&amp;"")</f>
        <v/>
      </c>
      <c r="F177" s="294" t="str">
        <f ca="1">IF(ISERROR($S177),"",OFFSET('Smelter Reference List'!$E$4,$S177-4,0))</f>
        <v/>
      </c>
      <c r="G177" s="294" t="str">
        <f ca="1">IF(C177=$U$4,"Enter smelter details", IF(ISERROR($S177),"",OFFSET('Smelter Reference List'!$F$4,$S177-4,0)))</f>
        <v/>
      </c>
      <c r="H177" s="295" t="str">
        <f ca="1">IF(ISERROR($S177),"",OFFSET('Smelter Reference List'!$G$4,$S177-4,0))</f>
        <v/>
      </c>
      <c r="I177" s="296" t="str">
        <f ca="1">IF(ISERROR($S177),"",OFFSET('Smelter Reference List'!$H$4,$S177-4,0))</f>
        <v/>
      </c>
      <c r="J177" s="296" t="str">
        <f ca="1">IF(ISERROR($S177),"",OFFSET('Smelter Reference List'!$I$4,$S177-4,0))</f>
        <v/>
      </c>
      <c r="K177" s="297"/>
      <c r="L177" s="297"/>
      <c r="M177" s="297"/>
      <c r="N177" s="297"/>
      <c r="O177" s="297"/>
      <c r="P177" s="297"/>
      <c r="Q177" s="298"/>
      <c r="R177" s="227"/>
      <c r="S177" s="228" t="e">
        <f>IF(C177="",NA(),MATCH($B177&amp;$C177,'Smelter Reference List'!$J:$J,0))</f>
        <v>#N/A</v>
      </c>
      <c r="T177" s="229"/>
      <c r="U177" s="229">
        <f t="shared" ca="1" si="5"/>
        <v>0</v>
      </c>
      <c r="V177" s="229"/>
      <c r="W177" s="229"/>
      <c r="Y177" s="223" t="str">
        <f t="shared" si="6"/>
        <v/>
      </c>
    </row>
    <row r="178" spans="1:25" s="223" customFormat="1" ht="20.25">
      <c r="A178" s="293"/>
      <c r="B178" s="294" t="str">
        <f>IF(LEN(A178)=0,"",INDEX('Smelter Reference List'!$A:$A,MATCH($A178,'Smelter Reference List'!$E:$E,0)))</f>
        <v/>
      </c>
      <c r="C178" s="300" t="str">
        <f>IF(LEN(A178)=0,"",INDEX('Smelter Reference List'!$C:$C,MATCH($A178,'Smelter Reference List'!$E:$E,0)))</f>
        <v/>
      </c>
      <c r="D178" s="294" t="str">
        <f ca="1">IF(ISERROR($S178),"",OFFSET('Smelter Reference List'!$C$4,$S178-4,0)&amp;"")</f>
        <v/>
      </c>
      <c r="E178" s="294" t="str">
        <f ca="1">IF(ISERROR($S178),"",OFFSET('Smelter Reference List'!$D$4,$S178-4,0)&amp;"")</f>
        <v/>
      </c>
      <c r="F178" s="294" t="str">
        <f ca="1">IF(ISERROR($S178),"",OFFSET('Smelter Reference List'!$E$4,$S178-4,0))</f>
        <v/>
      </c>
      <c r="G178" s="294" t="str">
        <f ca="1">IF(C178=$U$4,"Enter smelter details", IF(ISERROR($S178),"",OFFSET('Smelter Reference List'!$F$4,$S178-4,0)))</f>
        <v/>
      </c>
      <c r="H178" s="295" t="str">
        <f ca="1">IF(ISERROR($S178),"",OFFSET('Smelter Reference List'!$G$4,$S178-4,0))</f>
        <v/>
      </c>
      <c r="I178" s="296" t="str">
        <f ca="1">IF(ISERROR($S178),"",OFFSET('Smelter Reference List'!$H$4,$S178-4,0))</f>
        <v/>
      </c>
      <c r="J178" s="296" t="str">
        <f ca="1">IF(ISERROR($S178),"",OFFSET('Smelter Reference List'!$I$4,$S178-4,0))</f>
        <v/>
      </c>
      <c r="K178" s="297"/>
      <c r="L178" s="297"/>
      <c r="M178" s="297"/>
      <c r="N178" s="297"/>
      <c r="O178" s="297"/>
      <c r="P178" s="297"/>
      <c r="Q178" s="298"/>
      <c r="R178" s="227"/>
      <c r="S178" s="228" t="e">
        <f>IF(C178="",NA(),MATCH($B178&amp;$C178,'Smelter Reference List'!$J:$J,0))</f>
        <v>#N/A</v>
      </c>
      <c r="T178" s="229"/>
      <c r="U178" s="229">
        <f t="shared" ca="1" si="5"/>
        <v>0</v>
      </c>
      <c r="V178" s="229"/>
      <c r="W178" s="229"/>
      <c r="Y178" s="223" t="str">
        <f t="shared" si="6"/>
        <v/>
      </c>
    </row>
    <row r="179" spans="1:25" s="223" customFormat="1" ht="20.25">
      <c r="A179" s="293"/>
      <c r="B179" s="294" t="str">
        <f>IF(LEN(A179)=0,"",INDEX('Smelter Reference List'!$A:$A,MATCH($A179,'Smelter Reference List'!$E:$E,0)))</f>
        <v/>
      </c>
      <c r="C179" s="300" t="str">
        <f>IF(LEN(A179)=0,"",INDEX('Smelter Reference List'!$C:$C,MATCH($A179,'Smelter Reference List'!$E:$E,0)))</f>
        <v/>
      </c>
      <c r="D179" s="294" t="str">
        <f ca="1">IF(ISERROR($S179),"",OFFSET('Smelter Reference List'!$C$4,$S179-4,0)&amp;"")</f>
        <v/>
      </c>
      <c r="E179" s="294" t="str">
        <f ca="1">IF(ISERROR($S179),"",OFFSET('Smelter Reference List'!$D$4,$S179-4,0)&amp;"")</f>
        <v/>
      </c>
      <c r="F179" s="294" t="str">
        <f ca="1">IF(ISERROR($S179),"",OFFSET('Smelter Reference List'!$E$4,$S179-4,0))</f>
        <v/>
      </c>
      <c r="G179" s="294" t="str">
        <f ca="1">IF(C179=$U$4,"Enter smelter details", IF(ISERROR($S179),"",OFFSET('Smelter Reference List'!$F$4,$S179-4,0)))</f>
        <v/>
      </c>
      <c r="H179" s="295" t="str">
        <f ca="1">IF(ISERROR($S179),"",OFFSET('Smelter Reference List'!$G$4,$S179-4,0))</f>
        <v/>
      </c>
      <c r="I179" s="296" t="str">
        <f ca="1">IF(ISERROR($S179),"",OFFSET('Smelter Reference List'!$H$4,$S179-4,0))</f>
        <v/>
      </c>
      <c r="J179" s="296" t="str">
        <f ca="1">IF(ISERROR($S179),"",OFFSET('Smelter Reference List'!$I$4,$S179-4,0))</f>
        <v/>
      </c>
      <c r="K179" s="297"/>
      <c r="L179" s="297"/>
      <c r="M179" s="297"/>
      <c r="N179" s="297"/>
      <c r="O179" s="297"/>
      <c r="P179" s="297"/>
      <c r="Q179" s="298"/>
      <c r="R179" s="227"/>
      <c r="S179" s="228" t="e">
        <f>IF(C179="",NA(),MATCH($B179&amp;$C179,'Smelter Reference List'!$J:$J,0))</f>
        <v>#N/A</v>
      </c>
      <c r="T179" s="229"/>
      <c r="U179" s="229">
        <f t="shared" ca="1" si="5"/>
        <v>0</v>
      </c>
      <c r="V179" s="229"/>
      <c r="W179" s="229"/>
      <c r="Y179" s="223" t="str">
        <f t="shared" si="6"/>
        <v/>
      </c>
    </row>
    <row r="180" spans="1:25" s="223" customFormat="1" ht="20.25">
      <c r="A180" s="293"/>
      <c r="B180" s="294" t="str">
        <f>IF(LEN(A180)=0,"",INDEX('Smelter Reference List'!$A:$A,MATCH($A180,'Smelter Reference List'!$E:$E,0)))</f>
        <v/>
      </c>
      <c r="C180" s="300" t="str">
        <f>IF(LEN(A180)=0,"",INDEX('Smelter Reference List'!$C:$C,MATCH($A180,'Smelter Reference List'!$E:$E,0)))</f>
        <v/>
      </c>
      <c r="D180" s="294" t="str">
        <f ca="1">IF(ISERROR($S180),"",OFFSET('Smelter Reference List'!$C$4,$S180-4,0)&amp;"")</f>
        <v/>
      </c>
      <c r="E180" s="294" t="str">
        <f ca="1">IF(ISERROR($S180),"",OFFSET('Smelter Reference List'!$D$4,$S180-4,0)&amp;"")</f>
        <v/>
      </c>
      <c r="F180" s="294" t="str">
        <f ca="1">IF(ISERROR($S180),"",OFFSET('Smelter Reference List'!$E$4,$S180-4,0))</f>
        <v/>
      </c>
      <c r="G180" s="294" t="str">
        <f ca="1">IF(C180=$U$4,"Enter smelter details", IF(ISERROR($S180),"",OFFSET('Smelter Reference List'!$F$4,$S180-4,0)))</f>
        <v/>
      </c>
      <c r="H180" s="295" t="str">
        <f ca="1">IF(ISERROR($S180),"",OFFSET('Smelter Reference List'!$G$4,$S180-4,0))</f>
        <v/>
      </c>
      <c r="I180" s="296" t="str">
        <f ca="1">IF(ISERROR($S180),"",OFFSET('Smelter Reference List'!$H$4,$S180-4,0))</f>
        <v/>
      </c>
      <c r="J180" s="296" t="str">
        <f ca="1">IF(ISERROR($S180),"",OFFSET('Smelter Reference List'!$I$4,$S180-4,0))</f>
        <v/>
      </c>
      <c r="K180" s="297"/>
      <c r="L180" s="297"/>
      <c r="M180" s="297"/>
      <c r="N180" s="297"/>
      <c r="O180" s="297"/>
      <c r="P180" s="297"/>
      <c r="Q180" s="298"/>
      <c r="R180" s="227"/>
      <c r="S180" s="228" t="e">
        <f>IF(C180="",NA(),MATCH($B180&amp;$C180,'Smelter Reference List'!$J:$J,0))</f>
        <v>#N/A</v>
      </c>
      <c r="T180" s="229"/>
      <c r="U180" s="229">
        <f t="shared" ca="1" si="5"/>
        <v>0</v>
      </c>
      <c r="V180" s="229"/>
      <c r="W180" s="229"/>
      <c r="Y180" s="223" t="str">
        <f t="shared" si="6"/>
        <v/>
      </c>
    </row>
    <row r="181" spans="1:25" s="223" customFormat="1" ht="20.25">
      <c r="A181" s="293"/>
      <c r="B181" s="294" t="str">
        <f>IF(LEN(A181)=0,"",INDEX('Smelter Reference List'!$A:$A,MATCH($A181,'Smelter Reference List'!$E:$E,0)))</f>
        <v/>
      </c>
      <c r="C181" s="300" t="str">
        <f>IF(LEN(A181)=0,"",INDEX('Smelter Reference List'!$C:$C,MATCH($A181,'Smelter Reference List'!$E:$E,0)))</f>
        <v/>
      </c>
      <c r="D181" s="294" t="str">
        <f ca="1">IF(ISERROR($S181),"",OFFSET('Smelter Reference List'!$C$4,$S181-4,0)&amp;"")</f>
        <v/>
      </c>
      <c r="E181" s="294" t="str">
        <f ca="1">IF(ISERROR($S181),"",OFFSET('Smelter Reference List'!$D$4,$S181-4,0)&amp;"")</f>
        <v/>
      </c>
      <c r="F181" s="294" t="str">
        <f ca="1">IF(ISERROR($S181),"",OFFSET('Smelter Reference List'!$E$4,$S181-4,0))</f>
        <v/>
      </c>
      <c r="G181" s="294" t="str">
        <f ca="1">IF(C181=$U$4,"Enter smelter details", IF(ISERROR($S181),"",OFFSET('Smelter Reference List'!$F$4,$S181-4,0)))</f>
        <v/>
      </c>
      <c r="H181" s="295" t="str">
        <f ca="1">IF(ISERROR($S181),"",OFFSET('Smelter Reference List'!$G$4,$S181-4,0))</f>
        <v/>
      </c>
      <c r="I181" s="296" t="str">
        <f ca="1">IF(ISERROR($S181),"",OFFSET('Smelter Reference List'!$H$4,$S181-4,0))</f>
        <v/>
      </c>
      <c r="J181" s="296" t="str">
        <f ca="1">IF(ISERROR($S181),"",OFFSET('Smelter Reference List'!$I$4,$S181-4,0))</f>
        <v/>
      </c>
      <c r="K181" s="297"/>
      <c r="L181" s="297"/>
      <c r="M181" s="297"/>
      <c r="N181" s="297"/>
      <c r="O181" s="297"/>
      <c r="P181" s="297"/>
      <c r="Q181" s="298"/>
      <c r="R181" s="227"/>
      <c r="S181" s="228" t="e">
        <f>IF(C181="",NA(),MATCH($B181&amp;$C181,'Smelter Reference List'!$J:$J,0))</f>
        <v>#N/A</v>
      </c>
      <c r="T181" s="229"/>
      <c r="U181" s="229">
        <f t="shared" ca="1" si="5"/>
        <v>0</v>
      </c>
      <c r="V181" s="229"/>
      <c r="W181" s="229"/>
      <c r="Y181" s="223" t="str">
        <f t="shared" si="6"/>
        <v/>
      </c>
    </row>
    <row r="182" spans="1:25" s="223" customFormat="1" ht="20.25">
      <c r="A182" s="293"/>
      <c r="B182" s="294" t="str">
        <f>IF(LEN(A182)=0,"",INDEX('Smelter Reference List'!$A:$A,MATCH($A182,'Smelter Reference List'!$E:$E,0)))</f>
        <v/>
      </c>
      <c r="C182" s="300" t="str">
        <f>IF(LEN(A182)=0,"",INDEX('Smelter Reference List'!$C:$C,MATCH($A182,'Smelter Reference List'!$E:$E,0)))</f>
        <v/>
      </c>
      <c r="D182" s="294" t="str">
        <f ca="1">IF(ISERROR($S182),"",OFFSET('Smelter Reference List'!$C$4,$S182-4,0)&amp;"")</f>
        <v/>
      </c>
      <c r="E182" s="294" t="str">
        <f ca="1">IF(ISERROR($S182),"",OFFSET('Smelter Reference List'!$D$4,$S182-4,0)&amp;"")</f>
        <v/>
      </c>
      <c r="F182" s="294" t="str">
        <f ca="1">IF(ISERROR($S182),"",OFFSET('Smelter Reference List'!$E$4,$S182-4,0))</f>
        <v/>
      </c>
      <c r="G182" s="294" t="str">
        <f ca="1">IF(C182=$U$4,"Enter smelter details", IF(ISERROR($S182),"",OFFSET('Smelter Reference List'!$F$4,$S182-4,0)))</f>
        <v/>
      </c>
      <c r="H182" s="295" t="str">
        <f ca="1">IF(ISERROR($S182),"",OFFSET('Smelter Reference List'!$G$4,$S182-4,0))</f>
        <v/>
      </c>
      <c r="I182" s="296" t="str">
        <f ca="1">IF(ISERROR($S182),"",OFFSET('Smelter Reference List'!$H$4,$S182-4,0))</f>
        <v/>
      </c>
      <c r="J182" s="296" t="str">
        <f ca="1">IF(ISERROR($S182),"",OFFSET('Smelter Reference List'!$I$4,$S182-4,0))</f>
        <v/>
      </c>
      <c r="K182" s="297"/>
      <c r="L182" s="297"/>
      <c r="M182" s="297"/>
      <c r="N182" s="297"/>
      <c r="O182" s="297"/>
      <c r="P182" s="297"/>
      <c r="Q182" s="298"/>
      <c r="R182" s="227"/>
      <c r="S182" s="228" t="e">
        <f>IF(C182="",NA(),MATCH($B182&amp;$C182,'Smelter Reference List'!$J:$J,0))</f>
        <v>#N/A</v>
      </c>
      <c r="T182" s="229"/>
      <c r="U182" s="229">
        <f t="shared" ca="1" si="5"/>
        <v>0</v>
      </c>
      <c r="V182" s="229"/>
      <c r="W182" s="229"/>
      <c r="Y182" s="223" t="str">
        <f t="shared" si="6"/>
        <v/>
      </c>
    </row>
    <row r="183" spans="1:25" s="223" customFormat="1" ht="20.25">
      <c r="A183" s="293"/>
      <c r="B183" s="294" t="str">
        <f>IF(LEN(A183)=0,"",INDEX('Smelter Reference List'!$A:$A,MATCH($A183,'Smelter Reference List'!$E:$E,0)))</f>
        <v/>
      </c>
      <c r="C183" s="300" t="str">
        <f>IF(LEN(A183)=0,"",INDEX('Smelter Reference List'!$C:$C,MATCH($A183,'Smelter Reference List'!$E:$E,0)))</f>
        <v/>
      </c>
      <c r="D183" s="294" t="str">
        <f ca="1">IF(ISERROR($S183),"",OFFSET('Smelter Reference List'!$C$4,$S183-4,0)&amp;"")</f>
        <v/>
      </c>
      <c r="E183" s="294" t="str">
        <f ca="1">IF(ISERROR($S183),"",OFFSET('Smelter Reference List'!$D$4,$S183-4,0)&amp;"")</f>
        <v/>
      </c>
      <c r="F183" s="294" t="str">
        <f ca="1">IF(ISERROR($S183),"",OFFSET('Smelter Reference List'!$E$4,$S183-4,0))</f>
        <v/>
      </c>
      <c r="G183" s="294" t="str">
        <f ca="1">IF(C183=$U$4,"Enter smelter details", IF(ISERROR($S183),"",OFFSET('Smelter Reference List'!$F$4,$S183-4,0)))</f>
        <v/>
      </c>
      <c r="H183" s="295" t="str">
        <f ca="1">IF(ISERROR($S183),"",OFFSET('Smelter Reference List'!$G$4,$S183-4,0))</f>
        <v/>
      </c>
      <c r="I183" s="296" t="str">
        <f ca="1">IF(ISERROR($S183),"",OFFSET('Smelter Reference List'!$H$4,$S183-4,0))</f>
        <v/>
      </c>
      <c r="J183" s="296" t="str">
        <f ca="1">IF(ISERROR($S183),"",OFFSET('Smelter Reference List'!$I$4,$S183-4,0))</f>
        <v/>
      </c>
      <c r="K183" s="297"/>
      <c r="L183" s="297"/>
      <c r="M183" s="297"/>
      <c r="N183" s="297"/>
      <c r="O183" s="297"/>
      <c r="P183" s="297"/>
      <c r="Q183" s="298"/>
      <c r="R183" s="227"/>
      <c r="S183" s="228" t="e">
        <f>IF(C183="",NA(),MATCH($B183&amp;$C183,'Smelter Reference List'!$J:$J,0))</f>
        <v>#N/A</v>
      </c>
      <c r="T183" s="229"/>
      <c r="U183" s="229">
        <f t="shared" ca="1" si="5"/>
        <v>0</v>
      </c>
      <c r="V183" s="229"/>
      <c r="W183" s="229"/>
      <c r="Y183" s="223" t="str">
        <f t="shared" si="6"/>
        <v/>
      </c>
    </row>
    <row r="184" spans="1:25" s="223" customFormat="1" ht="20.25">
      <c r="A184" s="293"/>
      <c r="B184" s="294" t="str">
        <f>IF(LEN(A184)=0,"",INDEX('Smelter Reference List'!$A:$A,MATCH($A184,'Smelter Reference List'!$E:$E,0)))</f>
        <v/>
      </c>
      <c r="C184" s="300" t="str">
        <f>IF(LEN(A184)=0,"",INDEX('Smelter Reference List'!$C:$C,MATCH($A184,'Smelter Reference List'!$E:$E,0)))</f>
        <v/>
      </c>
      <c r="D184" s="294" t="str">
        <f ca="1">IF(ISERROR($S184),"",OFFSET('Smelter Reference List'!$C$4,$S184-4,0)&amp;"")</f>
        <v/>
      </c>
      <c r="E184" s="294" t="str">
        <f ca="1">IF(ISERROR($S184),"",OFFSET('Smelter Reference List'!$D$4,$S184-4,0)&amp;"")</f>
        <v/>
      </c>
      <c r="F184" s="294" t="str">
        <f ca="1">IF(ISERROR($S184),"",OFFSET('Smelter Reference List'!$E$4,$S184-4,0))</f>
        <v/>
      </c>
      <c r="G184" s="294" t="str">
        <f ca="1">IF(C184=$U$4,"Enter smelter details", IF(ISERROR($S184),"",OFFSET('Smelter Reference List'!$F$4,$S184-4,0)))</f>
        <v/>
      </c>
      <c r="H184" s="295" t="str">
        <f ca="1">IF(ISERROR($S184),"",OFFSET('Smelter Reference List'!$G$4,$S184-4,0))</f>
        <v/>
      </c>
      <c r="I184" s="296" t="str">
        <f ca="1">IF(ISERROR($S184),"",OFFSET('Smelter Reference List'!$H$4,$S184-4,0))</f>
        <v/>
      </c>
      <c r="J184" s="296" t="str">
        <f ca="1">IF(ISERROR($S184),"",OFFSET('Smelter Reference List'!$I$4,$S184-4,0))</f>
        <v/>
      </c>
      <c r="K184" s="297"/>
      <c r="L184" s="297"/>
      <c r="M184" s="297"/>
      <c r="N184" s="297"/>
      <c r="O184" s="297"/>
      <c r="P184" s="297"/>
      <c r="Q184" s="298"/>
      <c r="R184" s="227"/>
      <c r="S184" s="228" t="e">
        <f>IF(C184="",NA(),MATCH($B184&amp;$C184,'Smelter Reference List'!$J:$J,0))</f>
        <v>#N/A</v>
      </c>
      <c r="T184" s="229"/>
      <c r="U184" s="229">
        <f t="shared" ca="1" si="5"/>
        <v>0</v>
      </c>
      <c r="V184" s="229"/>
      <c r="W184" s="229"/>
      <c r="Y184" s="223" t="str">
        <f t="shared" si="6"/>
        <v/>
      </c>
    </row>
    <row r="185" spans="1:25" s="223" customFormat="1" ht="20.25">
      <c r="A185" s="293"/>
      <c r="B185" s="294" t="str">
        <f>IF(LEN(A185)=0,"",INDEX('Smelter Reference List'!$A:$A,MATCH($A185,'Smelter Reference List'!$E:$E,0)))</f>
        <v/>
      </c>
      <c r="C185" s="300" t="str">
        <f>IF(LEN(A185)=0,"",INDEX('Smelter Reference List'!$C:$C,MATCH($A185,'Smelter Reference List'!$E:$E,0)))</f>
        <v/>
      </c>
      <c r="D185" s="294" t="str">
        <f ca="1">IF(ISERROR($S185),"",OFFSET('Smelter Reference List'!$C$4,$S185-4,0)&amp;"")</f>
        <v/>
      </c>
      <c r="E185" s="294" t="str">
        <f ca="1">IF(ISERROR($S185),"",OFFSET('Smelter Reference List'!$D$4,$S185-4,0)&amp;"")</f>
        <v/>
      </c>
      <c r="F185" s="294" t="str">
        <f ca="1">IF(ISERROR($S185),"",OFFSET('Smelter Reference List'!$E$4,$S185-4,0))</f>
        <v/>
      </c>
      <c r="G185" s="294" t="str">
        <f ca="1">IF(C185=$U$4,"Enter smelter details", IF(ISERROR($S185),"",OFFSET('Smelter Reference List'!$F$4,$S185-4,0)))</f>
        <v/>
      </c>
      <c r="H185" s="295" t="str">
        <f ca="1">IF(ISERROR($S185),"",OFFSET('Smelter Reference List'!$G$4,$S185-4,0))</f>
        <v/>
      </c>
      <c r="I185" s="296" t="str">
        <f ca="1">IF(ISERROR($S185),"",OFFSET('Smelter Reference List'!$H$4,$S185-4,0))</f>
        <v/>
      </c>
      <c r="J185" s="296" t="str">
        <f ca="1">IF(ISERROR($S185),"",OFFSET('Smelter Reference List'!$I$4,$S185-4,0))</f>
        <v/>
      </c>
      <c r="K185" s="297"/>
      <c r="L185" s="297"/>
      <c r="M185" s="297"/>
      <c r="N185" s="297"/>
      <c r="O185" s="297"/>
      <c r="P185" s="297"/>
      <c r="Q185" s="298"/>
      <c r="R185" s="227"/>
      <c r="S185" s="228" t="e">
        <f>IF(C185="",NA(),MATCH($B185&amp;$C185,'Smelter Reference List'!$J:$J,0))</f>
        <v>#N/A</v>
      </c>
      <c r="T185" s="229"/>
      <c r="U185" s="229">
        <f t="shared" ca="1" si="5"/>
        <v>0</v>
      </c>
      <c r="V185" s="229"/>
      <c r="W185" s="229"/>
      <c r="Y185" s="223" t="str">
        <f t="shared" si="6"/>
        <v/>
      </c>
    </row>
    <row r="186" spans="1:25" s="223" customFormat="1" ht="20.25">
      <c r="A186" s="293"/>
      <c r="B186" s="294" t="str">
        <f>IF(LEN(A186)=0,"",INDEX('Smelter Reference List'!$A:$A,MATCH($A186,'Smelter Reference List'!$E:$E,0)))</f>
        <v/>
      </c>
      <c r="C186" s="300" t="str">
        <f>IF(LEN(A186)=0,"",INDEX('Smelter Reference List'!$C:$C,MATCH($A186,'Smelter Reference List'!$E:$E,0)))</f>
        <v/>
      </c>
      <c r="D186" s="294" t="str">
        <f ca="1">IF(ISERROR($S186),"",OFFSET('Smelter Reference List'!$C$4,$S186-4,0)&amp;"")</f>
        <v/>
      </c>
      <c r="E186" s="294" t="str">
        <f ca="1">IF(ISERROR($S186),"",OFFSET('Smelter Reference List'!$D$4,$S186-4,0)&amp;"")</f>
        <v/>
      </c>
      <c r="F186" s="294" t="str">
        <f ca="1">IF(ISERROR($S186),"",OFFSET('Smelter Reference List'!$E$4,$S186-4,0))</f>
        <v/>
      </c>
      <c r="G186" s="294" t="str">
        <f ca="1">IF(C186=$U$4,"Enter smelter details", IF(ISERROR($S186),"",OFFSET('Smelter Reference List'!$F$4,$S186-4,0)))</f>
        <v/>
      </c>
      <c r="H186" s="295" t="str">
        <f ca="1">IF(ISERROR($S186),"",OFFSET('Smelter Reference List'!$G$4,$S186-4,0))</f>
        <v/>
      </c>
      <c r="I186" s="296" t="str">
        <f ca="1">IF(ISERROR($S186),"",OFFSET('Smelter Reference List'!$H$4,$S186-4,0))</f>
        <v/>
      </c>
      <c r="J186" s="296" t="str">
        <f ca="1">IF(ISERROR($S186),"",OFFSET('Smelter Reference List'!$I$4,$S186-4,0))</f>
        <v/>
      </c>
      <c r="K186" s="297"/>
      <c r="L186" s="297"/>
      <c r="M186" s="297"/>
      <c r="N186" s="297"/>
      <c r="O186" s="297"/>
      <c r="P186" s="297"/>
      <c r="Q186" s="298"/>
      <c r="R186" s="227"/>
      <c r="S186" s="228" t="e">
        <f>IF(C186="",NA(),MATCH($B186&amp;$C186,'Smelter Reference List'!$J:$J,0))</f>
        <v>#N/A</v>
      </c>
      <c r="T186" s="229"/>
      <c r="U186" s="229">
        <f t="shared" ca="1" si="5"/>
        <v>0</v>
      </c>
      <c r="V186" s="229"/>
      <c r="W186" s="229"/>
      <c r="Y186" s="223" t="str">
        <f t="shared" si="6"/>
        <v/>
      </c>
    </row>
    <row r="187" spans="1:25" s="223" customFormat="1" ht="20.25">
      <c r="A187" s="293"/>
      <c r="B187" s="294" t="str">
        <f>IF(LEN(A187)=0,"",INDEX('Smelter Reference List'!$A:$A,MATCH($A187,'Smelter Reference List'!$E:$E,0)))</f>
        <v/>
      </c>
      <c r="C187" s="300" t="str">
        <f>IF(LEN(A187)=0,"",INDEX('Smelter Reference List'!$C:$C,MATCH($A187,'Smelter Reference List'!$E:$E,0)))</f>
        <v/>
      </c>
      <c r="D187" s="294" t="str">
        <f ca="1">IF(ISERROR($S187),"",OFFSET('Smelter Reference List'!$C$4,$S187-4,0)&amp;"")</f>
        <v/>
      </c>
      <c r="E187" s="294" t="str">
        <f ca="1">IF(ISERROR($S187),"",OFFSET('Smelter Reference List'!$D$4,$S187-4,0)&amp;"")</f>
        <v/>
      </c>
      <c r="F187" s="294" t="str">
        <f ca="1">IF(ISERROR($S187),"",OFFSET('Smelter Reference List'!$E$4,$S187-4,0))</f>
        <v/>
      </c>
      <c r="G187" s="294" t="str">
        <f ca="1">IF(C187=$U$4,"Enter smelter details", IF(ISERROR($S187),"",OFFSET('Smelter Reference List'!$F$4,$S187-4,0)))</f>
        <v/>
      </c>
      <c r="H187" s="295" t="str">
        <f ca="1">IF(ISERROR($S187),"",OFFSET('Smelter Reference List'!$G$4,$S187-4,0))</f>
        <v/>
      </c>
      <c r="I187" s="296" t="str">
        <f ca="1">IF(ISERROR($S187),"",OFFSET('Smelter Reference List'!$H$4,$S187-4,0))</f>
        <v/>
      </c>
      <c r="J187" s="296" t="str">
        <f ca="1">IF(ISERROR($S187),"",OFFSET('Smelter Reference List'!$I$4,$S187-4,0))</f>
        <v/>
      </c>
      <c r="K187" s="297"/>
      <c r="L187" s="297"/>
      <c r="M187" s="297"/>
      <c r="N187" s="297"/>
      <c r="O187" s="297"/>
      <c r="P187" s="297"/>
      <c r="Q187" s="298"/>
      <c r="R187" s="227"/>
      <c r="S187" s="228" t="e">
        <f>IF(C187="",NA(),MATCH($B187&amp;$C187,'Smelter Reference List'!$J:$J,0))</f>
        <v>#N/A</v>
      </c>
      <c r="T187" s="229"/>
      <c r="U187" s="229">
        <f t="shared" ca="1" si="5"/>
        <v>0</v>
      </c>
      <c r="V187" s="229"/>
      <c r="W187" s="229"/>
      <c r="Y187" s="223" t="str">
        <f t="shared" si="6"/>
        <v/>
      </c>
    </row>
    <row r="188" spans="1:25" s="223" customFormat="1" ht="20.25">
      <c r="A188" s="293"/>
      <c r="B188" s="294" t="str">
        <f>IF(LEN(A188)=0,"",INDEX('Smelter Reference List'!$A:$A,MATCH($A188,'Smelter Reference List'!$E:$E,0)))</f>
        <v/>
      </c>
      <c r="C188" s="300" t="str">
        <f>IF(LEN(A188)=0,"",INDEX('Smelter Reference List'!$C:$C,MATCH($A188,'Smelter Reference List'!$E:$E,0)))</f>
        <v/>
      </c>
      <c r="D188" s="294" t="str">
        <f ca="1">IF(ISERROR($S188),"",OFFSET('Smelter Reference List'!$C$4,$S188-4,0)&amp;"")</f>
        <v/>
      </c>
      <c r="E188" s="294" t="str">
        <f ca="1">IF(ISERROR($S188),"",OFFSET('Smelter Reference List'!$D$4,$S188-4,0)&amp;"")</f>
        <v/>
      </c>
      <c r="F188" s="294" t="str">
        <f ca="1">IF(ISERROR($S188),"",OFFSET('Smelter Reference List'!$E$4,$S188-4,0))</f>
        <v/>
      </c>
      <c r="G188" s="294" t="str">
        <f ca="1">IF(C188=$U$4,"Enter smelter details", IF(ISERROR($S188),"",OFFSET('Smelter Reference List'!$F$4,$S188-4,0)))</f>
        <v/>
      </c>
      <c r="H188" s="295" t="str">
        <f ca="1">IF(ISERROR($S188),"",OFFSET('Smelter Reference List'!$G$4,$S188-4,0))</f>
        <v/>
      </c>
      <c r="I188" s="296" t="str">
        <f ca="1">IF(ISERROR($S188),"",OFFSET('Smelter Reference List'!$H$4,$S188-4,0))</f>
        <v/>
      </c>
      <c r="J188" s="296" t="str">
        <f ca="1">IF(ISERROR($S188),"",OFFSET('Smelter Reference List'!$I$4,$S188-4,0))</f>
        <v/>
      </c>
      <c r="K188" s="297"/>
      <c r="L188" s="297"/>
      <c r="M188" s="297"/>
      <c r="N188" s="297"/>
      <c r="O188" s="297"/>
      <c r="P188" s="297"/>
      <c r="Q188" s="298"/>
      <c r="R188" s="227"/>
      <c r="S188" s="228" t="e">
        <f>IF(C188="",NA(),MATCH($B188&amp;$C188,'Smelter Reference List'!$J:$J,0))</f>
        <v>#N/A</v>
      </c>
      <c r="T188" s="229"/>
      <c r="U188" s="229">
        <f t="shared" ca="1" si="5"/>
        <v>0</v>
      </c>
      <c r="V188" s="229"/>
      <c r="W188" s="229"/>
      <c r="Y188" s="223" t="str">
        <f t="shared" si="6"/>
        <v/>
      </c>
    </row>
    <row r="189" spans="1:25" s="223" customFormat="1" ht="20.25">
      <c r="A189" s="293"/>
      <c r="B189" s="294" t="str">
        <f>IF(LEN(A189)=0,"",INDEX('Smelter Reference List'!$A:$A,MATCH($A189,'Smelter Reference List'!$E:$E,0)))</f>
        <v/>
      </c>
      <c r="C189" s="300" t="str">
        <f>IF(LEN(A189)=0,"",INDEX('Smelter Reference List'!$C:$C,MATCH($A189,'Smelter Reference List'!$E:$E,0)))</f>
        <v/>
      </c>
      <c r="D189" s="294" t="str">
        <f ca="1">IF(ISERROR($S189),"",OFFSET('Smelter Reference List'!$C$4,$S189-4,0)&amp;"")</f>
        <v/>
      </c>
      <c r="E189" s="294" t="str">
        <f ca="1">IF(ISERROR($S189),"",OFFSET('Smelter Reference List'!$D$4,$S189-4,0)&amp;"")</f>
        <v/>
      </c>
      <c r="F189" s="294" t="str">
        <f ca="1">IF(ISERROR($S189),"",OFFSET('Smelter Reference List'!$E$4,$S189-4,0))</f>
        <v/>
      </c>
      <c r="G189" s="294" t="str">
        <f ca="1">IF(C189=$U$4,"Enter smelter details", IF(ISERROR($S189),"",OFFSET('Smelter Reference List'!$F$4,$S189-4,0)))</f>
        <v/>
      </c>
      <c r="H189" s="295" t="str">
        <f ca="1">IF(ISERROR($S189),"",OFFSET('Smelter Reference List'!$G$4,$S189-4,0))</f>
        <v/>
      </c>
      <c r="I189" s="296" t="str">
        <f ca="1">IF(ISERROR($S189),"",OFFSET('Smelter Reference List'!$H$4,$S189-4,0))</f>
        <v/>
      </c>
      <c r="J189" s="296" t="str">
        <f ca="1">IF(ISERROR($S189),"",OFFSET('Smelter Reference List'!$I$4,$S189-4,0))</f>
        <v/>
      </c>
      <c r="K189" s="297"/>
      <c r="L189" s="297"/>
      <c r="M189" s="297"/>
      <c r="N189" s="297"/>
      <c r="O189" s="297"/>
      <c r="P189" s="297"/>
      <c r="Q189" s="298"/>
      <c r="R189" s="227"/>
      <c r="S189" s="228" t="e">
        <f>IF(C189="",NA(),MATCH($B189&amp;$C189,'Smelter Reference List'!$J:$J,0))</f>
        <v>#N/A</v>
      </c>
      <c r="T189" s="229"/>
      <c r="U189" s="229">
        <f t="shared" ca="1" si="5"/>
        <v>0</v>
      </c>
      <c r="V189" s="229"/>
      <c r="W189" s="229"/>
      <c r="Y189" s="223" t="str">
        <f t="shared" si="6"/>
        <v/>
      </c>
    </row>
    <row r="190" spans="1:25" s="223" customFormat="1" ht="20.25">
      <c r="A190" s="293"/>
      <c r="B190" s="294" t="str">
        <f>IF(LEN(A190)=0,"",INDEX('Smelter Reference List'!$A:$A,MATCH($A190,'Smelter Reference List'!$E:$E,0)))</f>
        <v/>
      </c>
      <c r="C190" s="300" t="str">
        <f>IF(LEN(A190)=0,"",INDEX('Smelter Reference List'!$C:$C,MATCH($A190,'Smelter Reference List'!$E:$E,0)))</f>
        <v/>
      </c>
      <c r="D190" s="294" t="str">
        <f ca="1">IF(ISERROR($S190),"",OFFSET('Smelter Reference List'!$C$4,$S190-4,0)&amp;"")</f>
        <v/>
      </c>
      <c r="E190" s="294" t="str">
        <f ca="1">IF(ISERROR($S190),"",OFFSET('Smelter Reference List'!$D$4,$S190-4,0)&amp;"")</f>
        <v/>
      </c>
      <c r="F190" s="294" t="str">
        <f ca="1">IF(ISERROR($S190),"",OFFSET('Smelter Reference List'!$E$4,$S190-4,0))</f>
        <v/>
      </c>
      <c r="G190" s="294" t="str">
        <f ca="1">IF(C190=$U$4,"Enter smelter details", IF(ISERROR($S190),"",OFFSET('Smelter Reference List'!$F$4,$S190-4,0)))</f>
        <v/>
      </c>
      <c r="H190" s="295" t="str">
        <f ca="1">IF(ISERROR($S190),"",OFFSET('Smelter Reference List'!$G$4,$S190-4,0))</f>
        <v/>
      </c>
      <c r="I190" s="296" t="str">
        <f ca="1">IF(ISERROR($S190),"",OFFSET('Smelter Reference List'!$H$4,$S190-4,0))</f>
        <v/>
      </c>
      <c r="J190" s="296" t="str">
        <f ca="1">IF(ISERROR($S190),"",OFFSET('Smelter Reference List'!$I$4,$S190-4,0))</f>
        <v/>
      </c>
      <c r="K190" s="297"/>
      <c r="L190" s="297"/>
      <c r="M190" s="297"/>
      <c r="N190" s="297"/>
      <c r="O190" s="297"/>
      <c r="P190" s="297"/>
      <c r="Q190" s="298"/>
      <c r="R190" s="227"/>
      <c r="S190" s="228" t="e">
        <f>IF(C190="",NA(),MATCH($B190&amp;$C190,'Smelter Reference List'!$J:$J,0))</f>
        <v>#N/A</v>
      </c>
      <c r="T190" s="229"/>
      <c r="U190" s="229">
        <f t="shared" ca="1" si="5"/>
        <v>0</v>
      </c>
      <c r="V190" s="229"/>
      <c r="W190" s="229"/>
      <c r="Y190" s="223" t="str">
        <f t="shared" si="6"/>
        <v/>
      </c>
    </row>
    <row r="191" spans="1:25" s="223" customFormat="1" ht="20.25">
      <c r="A191" s="293"/>
      <c r="B191" s="294" t="str">
        <f>IF(LEN(A191)=0,"",INDEX('Smelter Reference List'!$A:$A,MATCH($A191,'Smelter Reference List'!$E:$E,0)))</f>
        <v/>
      </c>
      <c r="C191" s="300" t="str">
        <f>IF(LEN(A191)=0,"",INDEX('Smelter Reference List'!$C:$C,MATCH($A191,'Smelter Reference List'!$E:$E,0)))</f>
        <v/>
      </c>
      <c r="D191" s="294" t="str">
        <f ca="1">IF(ISERROR($S191),"",OFFSET('Smelter Reference List'!$C$4,$S191-4,0)&amp;"")</f>
        <v/>
      </c>
      <c r="E191" s="294" t="str">
        <f ca="1">IF(ISERROR($S191),"",OFFSET('Smelter Reference List'!$D$4,$S191-4,0)&amp;"")</f>
        <v/>
      </c>
      <c r="F191" s="294" t="str">
        <f ca="1">IF(ISERROR($S191),"",OFFSET('Smelter Reference List'!$E$4,$S191-4,0))</f>
        <v/>
      </c>
      <c r="G191" s="294" t="str">
        <f ca="1">IF(C191=$U$4,"Enter smelter details", IF(ISERROR($S191),"",OFFSET('Smelter Reference List'!$F$4,$S191-4,0)))</f>
        <v/>
      </c>
      <c r="H191" s="295" t="str">
        <f ca="1">IF(ISERROR($S191),"",OFFSET('Smelter Reference List'!$G$4,$S191-4,0))</f>
        <v/>
      </c>
      <c r="I191" s="296" t="str">
        <f ca="1">IF(ISERROR($S191),"",OFFSET('Smelter Reference List'!$H$4,$S191-4,0))</f>
        <v/>
      </c>
      <c r="J191" s="296" t="str">
        <f ca="1">IF(ISERROR($S191),"",OFFSET('Smelter Reference List'!$I$4,$S191-4,0))</f>
        <v/>
      </c>
      <c r="K191" s="297"/>
      <c r="L191" s="297"/>
      <c r="M191" s="297"/>
      <c r="N191" s="297"/>
      <c r="O191" s="297"/>
      <c r="P191" s="297"/>
      <c r="Q191" s="298"/>
      <c r="R191" s="227"/>
      <c r="S191" s="228" t="e">
        <f>IF(C191="",NA(),MATCH($B191&amp;$C191,'Smelter Reference List'!$J:$J,0))</f>
        <v>#N/A</v>
      </c>
      <c r="T191" s="229"/>
      <c r="U191" s="229">
        <f t="shared" ca="1" si="5"/>
        <v>0</v>
      </c>
      <c r="V191" s="229"/>
      <c r="W191" s="229"/>
      <c r="Y191" s="223" t="str">
        <f t="shared" si="6"/>
        <v/>
      </c>
    </row>
    <row r="192" spans="1:25" s="223" customFormat="1" ht="20.25">
      <c r="A192" s="293"/>
      <c r="B192" s="294" t="str">
        <f>IF(LEN(A192)=0,"",INDEX('Smelter Reference List'!$A:$A,MATCH($A192,'Smelter Reference List'!$E:$E,0)))</f>
        <v/>
      </c>
      <c r="C192" s="300" t="str">
        <f>IF(LEN(A192)=0,"",INDEX('Smelter Reference List'!$C:$C,MATCH($A192,'Smelter Reference List'!$E:$E,0)))</f>
        <v/>
      </c>
      <c r="D192" s="294" t="str">
        <f ca="1">IF(ISERROR($S192),"",OFFSET('Smelter Reference List'!$C$4,$S192-4,0)&amp;"")</f>
        <v/>
      </c>
      <c r="E192" s="294" t="str">
        <f ca="1">IF(ISERROR($S192),"",OFFSET('Smelter Reference List'!$D$4,$S192-4,0)&amp;"")</f>
        <v/>
      </c>
      <c r="F192" s="294" t="str">
        <f ca="1">IF(ISERROR($S192),"",OFFSET('Smelter Reference List'!$E$4,$S192-4,0))</f>
        <v/>
      </c>
      <c r="G192" s="294" t="str">
        <f ca="1">IF(C192=$U$4,"Enter smelter details", IF(ISERROR($S192),"",OFFSET('Smelter Reference List'!$F$4,$S192-4,0)))</f>
        <v/>
      </c>
      <c r="H192" s="295" t="str">
        <f ca="1">IF(ISERROR($S192),"",OFFSET('Smelter Reference List'!$G$4,$S192-4,0))</f>
        <v/>
      </c>
      <c r="I192" s="296" t="str">
        <f ca="1">IF(ISERROR($S192),"",OFFSET('Smelter Reference List'!$H$4,$S192-4,0))</f>
        <v/>
      </c>
      <c r="J192" s="296" t="str">
        <f ca="1">IF(ISERROR($S192),"",OFFSET('Smelter Reference List'!$I$4,$S192-4,0))</f>
        <v/>
      </c>
      <c r="K192" s="297"/>
      <c r="L192" s="297"/>
      <c r="M192" s="297"/>
      <c r="N192" s="297"/>
      <c r="O192" s="297"/>
      <c r="P192" s="297"/>
      <c r="Q192" s="298"/>
      <c r="R192" s="227"/>
      <c r="S192" s="228" t="e">
        <f>IF(C192="",NA(),MATCH($B192&amp;$C192,'Smelter Reference List'!$J:$J,0))</f>
        <v>#N/A</v>
      </c>
      <c r="T192" s="229"/>
      <c r="U192" s="229">
        <f t="shared" ca="1" si="5"/>
        <v>0</v>
      </c>
      <c r="V192" s="229"/>
      <c r="W192" s="229"/>
      <c r="Y192" s="223" t="str">
        <f t="shared" si="6"/>
        <v/>
      </c>
    </row>
    <row r="193" spans="1:25" s="223" customFormat="1" ht="20.25">
      <c r="A193" s="293"/>
      <c r="B193" s="294" t="str">
        <f>IF(LEN(A193)=0,"",INDEX('Smelter Reference List'!$A:$A,MATCH($A193,'Smelter Reference List'!$E:$E,0)))</f>
        <v/>
      </c>
      <c r="C193" s="300" t="str">
        <f>IF(LEN(A193)=0,"",INDEX('Smelter Reference List'!$C:$C,MATCH($A193,'Smelter Reference List'!$E:$E,0)))</f>
        <v/>
      </c>
      <c r="D193" s="294" t="str">
        <f ca="1">IF(ISERROR($S193),"",OFFSET('Smelter Reference List'!$C$4,$S193-4,0)&amp;"")</f>
        <v/>
      </c>
      <c r="E193" s="294" t="str">
        <f ca="1">IF(ISERROR($S193),"",OFFSET('Smelter Reference List'!$D$4,$S193-4,0)&amp;"")</f>
        <v/>
      </c>
      <c r="F193" s="294" t="str">
        <f ca="1">IF(ISERROR($S193),"",OFFSET('Smelter Reference List'!$E$4,$S193-4,0))</f>
        <v/>
      </c>
      <c r="G193" s="294" t="str">
        <f ca="1">IF(C193=$U$4,"Enter smelter details", IF(ISERROR($S193),"",OFFSET('Smelter Reference List'!$F$4,$S193-4,0)))</f>
        <v/>
      </c>
      <c r="H193" s="295" t="str">
        <f ca="1">IF(ISERROR($S193),"",OFFSET('Smelter Reference List'!$G$4,$S193-4,0))</f>
        <v/>
      </c>
      <c r="I193" s="296" t="str">
        <f ca="1">IF(ISERROR($S193),"",OFFSET('Smelter Reference List'!$H$4,$S193-4,0))</f>
        <v/>
      </c>
      <c r="J193" s="296" t="str">
        <f ca="1">IF(ISERROR($S193),"",OFFSET('Smelter Reference List'!$I$4,$S193-4,0))</f>
        <v/>
      </c>
      <c r="K193" s="297"/>
      <c r="L193" s="297"/>
      <c r="M193" s="297"/>
      <c r="N193" s="297"/>
      <c r="O193" s="297"/>
      <c r="P193" s="297"/>
      <c r="Q193" s="298"/>
      <c r="R193" s="227"/>
      <c r="S193" s="228" t="e">
        <f>IF(C193="",NA(),MATCH($B193&amp;$C193,'Smelter Reference List'!$J:$J,0))</f>
        <v>#N/A</v>
      </c>
      <c r="T193" s="229"/>
      <c r="U193" s="229">
        <f t="shared" ca="1" si="5"/>
        <v>0</v>
      </c>
      <c r="V193" s="229"/>
      <c r="W193" s="229"/>
      <c r="Y193" s="223" t="str">
        <f t="shared" si="6"/>
        <v/>
      </c>
    </row>
    <row r="194" spans="1:25" s="223" customFormat="1" ht="20.25">
      <c r="A194" s="293"/>
      <c r="B194" s="294" t="str">
        <f>IF(LEN(A194)=0,"",INDEX('Smelter Reference List'!$A:$A,MATCH($A194,'Smelter Reference List'!$E:$E,0)))</f>
        <v/>
      </c>
      <c r="C194" s="300" t="str">
        <f>IF(LEN(A194)=0,"",INDEX('Smelter Reference List'!$C:$C,MATCH($A194,'Smelter Reference List'!$E:$E,0)))</f>
        <v/>
      </c>
      <c r="D194" s="294" t="str">
        <f ca="1">IF(ISERROR($S194),"",OFFSET('Smelter Reference List'!$C$4,$S194-4,0)&amp;"")</f>
        <v/>
      </c>
      <c r="E194" s="294" t="str">
        <f ca="1">IF(ISERROR($S194),"",OFFSET('Smelter Reference List'!$D$4,$S194-4,0)&amp;"")</f>
        <v/>
      </c>
      <c r="F194" s="294" t="str">
        <f ca="1">IF(ISERROR($S194),"",OFFSET('Smelter Reference List'!$E$4,$S194-4,0))</f>
        <v/>
      </c>
      <c r="G194" s="294" t="str">
        <f ca="1">IF(C194=$U$4,"Enter smelter details", IF(ISERROR($S194),"",OFFSET('Smelter Reference List'!$F$4,$S194-4,0)))</f>
        <v/>
      </c>
      <c r="H194" s="295" t="str">
        <f ca="1">IF(ISERROR($S194),"",OFFSET('Smelter Reference List'!$G$4,$S194-4,0))</f>
        <v/>
      </c>
      <c r="I194" s="296" t="str">
        <f ca="1">IF(ISERROR($S194),"",OFFSET('Smelter Reference List'!$H$4,$S194-4,0))</f>
        <v/>
      </c>
      <c r="J194" s="296" t="str">
        <f ca="1">IF(ISERROR($S194),"",OFFSET('Smelter Reference List'!$I$4,$S194-4,0))</f>
        <v/>
      </c>
      <c r="K194" s="297"/>
      <c r="L194" s="297"/>
      <c r="M194" s="297"/>
      <c r="N194" s="297"/>
      <c r="O194" s="297"/>
      <c r="P194" s="297"/>
      <c r="Q194" s="298"/>
      <c r="R194" s="227"/>
      <c r="S194" s="228" t="e">
        <f>IF(C194="",NA(),MATCH($B194&amp;$C194,'Smelter Reference List'!$J:$J,0))</f>
        <v>#N/A</v>
      </c>
      <c r="T194" s="229"/>
      <c r="U194" s="229">
        <f t="shared" ca="1" si="5"/>
        <v>0</v>
      </c>
      <c r="V194" s="229"/>
      <c r="W194" s="229"/>
      <c r="Y194" s="223" t="str">
        <f t="shared" si="6"/>
        <v/>
      </c>
    </row>
    <row r="195" spans="1:25" s="223" customFormat="1" ht="20.25">
      <c r="A195" s="293"/>
      <c r="B195" s="294" t="str">
        <f>IF(LEN(A195)=0,"",INDEX('Smelter Reference List'!$A:$A,MATCH($A195,'Smelter Reference List'!$E:$E,0)))</f>
        <v/>
      </c>
      <c r="C195" s="300" t="str">
        <f>IF(LEN(A195)=0,"",INDEX('Smelter Reference List'!$C:$C,MATCH($A195,'Smelter Reference List'!$E:$E,0)))</f>
        <v/>
      </c>
      <c r="D195" s="294" t="str">
        <f ca="1">IF(ISERROR($S195),"",OFFSET('Smelter Reference List'!$C$4,$S195-4,0)&amp;"")</f>
        <v/>
      </c>
      <c r="E195" s="294" t="str">
        <f ca="1">IF(ISERROR($S195),"",OFFSET('Smelter Reference List'!$D$4,$S195-4,0)&amp;"")</f>
        <v/>
      </c>
      <c r="F195" s="294" t="str">
        <f ca="1">IF(ISERROR($S195),"",OFFSET('Smelter Reference List'!$E$4,$S195-4,0))</f>
        <v/>
      </c>
      <c r="G195" s="294" t="str">
        <f ca="1">IF(C195=$U$4,"Enter smelter details", IF(ISERROR($S195),"",OFFSET('Smelter Reference List'!$F$4,$S195-4,0)))</f>
        <v/>
      </c>
      <c r="H195" s="295" t="str">
        <f ca="1">IF(ISERROR($S195),"",OFFSET('Smelter Reference List'!$G$4,$S195-4,0))</f>
        <v/>
      </c>
      <c r="I195" s="296" t="str">
        <f ca="1">IF(ISERROR($S195),"",OFFSET('Smelter Reference List'!$H$4,$S195-4,0))</f>
        <v/>
      </c>
      <c r="J195" s="296" t="str">
        <f ca="1">IF(ISERROR($S195),"",OFFSET('Smelter Reference List'!$I$4,$S195-4,0))</f>
        <v/>
      </c>
      <c r="K195" s="297"/>
      <c r="L195" s="297"/>
      <c r="M195" s="297"/>
      <c r="N195" s="297"/>
      <c r="O195" s="297"/>
      <c r="P195" s="297"/>
      <c r="Q195" s="298"/>
      <c r="R195" s="227"/>
      <c r="S195" s="228" t="e">
        <f>IF(C195="",NA(),MATCH($B195&amp;$C195,'Smelter Reference List'!$J:$J,0))</f>
        <v>#N/A</v>
      </c>
      <c r="T195" s="229"/>
      <c r="U195" s="229">
        <f t="shared" ca="1" si="5"/>
        <v>0</v>
      </c>
      <c r="V195" s="229"/>
      <c r="W195" s="229"/>
      <c r="Y195" s="223" t="str">
        <f t="shared" si="6"/>
        <v/>
      </c>
    </row>
    <row r="196" spans="1:25" s="223" customFormat="1" ht="20.25">
      <c r="A196" s="293"/>
      <c r="B196" s="294" t="str">
        <f>IF(LEN(A196)=0,"",INDEX('Smelter Reference List'!$A:$A,MATCH($A196,'Smelter Reference List'!$E:$E,0)))</f>
        <v/>
      </c>
      <c r="C196" s="300" t="str">
        <f>IF(LEN(A196)=0,"",INDEX('Smelter Reference List'!$C:$C,MATCH($A196,'Smelter Reference List'!$E:$E,0)))</f>
        <v/>
      </c>
      <c r="D196" s="294" t="str">
        <f ca="1">IF(ISERROR($S196),"",OFFSET('Smelter Reference List'!$C$4,$S196-4,0)&amp;"")</f>
        <v/>
      </c>
      <c r="E196" s="294" t="str">
        <f ca="1">IF(ISERROR($S196),"",OFFSET('Smelter Reference List'!$D$4,$S196-4,0)&amp;"")</f>
        <v/>
      </c>
      <c r="F196" s="294" t="str">
        <f ca="1">IF(ISERROR($S196),"",OFFSET('Smelter Reference List'!$E$4,$S196-4,0))</f>
        <v/>
      </c>
      <c r="G196" s="294" t="str">
        <f ca="1">IF(C196=$U$4,"Enter smelter details", IF(ISERROR($S196),"",OFFSET('Smelter Reference List'!$F$4,$S196-4,0)))</f>
        <v/>
      </c>
      <c r="H196" s="295" t="str">
        <f ca="1">IF(ISERROR($S196),"",OFFSET('Smelter Reference List'!$G$4,$S196-4,0))</f>
        <v/>
      </c>
      <c r="I196" s="296" t="str">
        <f ca="1">IF(ISERROR($S196),"",OFFSET('Smelter Reference List'!$H$4,$S196-4,0))</f>
        <v/>
      </c>
      <c r="J196" s="296" t="str">
        <f ca="1">IF(ISERROR($S196),"",OFFSET('Smelter Reference List'!$I$4,$S196-4,0))</f>
        <v/>
      </c>
      <c r="K196" s="297"/>
      <c r="L196" s="297"/>
      <c r="M196" s="297"/>
      <c r="N196" s="297"/>
      <c r="O196" s="297"/>
      <c r="P196" s="297"/>
      <c r="Q196" s="298"/>
      <c r="R196" s="227"/>
      <c r="S196" s="228" t="e">
        <f>IF(C196="",NA(),MATCH($B196&amp;$C196,'Smelter Reference List'!$J:$J,0))</f>
        <v>#N/A</v>
      </c>
      <c r="T196" s="229"/>
      <c r="U196" s="229">
        <f t="shared" ca="1" si="5"/>
        <v>0</v>
      </c>
      <c r="V196" s="229"/>
      <c r="W196" s="229"/>
      <c r="Y196" s="223" t="str">
        <f t="shared" si="6"/>
        <v/>
      </c>
    </row>
    <row r="197" spans="1:25" s="223" customFormat="1" ht="20.25">
      <c r="A197" s="293"/>
      <c r="B197" s="294" t="str">
        <f>IF(LEN(A197)=0,"",INDEX('Smelter Reference List'!$A:$A,MATCH($A197,'Smelter Reference List'!$E:$E,0)))</f>
        <v/>
      </c>
      <c r="C197" s="300" t="str">
        <f>IF(LEN(A197)=0,"",INDEX('Smelter Reference List'!$C:$C,MATCH($A197,'Smelter Reference List'!$E:$E,0)))</f>
        <v/>
      </c>
      <c r="D197" s="294" t="str">
        <f ca="1">IF(ISERROR($S197),"",OFFSET('Smelter Reference List'!$C$4,$S197-4,0)&amp;"")</f>
        <v/>
      </c>
      <c r="E197" s="294" t="str">
        <f ca="1">IF(ISERROR($S197),"",OFFSET('Smelter Reference List'!$D$4,$S197-4,0)&amp;"")</f>
        <v/>
      </c>
      <c r="F197" s="294" t="str">
        <f ca="1">IF(ISERROR($S197),"",OFFSET('Smelter Reference List'!$E$4,$S197-4,0))</f>
        <v/>
      </c>
      <c r="G197" s="294" t="str">
        <f ca="1">IF(C197=$U$4,"Enter smelter details", IF(ISERROR($S197),"",OFFSET('Smelter Reference List'!$F$4,$S197-4,0)))</f>
        <v/>
      </c>
      <c r="H197" s="295" t="str">
        <f ca="1">IF(ISERROR($S197),"",OFFSET('Smelter Reference List'!$G$4,$S197-4,0))</f>
        <v/>
      </c>
      <c r="I197" s="296" t="str">
        <f ca="1">IF(ISERROR($S197),"",OFFSET('Smelter Reference List'!$H$4,$S197-4,0))</f>
        <v/>
      </c>
      <c r="J197" s="296" t="str">
        <f ca="1">IF(ISERROR($S197),"",OFFSET('Smelter Reference List'!$I$4,$S197-4,0))</f>
        <v/>
      </c>
      <c r="K197" s="297"/>
      <c r="L197" s="297"/>
      <c r="M197" s="297"/>
      <c r="N197" s="297"/>
      <c r="O197" s="297"/>
      <c r="P197" s="297"/>
      <c r="Q197" s="298"/>
      <c r="R197" s="227"/>
      <c r="S197" s="228" t="e">
        <f>IF(C197="",NA(),MATCH($B197&amp;$C197,'Smelter Reference List'!$J:$J,0))</f>
        <v>#N/A</v>
      </c>
      <c r="T197" s="229"/>
      <c r="U197" s="229">
        <f t="shared" ca="1" si="5"/>
        <v>0</v>
      </c>
      <c r="V197" s="229"/>
      <c r="W197" s="229"/>
      <c r="Y197" s="223" t="str">
        <f t="shared" si="6"/>
        <v/>
      </c>
    </row>
    <row r="198" spans="1:25" s="223" customFormat="1" ht="20.25">
      <c r="A198" s="293"/>
      <c r="B198" s="294" t="str">
        <f>IF(LEN(A198)=0,"",INDEX('Smelter Reference List'!$A:$A,MATCH($A198,'Smelter Reference List'!$E:$E,0)))</f>
        <v/>
      </c>
      <c r="C198" s="300" t="str">
        <f>IF(LEN(A198)=0,"",INDEX('Smelter Reference List'!$C:$C,MATCH($A198,'Smelter Reference List'!$E:$E,0)))</f>
        <v/>
      </c>
      <c r="D198" s="294" t="str">
        <f ca="1">IF(ISERROR($S198),"",OFFSET('Smelter Reference List'!$C$4,$S198-4,0)&amp;"")</f>
        <v/>
      </c>
      <c r="E198" s="294" t="str">
        <f ca="1">IF(ISERROR($S198),"",OFFSET('Smelter Reference List'!$D$4,$S198-4,0)&amp;"")</f>
        <v/>
      </c>
      <c r="F198" s="294" t="str">
        <f ca="1">IF(ISERROR($S198),"",OFFSET('Smelter Reference List'!$E$4,$S198-4,0))</f>
        <v/>
      </c>
      <c r="G198" s="294" t="str">
        <f ca="1">IF(C198=$U$4,"Enter smelter details", IF(ISERROR($S198),"",OFFSET('Smelter Reference List'!$F$4,$S198-4,0)))</f>
        <v/>
      </c>
      <c r="H198" s="295" t="str">
        <f ca="1">IF(ISERROR($S198),"",OFFSET('Smelter Reference List'!$G$4,$S198-4,0))</f>
        <v/>
      </c>
      <c r="I198" s="296" t="str">
        <f ca="1">IF(ISERROR($S198),"",OFFSET('Smelter Reference List'!$H$4,$S198-4,0))</f>
        <v/>
      </c>
      <c r="J198" s="296" t="str">
        <f ca="1">IF(ISERROR($S198),"",OFFSET('Smelter Reference List'!$I$4,$S198-4,0))</f>
        <v/>
      </c>
      <c r="K198" s="297"/>
      <c r="L198" s="297"/>
      <c r="M198" s="297"/>
      <c r="N198" s="297"/>
      <c r="O198" s="297"/>
      <c r="P198" s="297"/>
      <c r="Q198" s="298"/>
      <c r="R198" s="227"/>
      <c r="S198" s="228" t="e">
        <f>IF(C198="",NA(),MATCH($B198&amp;$C198,'Smelter Reference List'!$J:$J,0))</f>
        <v>#N/A</v>
      </c>
      <c r="T198" s="229"/>
      <c r="U198" s="229">
        <f t="shared" ref="U198:U261" ca="1" si="7">IF(AND(C198="Smelter not listed",OR(LEN(D198)=0,LEN(E198)=0)),1,0)</f>
        <v>0</v>
      </c>
      <c r="V198" s="229"/>
      <c r="W198" s="229"/>
      <c r="Y198" s="223" t="str">
        <f t="shared" ref="Y198:Y261" si="8">B198&amp;C198</f>
        <v/>
      </c>
    </row>
    <row r="199" spans="1:25" s="223" customFormat="1" ht="20.25">
      <c r="A199" s="293"/>
      <c r="B199" s="294" t="str">
        <f>IF(LEN(A199)=0,"",INDEX('Smelter Reference List'!$A:$A,MATCH($A199,'Smelter Reference List'!$E:$E,0)))</f>
        <v/>
      </c>
      <c r="C199" s="300" t="str">
        <f>IF(LEN(A199)=0,"",INDEX('Smelter Reference List'!$C:$C,MATCH($A199,'Smelter Reference List'!$E:$E,0)))</f>
        <v/>
      </c>
      <c r="D199" s="294" t="str">
        <f ca="1">IF(ISERROR($S199),"",OFFSET('Smelter Reference List'!$C$4,$S199-4,0)&amp;"")</f>
        <v/>
      </c>
      <c r="E199" s="294" t="str">
        <f ca="1">IF(ISERROR($S199),"",OFFSET('Smelter Reference List'!$D$4,$S199-4,0)&amp;"")</f>
        <v/>
      </c>
      <c r="F199" s="294" t="str">
        <f ca="1">IF(ISERROR($S199),"",OFFSET('Smelter Reference List'!$E$4,$S199-4,0))</f>
        <v/>
      </c>
      <c r="G199" s="294" t="str">
        <f ca="1">IF(C199=$U$4,"Enter smelter details", IF(ISERROR($S199),"",OFFSET('Smelter Reference List'!$F$4,$S199-4,0)))</f>
        <v/>
      </c>
      <c r="H199" s="295" t="str">
        <f ca="1">IF(ISERROR($S199),"",OFFSET('Smelter Reference List'!$G$4,$S199-4,0))</f>
        <v/>
      </c>
      <c r="I199" s="296" t="str">
        <f ca="1">IF(ISERROR($S199),"",OFFSET('Smelter Reference List'!$H$4,$S199-4,0))</f>
        <v/>
      </c>
      <c r="J199" s="296" t="str">
        <f ca="1">IF(ISERROR($S199),"",OFFSET('Smelter Reference List'!$I$4,$S199-4,0))</f>
        <v/>
      </c>
      <c r="K199" s="297"/>
      <c r="L199" s="297"/>
      <c r="M199" s="297"/>
      <c r="N199" s="297"/>
      <c r="O199" s="297"/>
      <c r="P199" s="297"/>
      <c r="Q199" s="298"/>
      <c r="R199" s="227"/>
      <c r="S199" s="228" t="e">
        <f>IF(C199="",NA(),MATCH($B199&amp;$C199,'Smelter Reference List'!$J:$J,0))</f>
        <v>#N/A</v>
      </c>
      <c r="T199" s="229"/>
      <c r="U199" s="229">
        <f t="shared" ca="1" si="7"/>
        <v>0</v>
      </c>
      <c r="V199" s="229"/>
      <c r="W199" s="229"/>
      <c r="Y199" s="223" t="str">
        <f t="shared" si="8"/>
        <v/>
      </c>
    </row>
    <row r="200" spans="1:25" s="223" customFormat="1" ht="20.25">
      <c r="A200" s="293"/>
      <c r="B200" s="294" t="str">
        <f>IF(LEN(A200)=0,"",INDEX('Smelter Reference List'!$A:$A,MATCH($A200,'Smelter Reference List'!$E:$E,0)))</f>
        <v/>
      </c>
      <c r="C200" s="300" t="str">
        <f>IF(LEN(A200)=0,"",INDEX('Smelter Reference List'!$C:$C,MATCH($A200,'Smelter Reference List'!$E:$E,0)))</f>
        <v/>
      </c>
      <c r="D200" s="294" t="str">
        <f ca="1">IF(ISERROR($S200),"",OFFSET('Smelter Reference List'!$C$4,$S200-4,0)&amp;"")</f>
        <v/>
      </c>
      <c r="E200" s="294" t="str">
        <f ca="1">IF(ISERROR($S200),"",OFFSET('Smelter Reference List'!$D$4,$S200-4,0)&amp;"")</f>
        <v/>
      </c>
      <c r="F200" s="294" t="str">
        <f ca="1">IF(ISERROR($S200),"",OFFSET('Smelter Reference List'!$E$4,$S200-4,0))</f>
        <v/>
      </c>
      <c r="G200" s="294" t="str">
        <f ca="1">IF(C200=$U$4,"Enter smelter details", IF(ISERROR($S200),"",OFFSET('Smelter Reference List'!$F$4,$S200-4,0)))</f>
        <v/>
      </c>
      <c r="H200" s="295" t="str">
        <f ca="1">IF(ISERROR($S200),"",OFFSET('Smelter Reference List'!$G$4,$S200-4,0))</f>
        <v/>
      </c>
      <c r="I200" s="296" t="str">
        <f ca="1">IF(ISERROR($S200),"",OFFSET('Smelter Reference List'!$H$4,$S200-4,0))</f>
        <v/>
      </c>
      <c r="J200" s="296" t="str">
        <f ca="1">IF(ISERROR($S200),"",OFFSET('Smelter Reference List'!$I$4,$S200-4,0))</f>
        <v/>
      </c>
      <c r="K200" s="297"/>
      <c r="L200" s="297"/>
      <c r="M200" s="297"/>
      <c r="N200" s="297"/>
      <c r="O200" s="297"/>
      <c r="P200" s="297"/>
      <c r="Q200" s="298"/>
      <c r="R200" s="227"/>
      <c r="S200" s="228" t="e">
        <f>IF(C200="",NA(),MATCH($B200&amp;$C200,'Smelter Reference List'!$J:$J,0))</f>
        <v>#N/A</v>
      </c>
      <c r="T200" s="229"/>
      <c r="U200" s="229">
        <f t="shared" ca="1" si="7"/>
        <v>0</v>
      </c>
      <c r="V200" s="229"/>
      <c r="W200" s="229"/>
      <c r="Y200" s="223" t="str">
        <f t="shared" si="8"/>
        <v/>
      </c>
    </row>
    <row r="201" spans="1:25" s="223" customFormat="1" ht="20.25">
      <c r="A201" s="293"/>
      <c r="B201" s="294" t="str">
        <f>IF(LEN(A201)=0,"",INDEX('Smelter Reference List'!$A:$A,MATCH($A201,'Smelter Reference List'!$E:$E,0)))</f>
        <v/>
      </c>
      <c r="C201" s="300" t="str">
        <f>IF(LEN(A201)=0,"",INDEX('Smelter Reference List'!$C:$C,MATCH($A201,'Smelter Reference List'!$E:$E,0)))</f>
        <v/>
      </c>
      <c r="D201" s="294" t="str">
        <f ca="1">IF(ISERROR($S201),"",OFFSET('Smelter Reference List'!$C$4,$S201-4,0)&amp;"")</f>
        <v/>
      </c>
      <c r="E201" s="294" t="str">
        <f ca="1">IF(ISERROR($S201),"",OFFSET('Smelter Reference List'!$D$4,$S201-4,0)&amp;"")</f>
        <v/>
      </c>
      <c r="F201" s="294" t="str">
        <f ca="1">IF(ISERROR($S201),"",OFFSET('Smelter Reference List'!$E$4,$S201-4,0))</f>
        <v/>
      </c>
      <c r="G201" s="294" t="str">
        <f ca="1">IF(C201=$U$4,"Enter smelter details", IF(ISERROR($S201),"",OFFSET('Smelter Reference List'!$F$4,$S201-4,0)))</f>
        <v/>
      </c>
      <c r="H201" s="295" t="str">
        <f ca="1">IF(ISERROR($S201),"",OFFSET('Smelter Reference List'!$G$4,$S201-4,0))</f>
        <v/>
      </c>
      <c r="I201" s="296" t="str">
        <f ca="1">IF(ISERROR($S201),"",OFFSET('Smelter Reference List'!$H$4,$S201-4,0))</f>
        <v/>
      </c>
      <c r="J201" s="296" t="str">
        <f ca="1">IF(ISERROR($S201),"",OFFSET('Smelter Reference List'!$I$4,$S201-4,0))</f>
        <v/>
      </c>
      <c r="K201" s="297"/>
      <c r="L201" s="297"/>
      <c r="M201" s="297"/>
      <c r="N201" s="297"/>
      <c r="O201" s="297"/>
      <c r="P201" s="297"/>
      <c r="Q201" s="298"/>
      <c r="R201" s="227"/>
      <c r="S201" s="228" t="e">
        <f>IF(C201="",NA(),MATCH($B201&amp;$C201,'Smelter Reference List'!$J:$J,0))</f>
        <v>#N/A</v>
      </c>
      <c r="T201" s="229"/>
      <c r="U201" s="229">
        <f t="shared" ca="1" si="7"/>
        <v>0</v>
      </c>
      <c r="V201" s="229"/>
      <c r="W201" s="229"/>
      <c r="Y201" s="223" t="str">
        <f t="shared" si="8"/>
        <v/>
      </c>
    </row>
    <row r="202" spans="1:25" s="223" customFormat="1" ht="20.25">
      <c r="A202" s="293"/>
      <c r="B202" s="294" t="str">
        <f>IF(LEN(A202)=0,"",INDEX('Smelter Reference List'!$A:$A,MATCH($A202,'Smelter Reference List'!$E:$E,0)))</f>
        <v/>
      </c>
      <c r="C202" s="300" t="str">
        <f>IF(LEN(A202)=0,"",INDEX('Smelter Reference List'!$C:$C,MATCH($A202,'Smelter Reference List'!$E:$E,0)))</f>
        <v/>
      </c>
      <c r="D202" s="294" t="str">
        <f ca="1">IF(ISERROR($S202),"",OFFSET('Smelter Reference List'!$C$4,$S202-4,0)&amp;"")</f>
        <v/>
      </c>
      <c r="E202" s="294" t="str">
        <f ca="1">IF(ISERROR($S202),"",OFFSET('Smelter Reference List'!$D$4,$S202-4,0)&amp;"")</f>
        <v/>
      </c>
      <c r="F202" s="294" t="str">
        <f ca="1">IF(ISERROR($S202),"",OFFSET('Smelter Reference List'!$E$4,$S202-4,0))</f>
        <v/>
      </c>
      <c r="G202" s="294" t="str">
        <f ca="1">IF(C202=$U$4,"Enter smelter details", IF(ISERROR($S202),"",OFFSET('Smelter Reference List'!$F$4,$S202-4,0)))</f>
        <v/>
      </c>
      <c r="H202" s="295" t="str">
        <f ca="1">IF(ISERROR($S202),"",OFFSET('Smelter Reference List'!$G$4,$S202-4,0))</f>
        <v/>
      </c>
      <c r="I202" s="296" t="str">
        <f ca="1">IF(ISERROR($S202),"",OFFSET('Smelter Reference List'!$H$4,$S202-4,0))</f>
        <v/>
      </c>
      <c r="J202" s="296" t="str">
        <f ca="1">IF(ISERROR($S202),"",OFFSET('Smelter Reference List'!$I$4,$S202-4,0))</f>
        <v/>
      </c>
      <c r="K202" s="297"/>
      <c r="L202" s="297"/>
      <c r="M202" s="297"/>
      <c r="N202" s="297"/>
      <c r="O202" s="297"/>
      <c r="P202" s="297"/>
      <c r="Q202" s="298"/>
      <c r="R202" s="227"/>
      <c r="S202" s="228" t="e">
        <f>IF(C202="",NA(),MATCH($B202&amp;$C202,'Smelter Reference List'!$J:$J,0))</f>
        <v>#N/A</v>
      </c>
      <c r="T202" s="229"/>
      <c r="U202" s="229">
        <f t="shared" ca="1" si="7"/>
        <v>0</v>
      </c>
      <c r="V202" s="229"/>
      <c r="W202" s="229"/>
      <c r="Y202" s="223" t="str">
        <f t="shared" si="8"/>
        <v/>
      </c>
    </row>
    <row r="203" spans="1:25" s="223" customFormat="1" ht="20.25">
      <c r="A203" s="293"/>
      <c r="B203" s="294" t="str">
        <f>IF(LEN(A203)=0,"",INDEX('Smelter Reference List'!$A:$A,MATCH($A203,'Smelter Reference List'!$E:$E,0)))</f>
        <v/>
      </c>
      <c r="C203" s="300" t="str">
        <f>IF(LEN(A203)=0,"",INDEX('Smelter Reference List'!$C:$C,MATCH($A203,'Smelter Reference List'!$E:$E,0)))</f>
        <v/>
      </c>
      <c r="D203" s="294" t="str">
        <f ca="1">IF(ISERROR($S203),"",OFFSET('Smelter Reference List'!$C$4,$S203-4,0)&amp;"")</f>
        <v/>
      </c>
      <c r="E203" s="294" t="str">
        <f ca="1">IF(ISERROR($S203),"",OFFSET('Smelter Reference List'!$D$4,$S203-4,0)&amp;"")</f>
        <v/>
      </c>
      <c r="F203" s="294" t="str">
        <f ca="1">IF(ISERROR($S203),"",OFFSET('Smelter Reference List'!$E$4,$S203-4,0))</f>
        <v/>
      </c>
      <c r="G203" s="294" t="str">
        <f ca="1">IF(C203=$U$4,"Enter smelter details", IF(ISERROR($S203),"",OFFSET('Smelter Reference List'!$F$4,$S203-4,0)))</f>
        <v/>
      </c>
      <c r="H203" s="295" t="str">
        <f ca="1">IF(ISERROR($S203),"",OFFSET('Smelter Reference List'!$G$4,$S203-4,0))</f>
        <v/>
      </c>
      <c r="I203" s="296" t="str">
        <f ca="1">IF(ISERROR($S203),"",OFFSET('Smelter Reference List'!$H$4,$S203-4,0))</f>
        <v/>
      </c>
      <c r="J203" s="296" t="str">
        <f ca="1">IF(ISERROR($S203),"",OFFSET('Smelter Reference List'!$I$4,$S203-4,0))</f>
        <v/>
      </c>
      <c r="K203" s="297"/>
      <c r="L203" s="297"/>
      <c r="M203" s="297"/>
      <c r="N203" s="297"/>
      <c r="O203" s="297"/>
      <c r="P203" s="297"/>
      <c r="Q203" s="298"/>
      <c r="R203" s="227"/>
      <c r="S203" s="228" t="e">
        <f>IF(C203="",NA(),MATCH($B203&amp;$C203,'Smelter Reference List'!$J:$J,0))</f>
        <v>#N/A</v>
      </c>
      <c r="T203" s="229"/>
      <c r="U203" s="229">
        <f t="shared" ca="1" si="7"/>
        <v>0</v>
      </c>
      <c r="V203" s="229"/>
      <c r="W203" s="229"/>
      <c r="Y203" s="223" t="str">
        <f t="shared" si="8"/>
        <v/>
      </c>
    </row>
    <row r="204" spans="1:25" s="223" customFormat="1" ht="20.25">
      <c r="A204" s="293"/>
      <c r="B204" s="294" t="str">
        <f>IF(LEN(A204)=0,"",INDEX('Smelter Reference List'!$A:$A,MATCH($A204,'Smelter Reference List'!$E:$E,0)))</f>
        <v/>
      </c>
      <c r="C204" s="300" t="str">
        <f>IF(LEN(A204)=0,"",INDEX('Smelter Reference List'!$C:$C,MATCH($A204,'Smelter Reference List'!$E:$E,0)))</f>
        <v/>
      </c>
      <c r="D204" s="294" t="str">
        <f ca="1">IF(ISERROR($S204),"",OFFSET('Smelter Reference List'!$C$4,$S204-4,0)&amp;"")</f>
        <v/>
      </c>
      <c r="E204" s="294" t="str">
        <f ca="1">IF(ISERROR($S204),"",OFFSET('Smelter Reference List'!$D$4,$S204-4,0)&amp;"")</f>
        <v/>
      </c>
      <c r="F204" s="294" t="str">
        <f ca="1">IF(ISERROR($S204),"",OFFSET('Smelter Reference List'!$E$4,$S204-4,0))</f>
        <v/>
      </c>
      <c r="G204" s="294" t="str">
        <f ca="1">IF(C204=$U$4,"Enter smelter details", IF(ISERROR($S204),"",OFFSET('Smelter Reference List'!$F$4,$S204-4,0)))</f>
        <v/>
      </c>
      <c r="H204" s="295" t="str">
        <f ca="1">IF(ISERROR($S204),"",OFFSET('Smelter Reference List'!$G$4,$S204-4,0))</f>
        <v/>
      </c>
      <c r="I204" s="296" t="str">
        <f ca="1">IF(ISERROR($S204),"",OFFSET('Smelter Reference List'!$H$4,$S204-4,0))</f>
        <v/>
      </c>
      <c r="J204" s="296" t="str">
        <f ca="1">IF(ISERROR($S204),"",OFFSET('Smelter Reference List'!$I$4,$S204-4,0))</f>
        <v/>
      </c>
      <c r="K204" s="297"/>
      <c r="L204" s="297"/>
      <c r="M204" s="297"/>
      <c r="N204" s="297"/>
      <c r="O204" s="297"/>
      <c r="P204" s="297"/>
      <c r="Q204" s="298"/>
      <c r="R204" s="227"/>
      <c r="S204" s="228" t="e">
        <f>IF(C204="",NA(),MATCH($B204&amp;$C204,'Smelter Reference List'!$J:$J,0))</f>
        <v>#N/A</v>
      </c>
      <c r="T204" s="229"/>
      <c r="U204" s="229">
        <f t="shared" ca="1" si="7"/>
        <v>0</v>
      </c>
      <c r="V204" s="229"/>
      <c r="W204" s="229"/>
      <c r="Y204" s="223" t="str">
        <f t="shared" si="8"/>
        <v/>
      </c>
    </row>
    <row r="205" spans="1:25" s="223" customFormat="1" ht="20.25">
      <c r="A205" s="293"/>
      <c r="B205" s="294" t="str">
        <f>IF(LEN(A205)=0,"",INDEX('Smelter Reference List'!$A:$A,MATCH($A205,'Smelter Reference List'!$E:$E,0)))</f>
        <v/>
      </c>
      <c r="C205" s="300" t="str">
        <f>IF(LEN(A205)=0,"",INDEX('Smelter Reference List'!$C:$C,MATCH($A205,'Smelter Reference List'!$E:$E,0)))</f>
        <v/>
      </c>
      <c r="D205" s="294" t="str">
        <f ca="1">IF(ISERROR($S205),"",OFFSET('Smelter Reference List'!$C$4,$S205-4,0)&amp;"")</f>
        <v/>
      </c>
      <c r="E205" s="294" t="str">
        <f ca="1">IF(ISERROR($S205),"",OFFSET('Smelter Reference List'!$D$4,$S205-4,0)&amp;"")</f>
        <v/>
      </c>
      <c r="F205" s="294" t="str">
        <f ca="1">IF(ISERROR($S205),"",OFFSET('Smelter Reference List'!$E$4,$S205-4,0))</f>
        <v/>
      </c>
      <c r="G205" s="294" t="str">
        <f ca="1">IF(C205=$U$4,"Enter smelter details", IF(ISERROR($S205),"",OFFSET('Smelter Reference List'!$F$4,$S205-4,0)))</f>
        <v/>
      </c>
      <c r="H205" s="295" t="str">
        <f ca="1">IF(ISERROR($S205),"",OFFSET('Smelter Reference List'!$G$4,$S205-4,0))</f>
        <v/>
      </c>
      <c r="I205" s="296" t="str">
        <f ca="1">IF(ISERROR($S205),"",OFFSET('Smelter Reference List'!$H$4,$S205-4,0))</f>
        <v/>
      </c>
      <c r="J205" s="296" t="str">
        <f ca="1">IF(ISERROR($S205),"",OFFSET('Smelter Reference List'!$I$4,$S205-4,0))</f>
        <v/>
      </c>
      <c r="K205" s="297"/>
      <c r="L205" s="297"/>
      <c r="M205" s="297"/>
      <c r="N205" s="297"/>
      <c r="O205" s="297"/>
      <c r="P205" s="297"/>
      <c r="Q205" s="298"/>
      <c r="R205" s="227"/>
      <c r="S205" s="228" t="e">
        <f>IF(C205="",NA(),MATCH($B205&amp;$C205,'Smelter Reference List'!$J:$J,0))</f>
        <v>#N/A</v>
      </c>
      <c r="T205" s="229"/>
      <c r="U205" s="229">
        <f t="shared" ca="1" si="7"/>
        <v>0</v>
      </c>
      <c r="V205" s="229"/>
      <c r="W205" s="229"/>
      <c r="Y205" s="223" t="str">
        <f t="shared" si="8"/>
        <v/>
      </c>
    </row>
    <row r="206" spans="1:25" s="223" customFormat="1" ht="20.25">
      <c r="A206" s="293"/>
      <c r="B206" s="294" t="str">
        <f>IF(LEN(A206)=0,"",INDEX('Smelter Reference List'!$A:$A,MATCH($A206,'Smelter Reference List'!$E:$E,0)))</f>
        <v/>
      </c>
      <c r="C206" s="300" t="str">
        <f>IF(LEN(A206)=0,"",INDEX('Smelter Reference List'!$C:$C,MATCH($A206,'Smelter Reference List'!$E:$E,0)))</f>
        <v/>
      </c>
      <c r="D206" s="294" t="str">
        <f ca="1">IF(ISERROR($S206),"",OFFSET('Smelter Reference List'!$C$4,$S206-4,0)&amp;"")</f>
        <v/>
      </c>
      <c r="E206" s="294" t="str">
        <f ca="1">IF(ISERROR($S206),"",OFFSET('Smelter Reference List'!$D$4,$S206-4,0)&amp;"")</f>
        <v/>
      </c>
      <c r="F206" s="294" t="str">
        <f ca="1">IF(ISERROR($S206),"",OFFSET('Smelter Reference List'!$E$4,$S206-4,0))</f>
        <v/>
      </c>
      <c r="G206" s="294" t="str">
        <f ca="1">IF(C206=$U$4,"Enter smelter details", IF(ISERROR($S206),"",OFFSET('Smelter Reference List'!$F$4,$S206-4,0)))</f>
        <v/>
      </c>
      <c r="H206" s="295" t="str">
        <f ca="1">IF(ISERROR($S206),"",OFFSET('Smelter Reference List'!$G$4,$S206-4,0))</f>
        <v/>
      </c>
      <c r="I206" s="296" t="str">
        <f ca="1">IF(ISERROR($S206),"",OFFSET('Smelter Reference List'!$H$4,$S206-4,0))</f>
        <v/>
      </c>
      <c r="J206" s="296" t="str">
        <f ca="1">IF(ISERROR($S206),"",OFFSET('Smelter Reference List'!$I$4,$S206-4,0))</f>
        <v/>
      </c>
      <c r="K206" s="297"/>
      <c r="L206" s="297"/>
      <c r="M206" s="297"/>
      <c r="N206" s="297"/>
      <c r="O206" s="297"/>
      <c r="P206" s="297"/>
      <c r="Q206" s="298"/>
      <c r="R206" s="227"/>
      <c r="S206" s="228" t="e">
        <f>IF(C206="",NA(),MATCH($B206&amp;$C206,'Smelter Reference List'!$J:$J,0))</f>
        <v>#N/A</v>
      </c>
      <c r="T206" s="229"/>
      <c r="U206" s="229">
        <f t="shared" ca="1" si="7"/>
        <v>0</v>
      </c>
      <c r="V206" s="229"/>
      <c r="W206" s="229"/>
      <c r="Y206" s="223" t="str">
        <f t="shared" si="8"/>
        <v/>
      </c>
    </row>
    <row r="207" spans="1:25" s="223" customFormat="1" ht="20.25">
      <c r="A207" s="293"/>
      <c r="B207" s="294" t="str">
        <f>IF(LEN(A207)=0,"",INDEX('Smelter Reference List'!$A:$A,MATCH($A207,'Smelter Reference List'!$E:$E,0)))</f>
        <v/>
      </c>
      <c r="C207" s="300" t="str">
        <f>IF(LEN(A207)=0,"",INDEX('Smelter Reference List'!$C:$C,MATCH($A207,'Smelter Reference List'!$E:$E,0)))</f>
        <v/>
      </c>
      <c r="D207" s="294" t="str">
        <f ca="1">IF(ISERROR($S207),"",OFFSET('Smelter Reference List'!$C$4,$S207-4,0)&amp;"")</f>
        <v/>
      </c>
      <c r="E207" s="294" t="str">
        <f ca="1">IF(ISERROR($S207),"",OFFSET('Smelter Reference List'!$D$4,$S207-4,0)&amp;"")</f>
        <v/>
      </c>
      <c r="F207" s="294" t="str">
        <f ca="1">IF(ISERROR($S207),"",OFFSET('Smelter Reference List'!$E$4,$S207-4,0))</f>
        <v/>
      </c>
      <c r="G207" s="294" t="str">
        <f ca="1">IF(C207=$U$4,"Enter smelter details", IF(ISERROR($S207),"",OFFSET('Smelter Reference List'!$F$4,$S207-4,0)))</f>
        <v/>
      </c>
      <c r="H207" s="295" t="str">
        <f ca="1">IF(ISERROR($S207),"",OFFSET('Smelter Reference List'!$G$4,$S207-4,0))</f>
        <v/>
      </c>
      <c r="I207" s="296" t="str">
        <f ca="1">IF(ISERROR($S207),"",OFFSET('Smelter Reference List'!$H$4,$S207-4,0))</f>
        <v/>
      </c>
      <c r="J207" s="296" t="str">
        <f ca="1">IF(ISERROR($S207),"",OFFSET('Smelter Reference List'!$I$4,$S207-4,0))</f>
        <v/>
      </c>
      <c r="K207" s="297"/>
      <c r="L207" s="297"/>
      <c r="M207" s="297"/>
      <c r="N207" s="297"/>
      <c r="O207" s="297"/>
      <c r="P207" s="297"/>
      <c r="Q207" s="298"/>
      <c r="R207" s="227"/>
      <c r="S207" s="228" t="e">
        <f>IF(C207="",NA(),MATCH($B207&amp;$C207,'Smelter Reference List'!$J:$J,0))</f>
        <v>#N/A</v>
      </c>
      <c r="T207" s="229"/>
      <c r="U207" s="229">
        <f t="shared" ca="1" si="7"/>
        <v>0</v>
      </c>
      <c r="V207" s="229"/>
      <c r="W207" s="229"/>
      <c r="Y207" s="223" t="str">
        <f t="shared" si="8"/>
        <v/>
      </c>
    </row>
    <row r="208" spans="1:25" s="223" customFormat="1" ht="20.25">
      <c r="A208" s="293"/>
      <c r="B208" s="294" t="str">
        <f>IF(LEN(A208)=0,"",INDEX('Smelter Reference List'!$A:$A,MATCH($A208,'Smelter Reference List'!$E:$E,0)))</f>
        <v/>
      </c>
      <c r="C208" s="300" t="str">
        <f>IF(LEN(A208)=0,"",INDEX('Smelter Reference List'!$C:$C,MATCH($A208,'Smelter Reference List'!$E:$E,0)))</f>
        <v/>
      </c>
      <c r="D208" s="294" t="str">
        <f ca="1">IF(ISERROR($S208),"",OFFSET('Smelter Reference List'!$C$4,$S208-4,0)&amp;"")</f>
        <v/>
      </c>
      <c r="E208" s="294" t="str">
        <f ca="1">IF(ISERROR($S208),"",OFFSET('Smelter Reference List'!$D$4,$S208-4,0)&amp;"")</f>
        <v/>
      </c>
      <c r="F208" s="294" t="str">
        <f ca="1">IF(ISERROR($S208),"",OFFSET('Smelter Reference List'!$E$4,$S208-4,0))</f>
        <v/>
      </c>
      <c r="G208" s="294" t="str">
        <f ca="1">IF(C208=$U$4,"Enter smelter details", IF(ISERROR($S208),"",OFFSET('Smelter Reference List'!$F$4,$S208-4,0)))</f>
        <v/>
      </c>
      <c r="H208" s="295" t="str">
        <f ca="1">IF(ISERROR($S208),"",OFFSET('Smelter Reference List'!$G$4,$S208-4,0))</f>
        <v/>
      </c>
      <c r="I208" s="296" t="str">
        <f ca="1">IF(ISERROR($S208),"",OFFSET('Smelter Reference List'!$H$4,$S208-4,0))</f>
        <v/>
      </c>
      <c r="J208" s="296" t="str">
        <f ca="1">IF(ISERROR($S208),"",OFFSET('Smelter Reference List'!$I$4,$S208-4,0))</f>
        <v/>
      </c>
      <c r="K208" s="297"/>
      <c r="L208" s="297"/>
      <c r="M208" s="297"/>
      <c r="N208" s="297"/>
      <c r="O208" s="297"/>
      <c r="P208" s="297"/>
      <c r="Q208" s="298"/>
      <c r="R208" s="227"/>
      <c r="S208" s="228" t="e">
        <f>IF(C208="",NA(),MATCH($B208&amp;$C208,'Smelter Reference List'!$J:$J,0))</f>
        <v>#N/A</v>
      </c>
      <c r="T208" s="229"/>
      <c r="U208" s="229">
        <f t="shared" ca="1" si="7"/>
        <v>0</v>
      </c>
      <c r="V208" s="229"/>
      <c r="W208" s="229"/>
      <c r="Y208" s="223" t="str">
        <f t="shared" si="8"/>
        <v/>
      </c>
    </row>
    <row r="209" spans="1:25" s="223" customFormat="1" ht="20.25">
      <c r="A209" s="293"/>
      <c r="B209" s="294" t="str">
        <f>IF(LEN(A209)=0,"",INDEX('Smelter Reference List'!$A:$A,MATCH($A209,'Smelter Reference List'!$E:$E,0)))</f>
        <v/>
      </c>
      <c r="C209" s="300" t="str">
        <f>IF(LEN(A209)=0,"",INDEX('Smelter Reference List'!$C:$C,MATCH($A209,'Smelter Reference List'!$E:$E,0)))</f>
        <v/>
      </c>
      <c r="D209" s="294" t="str">
        <f ca="1">IF(ISERROR($S209),"",OFFSET('Smelter Reference List'!$C$4,$S209-4,0)&amp;"")</f>
        <v/>
      </c>
      <c r="E209" s="294" t="str">
        <f ca="1">IF(ISERROR($S209),"",OFFSET('Smelter Reference List'!$D$4,$S209-4,0)&amp;"")</f>
        <v/>
      </c>
      <c r="F209" s="294" t="str">
        <f ca="1">IF(ISERROR($S209),"",OFFSET('Smelter Reference List'!$E$4,$S209-4,0))</f>
        <v/>
      </c>
      <c r="G209" s="294" t="str">
        <f ca="1">IF(C209=$U$4,"Enter smelter details", IF(ISERROR($S209),"",OFFSET('Smelter Reference List'!$F$4,$S209-4,0)))</f>
        <v/>
      </c>
      <c r="H209" s="295" t="str">
        <f ca="1">IF(ISERROR($S209),"",OFFSET('Smelter Reference List'!$G$4,$S209-4,0))</f>
        <v/>
      </c>
      <c r="I209" s="296" t="str">
        <f ca="1">IF(ISERROR($S209),"",OFFSET('Smelter Reference List'!$H$4,$S209-4,0))</f>
        <v/>
      </c>
      <c r="J209" s="296" t="str">
        <f ca="1">IF(ISERROR($S209),"",OFFSET('Smelter Reference List'!$I$4,$S209-4,0))</f>
        <v/>
      </c>
      <c r="K209" s="297"/>
      <c r="L209" s="297"/>
      <c r="M209" s="297"/>
      <c r="N209" s="297"/>
      <c r="O209" s="297"/>
      <c r="P209" s="297"/>
      <c r="Q209" s="298"/>
      <c r="R209" s="227"/>
      <c r="S209" s="228" t="e">
        <f>IF(C209="",NA(),MATCH($B209&amp;$C209,'Smelter Reference List'!$J:$J,0))</f>
        <v>#N/A</v>
      </c>
      <c r="T209" s="229"/>
      <c r="U209" s="229">
        <f t="shared" ca="1" si="7"/>
        <v>0</v>
      </c>
      <c r="V209" s="229"/>
      <c r="W209" s="229"/>
      <c r="Y209" s="223" t="str">
        <f t="shared" si="8"/>
        <v/>
      </c>
    </row>
    <row r="210" spans="1:25" s="223" customFormat="1" ht="20.25">
      <c r="A210" s="293"/>
      <c r="B210" s="294" t="str">
        <f>IF(LEN(A210)=0,"",INDEX('Smelter Reference List'!$A:$A,MATCH($A210,'Smelter Reference List'!$E:$E,0)))</f>
        <v/>
      </c>
      <c r="C210" s="300" t="str">
        <f>IF(LEN(A210)=0,"",INDEX('Smelter Reference List'!$C:$C,MATCH($A210,'Smelter Reference List'!$E:$E,0)))</f>
        <v/>
      </c>
      <c r="D210" s="294" t="str">
        <f ca="1">IF(ISERROR($S210),"",OFFSET('Smelter Reference List'!$C$4,$S210-4,0)&amp;"")</f>
        <v/>
      </c>
      <c r="E210" s="294" t="str">
        <f ca="1">IF(ISERROR($S210),"",OFFSET('Smelter Reference List'!$D$4,$S210-4,0)&amp;"")</f>
        <v/>
      </c>
      <c r="F210" s="294" t="str">
        <f ca="1">IF(ISERROR($S210),"",OFFSET('Smelter Reference List'!$E$4,$S210-4,0))</f>
        <v/>
      </c>
      <c r="G210" s="294" t="str">
        <f ca="1">IF(C210=$U$4,"Enter smelter details", IF(ISERROR($S210),"",OFFSET('Smelter Reference List'!$F$4,$S210-4,0)))</f>
        <v/>
      </c>
      <c r="H210" s="295" t="str">
        <f ca="1">IF(ISERROR($S210),"",OFFSET('Smelter Reference List'!$G$4,$S210-4,0))</f>
        <v/>
      </c>
      <c r="I210" s="296" t="str">
        <f ca="1">IF(ISERROR($S210),"",OFFSET('Smelter Reference List'!$H$4,$S210-4,0))</f>
        <v/>
      </c>
      <c r="J210" s="296" t="str">
        <f ca="1">IF(ISERROR($S210),"",OFFSET('Smelter Reference List'!$I$4,$S210-4,0))</f>
        <v/>
      </c>
      <c r="K210" s="297"/>
      <c r="L210" s="297"/>
      <c r="M210" s="297"/>
      <c r="N210" s="297"/>
      <c r="O210" s="297"/>
      <c r="P210" s="297"/>
      <c r="Q210" s="298"/>
      <c r="R210" s="227"/>
      <c r="S210" s="228" t="e">
        <f>IF(C210="",NA(),MATCH($B210&amp;$C210,'Smelter Reference List'!$J:$J,0))</f>
        <v>#N/A</v>
      </c>
      <c r="T210" s="229"/>
      <c r="U210" s="229">
        <f t="shared" ca="1" si="7"/>
        <v>0</v>
      </c>
      <c r="V210" s="229"/>
      <c r="W210" s="229"/>
      <c r="Y210" s="223" t="str">
        <f t="shared" si="8"/>
        <v/>
      </c>
    </row>
    <row r="211" spans="1:25" s="223" customFormat="1" ht="20.25">
      <c r="A211" s="293"/>
      <c r="B211" s="294" t="str">
        <f>IF(LEN(A211)=0,"",INDEX('Smelter Reference List'!$A:$A,MATCH($A211,'Smelter Reference List'!$E:$E,0)))</f>
        <v/>
      </c>
      <c r="C211" s="300" t="str">
        <f>IF(LEN(A211)=0,"",INDEX('Smelter Reference List'!$C:$C,MATCH($A211,'Smelter Reference List'!$E:$E,0)))</f>
        <v/>
      </c>
      <c r="D211" s="294" t="str">
        <f ca="1">IF(ISERROR($S211),"",OFFSET('Smelter Reference List'!$C$4,$S211-4,0)&amp;"")</f>
        <v/>
      </c>
      <c r="E211" s="294" t="str">
        <f ca="1">IF(ISERROR($S211),"",OFFSET('Smelter Reference List'!$D$4,$S211-4,0)&amp;"")</f>
        <v/>
      </c>
      <c r="F211" s="294" t="str">
        <f ca="1">IF(ISERROR($S211),"",OFFSET('Smelter Reference List'!$E$4,$S211-4,0))</f>
        <v/>
      </c>
      <c r="G211" s="294" t="str">
        <f ca="1">IF(C211=$U$4,"Enter smelter details", IF(ISERROR($S211),"",OFFSET('Smelter Reference List'!$F$4,$S211-4,0)))</f>
        <v/>
      </c>
      <c r="H211" s="295" t="str">
        <f ca="1">IF(ISERROR($S211),"",OFFSET('Smelter Reference List'!$G$4,$S211-4,0))</f>
        <v/>
      </c>
      <c r="I211" s="296" t="str">
        <f ca="1">IF(ISERROR($S211),"",OFFSET('Smelter Reference List'!$H$4,$S211-4,0))</f>
        <v/>
      </c>
      <c r="J211" s="296" t="str">
        <f ca="1">IF(ISERROR($S211),"",OFFSET('Smelter Reference List'!$I$4,$S211-4,0))</f>
        <v/>
      </c>
      <c r="K211" s="297"/>
      <c r="L211" s="297"/>
      <c r="M211" s="297"/>
      <c r="N211" s="297"/>
      <c r="O211" s="297"/>
      <c r="P211" s="297"/>
      <c r="Q211" s="298"/>
      <c r="R211" s="227"/>
      <c r="S211" s="228" t="e">
        <f>IF(C211="",NA(),MATCH($B211&amp;$C211,'Smelter Reference List'!$J:$J,0))</f>
        <v>#N/A</v>
      </c>
      <c r="T211" s="229"/>
      <c r="U211" s="229">
        <f t="shared" ca="1" si="7"/>
        <v>0</v>
      </c>
      <c r="V211" s="229"/>
      <c r="W211" s="229"/>
      <c r="Y211" s="223" t="str">
        <f t="shared" si="8"/>
        <v/>
      </c>
    </row>
    <row r="212" spans="1:25" s="223" customFormat="1" ht="20.25">
      <c r="A212" s="293"/>
      <c r="B212" s="294" t="str">
        <f>IF(LEN(A212)=0,"",INDEX('Smelter Reference List'!$A:$A,MATCH($A212,'Smelter Reference List'!$E:$E,0)))</f>
        <v/>
      </c>
      <c r="C212" s="300" t="str">
        <f>IF(LEN(A212)=0,"",INDEX('Smelter Reference List'!$C:$C,MATCH($A212,'Smelter Reference List'!$E:$E,0)))</f>
        <v/>
      </c>
      <c r="D212" s="294" t="str">
        <f ca="1">IF(ISERROR($S212),"",OFFSET('Smelter Reference List'!$C$4,$S212-4,0)&amp;"")</f>
        <v/>
      </c>
      <c r="E212" s="294" t="str">
        <f ca="1">IF(ISERROR($S212),"",OFFSET('Smelter Reference List'!$D$4,$S212-4,0)&amp;"")</f>
        <v/>
      </c>
      <c r="F212" s="294" t="str">
        <f ca="1">IF(ISERROR($S212),"",OFFSET('Smelter Reference List'!$E$4,$S212-4,0))</f>
        <v/>
      </c>
      <c r="G212" s="294" t="str">
        <f ca="1">IF(C212=$U$4,"Enter smelter details", IF(ISERROR($S212),"",OFFSET('Smelter Reference List'!$F$4,$S212-4,0)))</f>
        <v/>
      </c>
      <c r="H212" s="295" t="str">
        <f ca="1">IF(ISERROR($S212),"",OFFSET('Smelter Reference List'!$G$4,$S212-4,0))</f>
        <v/>
      </c>
      <c r="I212" s="296" t="str">
        <f ca="1">IF(ISERROR($S212),"",OFFSET('Smelter Reference List'!$H$4,$S212-4,0))</f>
        <v/>
      </c>
      <c r="J212" s="296" t="str">
        <f ca="1">IF(ISERROR($S212),"",OFFSET('Smelter Reference List'!$I$4,$S212-4,0))</f>
        <v/>
      </c>
      <c r="K212" s="297"/>
      <c r="L212" s="297"/>
      <c r="M212" s="297"/>
      <c r="N212" s="297"/>
      <c r="O212" s="297"/>
      <c r="P212" s="297"/>
      <c r="Q212" s="298"/>
      <c r="R212" s="227"/>
      <c r="S212" s="228" t="e">
        <f>IF(C212="",NA(),MATCH($B212&amp;$C212,'Smelter Reference List'!$J:$J,0))</f>
        <v>#N/A</v>
      </c>
      <c r="T212" s="229"/>
      <c r="U212" s="229">
        <f t="shared" ca="1" si="7"/>
        <v>0</v>
      </c>
      <c r="V212" s="229"/>
      <c r="W212" s="229"/>
      <c r="Y212" s="223" t="str">
        <f t="shared" si="8"/>
        <v/>
      </c>
    </row>
    <row r="213" spans="1:25" s="223" customFormat="1" ht="20.25">
      <c r="A213" s="293"/>
      <c r="B213" s="294" t="str">
        <f>IF(LEN(A213)=0,"",INDEX('Smelter Reference List'!$A:$A,MATCH($A213,'Smelter Reference List'!$E:$E,0)))</f>
        <v/>
      </c>
      <c r="C213" s="300" t="str">
        <f>IF(LEN(A213)=0,"",INDEX('Smelter Reference List'!$C:$C,MATCH($A213,'Smelter Reference List'!$E:$E,0)))</f>
        <v/>
      </c>
      <c r="D213" s="294" t="str">
        <f ca="1">IF(ISERROR($S213),"",OFFSET('Smelter Reference List'!$C$4,$S213-4,0)&amp;"")</f>
        <v/>
      </c>
      <c r="E213" s="294" t="str">
        <f ca="1">IF(ISERROR($S213),"",OFFSET('Smelter Reference List'!$D$4,$S213-4,0)&amp;"")</f>
        <v/>
      </c>
      <c r="F213" s="294" t="str">
        <f ca="1">IF(ISERROR($S213),"",OFFSET('Smelter Reference List'!$E$4,$S213-4,0))</f>
        <v/>
      </c>
      <c r="G213" s="294" t="str">
        <f ca="1">IF(C213=$U$4,"Enter smelter details", IF(ISERROR($S213),"",OFFSET('Smelter Reference List'!$F$4,$S213-4,0)))</f>
        <v/>
      </c>
      <c r="H213" s="295" t="str">
        <f ca="1">IF(ISERROR($S213),"",OFFSET('Smelter Reference List'!$G$4,$S213-4,0))</f>
        <v/>
      </c>
      <c r="I213" s="296" t="str">
        <f ca="1">IF(ISERROR($S213),"",OFFSET('Smelter Reference List'!$H$4,$S213-4,0))</f>
        <v/>
      </c>
      <c r="J213" s="296" t="str">
        <f ca="1">IF(ISERROR($S213),"",OFFSET('Smelter Reference List'!$I$4,$S213-4,0))</f>
        <v/>
      </c>
      <c r="K213" s="297"/>
      <c r="L213" s="297"/>
      <c r="M213" s="297"/>
      <c r="N213" s="297"/>
      <c r="O213" s="297"/>
      <c r="P213" s="297"/>
      <c r="Q213" s="298"/>
      <c r="R213" s="227"/>
      <c r="S213" s="228" t="e">
        <f>IF(C213="",NA(),MATCH($B213&amp;$C213,'Smelter Reference List'!$J:$J,0))</f>
        <v>#N/A</v>
      </c>
      <c r="T213" s="229"/>
      <c r="U213" s="229">
        <f t="shared" ca="1" si="7"/>
        <v>0</v>
      </c>
      <c r="V213" s="229"/>
      <c r="W213" s="229"/>
      <c r="Y213" s="223" t="str">
        <f t="shared" si="8"/>
        <v/>
      </c>
    </row>
    <row r="214" spans="1:25" s="223" customFormat="1" ht="20.25">
      <c r="A214" s="293"/>
      <c r="B214" s="294" t="str">
        <f>IF(LEN(A214)=0,"",INDEX('Smelter Reference List'!$A:$A,MATCH($A214,'Smelter Reference List'!$E:$E,0)))</f>
        <v/>
      </c>
      <c r="C214" s="300" t="str">
        <f>IF(LEN(A214)=0,"",INDEX('Smelter Reference List'!$C:$C,MATCH($A214,'Smelter Reference List'!$E:$E,0)))</f>
        <v/>
      </c>
      <c r="D214" s="294" t="str">
        <f ca="1">IF(ISERROR($S214),"",OFFSET('Smelter Reference List'!$C$4,$S214-4,0)&amp;"")</f>
        <v/>
      </c>
      <c r="E214" s="294" t="str">
        <f ca="1">IF(ISERROR($S214),"",OFFSET('Smelter Reference List'!$D$4,$S214-4,0)&amp;"")</f>
        <v/>
      </c>
      <c r="F214" s="294" t="str">
        <f ca="1">IF(ISERROR($S214),"",OFFSET('Smelter Reference List'!$E$4,$S214-4,0))</f>
        <v/>
      </c>
      <c r="G214" s="294" t="str">
        <f ca="1">IF(C214=$U$4,"Enter smelter details", IF(ISERROR($S214),"",OFFSET('Smelter Reference List'!$F$4,$S214-4,0)))</f>
        <v/>
      </c>
      <c r="H214" s="295" t="str">
        <f ca="1">IF(ISERROR($S214),"",OFFSET('Smelter Reference List'!$G$4,$S214-4,0))</f>
        <v/>
      </c>
      <c r="I214" s="296" t="str">
        <f ca="1">IF(ISERROR($S214),"",OFFSET('Smelter Reference List'!$H$4,$S214-4,0))</f>
        <v/>
      </c>
      <c r="J214" s="296" t="str">
        <f ca="1">IF(ISERROR($S214),"",OFFSET('Smelter Reference List'!$I$4,$S214-4,0))</f>
        <v/>
      </c>
      <c r="K214" s="297"/>
      <c r="L214" s="297"/>
      <c r="M214" s="297"/>
      <c r="N214" s="297"/>
      <c r="O214" s="297"/>
      <c r="P214" s="297"/>
      <c r="Q214" s="298"/>
      <c r="R214" s="227"/>
      <c r="S214" s="228" t="e">
        <f>IF(C214="",NA(),MATCH($B214&amp;$C214,'Smelter Reference List'!$J:$J,0))</f>
        <v>#N/A</v>
      </c>
      <c r="T214" s="229"/>
      <c r="U214" s="229">
        <f t="shared" ca="1" si="7"/>
        <v>0</v>
      </c>
      <c r="V214" s="229"/>
      <c r="W214" s="229"/>
      <c r="Y214" s="223" t="str">
        <f t="shared" si="8"/>
        <v/>
      </c>
    </row>
    <row r="215" spans="1:25" s="223" customFormat="1" ht="20.25">
      <c r="A215" s="293"/>
      <c r="B215" s="294" t="str">
        <f>IF(LEN(A215)=0,"",INDEX('Smelter Reference List'!$A:$A,MATCH($A215,'Smelter Reference List'!$E:$E,0)))</f>
        <v/>
      </c>
      <c r="C215" s="300" t="str">
        <f>IF(LEN(A215)=0,"",INDEX('Smelter Reference List'!$C:$C,MATCH($A215,'Smelter Reference List'!$E:$E,0)))</f>
        <v/>
      </c>
      <c r="D215" s="294" t="str">
        <f ca="1">IF(ISERROR($S215),"",OFFSET('Smelter Reference List'!$C$4,$S215-4,0)&amp;"")</f>
        <v/>
      </c>
      <c r="E215" s="294" t="str">
        <f ca="1">IF(ISERROR($S215),"",OFFSET('Smelter Reference List'!$D$4,$S215-4,0)&amp;"")</f>
        <v/>
      </c>
      <c r="F215" s="294" t="str">
        <f ca="1">IF(ISERROR($S215),"",OFFSET('Smelter Reference List'!$E$4,$S215-4,0))</f>
        <v/>
      </c>
      <c r="G215" s="294" t="str">
        <f ca="1">IF(C215=$U$4,"Enter smelter details", IF(ISERROR($S215),"",OFFSET('Smelter Reference List'!$F$4,$S215-4,0)))</f>
        <v/>
      </c>
      <c r="H215" s="295" t="str">
        <f ca="1">IF(ISERROR($S215),"",OFFSET('Smelter Reference List'!$G$4,$S215-4,0))</f>
        <v/>
      </c>
      <c r="I215" s="296" t="str">
        <f ca="1">IF(ISERROR($S215),"",OFFSET('Smelter Reference List'!$H$4,$S215-4,0))</f>
        <v/>
      </c>
      <c r="J215" s="296" t="str">
        <f ca="1">IF(ISERROR($S215),"",OFFSET('Smelter Reference List'!$I$4,$S215-4,0))</f>
        <v/>
      </c>
      <c r="K215" s="297"/>
      <c r="L215" s="297"/>
      <c r="M215" s="297"/>
      <c r="N215" s="297"/>
      <c r="O215" s="297"/>
      <c r="P215" s="297"/>
      <c r="Q215" s="298"/>
      <c r="R215" s="227"/>
      <c r="S215" s="228" t="e">
        <f>IF(C215="",NA(),MATCH($B215&amp;$C215,'Smelter Reference List'!$J:$J,0))</f>
        <v>#N/A</v>
      </c>
      <c r="T215" s="229"/>
      <c r="U215" s="229">
        <f t="shared" ca="1" si="7"/>
        <v>0</v>
      </c>
      <c r="V215" s="229"/>
      <c r="W215" s="229"/>
      <c r="Y215" s="223" t="str">
        <f t="shared" si="8"/>
        <v/>
      </c>
    </row>
    <row r="216" spans="1:25" s="223" customFormat="1" ht="20.25">
      <c r="A216" s="293"/>
      <c r="B216" s="294" t="str">
        <f>IF(LEN(A216)=0,"",INDEX('Smelter Reference List'!$A:$A,MATCH($A216,'Smelter Reference List'!$E:$E,0)))</f>
        <v/>
      </c>
      <c r="C216" s="300" t="str">
        <f>IF(LEN(A216)=0,"",INDEX('Smelter Reference List'!$C:$C,MATCH($A216,'Smelter Reference List'!$E:$E,0)))</f>
        <v/>
      </c>
      <c r="D216" s="294" t="str">
        <f ca="1">IF(ISERROR($S216),"",OFFSET('Smelter Reference List'!$C$4,$S216-4,0)&amp;"")</f>
        <v/>
      </c>
      <c r="E216" s="294" t="str">
        <f ca="1">IF(ISERROR($S216),"",OFFSET('Smelter Reference List'!$D$4,$S216-4,0)&amp;"")</f>
        <v/>
      </c>
      <c r="F216" s="294" t="str">
        <f ca="1">IF(ISERROR($S216),"",OFFSET('Smelter Reference List'!$E$4,$S216-4,0))</f>
        <v/>
      </c>
      <c r="G216" s="294" t="str">
        <f ca="1">IF(C216=$U$4,"Enter smelter details", IF(ISERROR($S216),"",OFFSET('Smelter Reference List'!$F$4,$S216-4,0)))</f>
        <v/>
      </c>
      <c r="H216" s="295" t="str">
        <f ca="1">IF(ISERROR($S216),"",OFFSET('Smelter Reference List'!$G$4,$S216-4,0))</f>
        <v/>
      </c>
      <c r="I216" s="296" t="str">
        <f ca="1">IF(ISERROR($S216),"",OFFSET('Smelter Reference List'!$H$4,$S216-4,0))</f>
        <v/>
      </c>
      <c r="J216" s="296" t="str">
        <f ca="1">IF(ISERROR($S216),"",OFFSET('Smelter Reference List'!$I$4,$S216-4,0))</f>
        <v/>
      </c>
      <c r="K216" s="297"/>
      <c r="L216" s="297"/>
      <c r="M216" s="297"/>
      <c r="N216" s="297"/>
      <c r="O216" s="297"/>
      <c r="P216" s="297"/>
      <c r="Q216" s="298"/>
      <c r="R216" s="227"/>
      <c r="S216" s="228" t="e">
        <f>IF(C216="",NA(),MATCH($B216&amp;$C216,'Smelter Reference List'!$J:$J,0))</f>
        <v>#N/A</v>
      </c>
      <c r="T216" s="229"/>
      <c r="U216" s="229">
        <f t="shared" ca="1" si="7"/>
        <v>0</v>
      </c>
      <c r="V216" s="229"/>
      <c r="W216" s="229"/>
      <c r="Y216" s="223" t="str">
        <f t="shared" si="8"/>
        <v/>
      </c>
    </row>
    <row r="217" spans="1:25" s="223" customFormat="1" ht="20.25">
      <c r="A217" s="293"/>
      <c r="B217" s="294" t="str">
        <f>IF(LEN(A217)=0,"",INDEX('Smelter Reference List'!$A:$A,MATCH($A217,'Smelter Reference List'!$E:$E,0)))</f>
        <v/>
      </c>
      <c r="C217" s="300" t="str">
        <f>IF(LEN(A217)=0,"",INDEX('Smelter Reference List'!$C:$C,MATCH($A217,'Smelter Reference List'!$E:$E,0)))</f>
        <v/>
      </c>
      <c r="D217" s="294" t="str">
        <f ca="1">IF(ISERROR($S217),"",OFFSET('Smelter Reference List'!$C$4,$S217-4,0)&amp;"")</f>
        <v/>
      </c>
      <c r="E217" s="294" t="str">
        <f ca="1">IF(ISERROR($S217),"",OFFSET('Smelter Reference List'!$D$4,$S217-4,0)&amp;"")</f>
        <v/>
      </c>
      <c r="F217" s="294" t="str">
        <f ca="1">IF(ISERROR($S217),"",OFFSET('Smelter Reference List'!$E$4,$S217-4,0))</f>
        <v/>
      </c>
      <c r="G217" s="294" t="str">
        <f ca="1">IF(C217=$U$4,"Enter smelter details", IF(ISERROR($S217),"",OFFSET('Smelter Reference List'!$F$4,$S217-4,0)))</f>
        <v/>
      </c>
      <c r="H217" s="295" t="str">
        <f ca="1">IF(ISERROR($S217),"",OFFSET('Smelter Reference List'!$G$4,$S217-4,0))</f>
        <v/>
      </c>
      <c r="I217" s="296" t="str">
        <f ca="1">IF(ISERROR($S217),"",OFFSET('Smelter Reference List'!$H$4,$S217-4,0))</f>
        <v/>
      </c>
      <c r="J217" s="296" t="str">
        <f ca="1">IF(ISERROR($S217),"",OFFSET('Smelter Reference List'!$I$4,$S217-4,0))</f>
        <v/>
      </c>
      <c r="K217" s="297"/>
      <c r="L217" s="297"/>
      <c r="M217" s="297"/>
      <c r="N217" s="297"/>
      <c r="O217" s="297"/>
      <c r="P217" s="297"/>
      <c r="Q217" s="298"/>
      <c r="R217" s="227"/>
      <c r="S217" s="228" t="e">
        <f>IF(C217="",NA(),MATCH($B217&amp;$C217,'Smelter Reference List'!$J:$J,0))</f>
        <v>#N/A</v>
      </c>
      <c r="T217" s="229"/>
      <c r="U217" s="229">
        <f t="shared" ca="1" si="7"/>
        <v>0</v>
      </c>
      <c r="V217" s="229"/>
      <c r="W217" s="229"/>
      <c r="Y217" s="223" t="str">
        <f t="shared" si="8"/>
        <v/>
      </c>
    </row>
    <row r="218" spans="1:25" s="223" customFormat="1" ht="20.25">
      <c r="A218" s="293"/>
      <c r="B218" s="294" t="str">
        <f>IF(LEN(A218)=0,"",INDEX('Smelter Reference List'!$A:$A,MATCH($A218,'Smelter Reference List'!$E:$E,0)))</f>
        <v/>
      </c>
      <c r="C218" s="300" t="str">
        <f>IF(LEN(A218)=0,"",INDEX('Smelter Reference List'!$C:$C,MATCH($A218,'Smelter Reference List'!$E:$E,0)))</f>
        <v/>
      </c>
      <c r="D218" s="294" t="str">
        <f ca="1">IF(ISERROR($S218),"",OFFSET('Smelter Reference List'!$C$4,$S218-4,0)&amp;"")</f>
        <v/>
      </c>
      <c r="E218" s="294" t="str">
        <f ca="1">IF(ISERROR($S218),"",OFFSET('Smelter Reference List'!$D$4,$S218-4,0)&amp;"")</f>
        <v/>
      </c>
      <c r="F218" s="294" t="str">
        <f ca="1">IF(ISERROR($S218),"",OFFSET('Smelter Reference List'!$E$4,$S218-4,0))</f>
        <v/>
      </c>
      <c r="G218" s="294" t="str">
        <f ca="1">IF(C218=$U$4,"Enter smelter details", IF(ISERROR($S218),"",OFFSET('Smelter Reference List'!$F$4,$S218-4,0)))</f>
        <v/>
      </c>
      <c r="H218" s="295" t="str">
        <f ca="1">IF(ISERROR($S218),"",OFFSET('Smelter Reference List'!$G$4,$S218-4,0))</f>
        <v/>
      </c>
      <c r="I218" s="296" t="str">
        <f ca="1">IF(ISERROR($S218),"",OFFSET('Smelter Reference List'!$H$4,$S218-4,0))</f>
        <v/>
      </c>
      <c r="J218" s="296" t="str">
        <f ca="1">IF(ISERROR($S218),"",OFFSET('Smelter Reference List'!$I$4,$S218-4,0))</f>
        <v/>
      </c>
      <c r="K218" s="297"/>
      <c r="L218" s="297"/>
      <c r="M218" s="297"/>
      <c r="N218" s="297"/>
      <c r="O218" s="297"/>
      <c r="P218" s="297"/>
      <c r="Q218" s="298"/>
      <c r="R218" s="227"/>
      <c r="S218" s="228" t="e">
        <f>IF(C218="",NA(),MATCH($B218&amp;$C218,'Smelter Reference List'!$J:$J,0))</f>
        <v>#N/A</v>
      </c>
      <c r="T218" s="229"/>
      <c r="U218" s="229">
        <f t="shared" ca="1" si="7"/>
        <v>0</v>
      </c>
      <c r="V218" s="229"/>
      <c r="W218" s="229"/>
      <c r="Y218" s="223" t="str">
        <f t="shared" si="8"/>
        <v/>
      </c>
    </row>
    <row r="219" spans="1:25" s="223" customFormat="1" ht="20.25">
      <c r="A219" s="293"/>
      <c r="B219" s="294" t="str">
        <f>IF(LEN(A219)=0,"",INDEX('Smelter Reference List'!$A:$A,MATCH($A219,'Smelter Reference List'!$E:$E,0)))</f>
        <v/>
      </c>
      <c r="C219" s="300" t="str">
        <f>IF(LEN(A219)=0,"",INDEX('Smelter Reference List'!$C:$C,MATCH($A219,'Smelter Reference List'!$E:$E,0)))</f>
        <v/>
      </c>
      <c r="D219" s="294" t="str">
        <f ca="1">IF(ISERROR($S219),"",OFFSET('Smelter Reference List'!$C$4,$S219-4,0)&amp;"")</f>
        <v/>
      </c>
      <c r="E219" s="294" t="str">
        <f ca="1">IF(ISERROR($S219),"",OFFSET('Smelter Reference List'!$D$4,$S219-4,0)&amp;"")</f>
        <v/>
      </c>
      <c r="F219" s="294" t="str">
        <f ca="1">IF(ISERROR($S219),"",OFFSET('Smelter Reference List'!$E$4,$S219-4,0))</f>
        <v/>
      </c>
      <c r="G219" s="294" t="str">
        <f ca="1">IF(C219=$U$4,"Enter smelter details", IF(ISERROR($S219),"",OFFSET('Smelter Reference List'!$F$4,$S219-4,0)))</f>
        <v/>
      </c>
      <c r="H219" s="295" t="str">
        <f ca="1">IF(ISERROR($S219),"",OFFSET('Smelter Reference List'!$G$4,$S219-4,0))</f>
        <v/>
      </c>
      <c r="I219" s="296" t="str">
        <f ca="1">IF(ISERROR($S219),"",OFFSET('Smelter Reference List'!$H$4,$S219-4,0))</f>
        <v/>
      </c>
      <c r="J219" s="296" t="str">
        <f ca="1">IF(ISERROR($S219),"",OFFSET('Smelter Reference List'!$I$4,$S219-4,0))</f>
        <v/>
      </c>
      <c r="K219" s="297"/>
      <c r="L219" s="297"/>
      <c r="M219" s="297"/>
      <c r="N219" s="297"/>
      <c r="O219" s="297"/>
      <c r="P219" s="297"/>
      <c r="Q219" s="298"/>
      <c r="R219" s="227"/>
      <c r="S219" s="228" t="e">
        <f>IF(C219="",NA(),MATCH($B219&amp;$C219,'Smelter Reference List'!$J:$J,0))</f>
        <v>#N/A</v>
      </c>
      <c r="T219" s="229"/>
      <c r="U219" s="229">
        <f t="shared" ca="1" si="7"/>
        <v>0</v>
      </c>
      <c r="V219" s="229"/>
      <c r="W219" s="229"/>
      <c r="Y219" s="223" t="str">
        <f t="shared" si="8"/>
        <v/>
      </c>
    </row>
    <row r="220" spans="1:25" s="223" customFormat="1" ht="20.25">
      <c r="A220" s="293"/>
      <c r="B220" s="294" t="str">
        <f>IF(LEN(A220)=0,"",INDEX('Smelter Reference List'!$A:$A,MATCH($A220,'Smelter Reference List'!$E:$E,0)))</f>
        <v/>
      </c>
      <c r="C220" s="300" t="str">
        <f>IF(LEN(A220)=0,"",INDEX('Smelter Reference List'!$C:$C,MATCH($A220,'Smelter Reference List'!$E:$E,0)))</f>
        <v/>
      </c>
      <c r="D220" s="294" t="str">
        <f ca="1">IF(ISERROR($S220),"",OFFSET('Smelter Reference List'!$C$4,$S220-4,0)&amp;"")</f>
        <v/>
      </c>
      <c r="E220" s="294" t="str">
        <f ca="1">IF(ISERROR($S220),"",OFFSET('Smelter Reference List'!$D$4,$S220-4,0)&amp;"")</f>
        <v/>
      </c>
      <c r="F220" s="294" t="str">
        <f ca="1">IF(ISERROR($S220),"",OFFSET('Smelter Reference List'!$E$4,$S220-4,0))</f>
        <v/>
      </c>
      <c r="G220" s="294" t="str">
        <f ca="1">IF(C220=$U$4,"Enter smelter details", IF(ISERROR($S220),"",OFFSET('Smelter Reference List'!$F$4,$S220-4,0)))</f>
        <v/>
      </c>
      <c r="H220" s="295" t="str">
        <f ca="1">IF(ISERROR($S220),"",OFFSET('Smelter Reference List'!$G$4,$S220-4,0))</f>
        <v/>
      </c>
      <c r="I220" s="296" t="str">
        <f ca="1">IF(ISERROR($S220),"",OFFSET('Smelter Reference List'!$H$4,$S220-4,0))</f>
        <v/>
      </c>
      <c r="J220" s="296" t="str">
        <f ca="1">IF(ISERROR($S220),"",OFFSET('Smelter Reference List'!$I$4,$S220-4,0))</f>
        <v/>
      </c>
      <c r="K220" s="297"/>
      <c r="L220" s="297"/>
      <c r="M220" s="297"/>
      <c r="N220" s="297"/>
      <c r="O220" s="297"/>
      <c r="P220" s="297"/>
      <c r="Q220" s="298"/>
      <c r="R220" s="227"/>
      <c r="S220" s="228" t="e">
        <f>IF(C220="",NA(),MATCH($B220&amp;$C220,'Smelter Reference List'!$J:$J,0))</f>
        <v>#N/A</v>
      </c>
      <c r="T220" s="229"/>
      <c r="U220" s="229">
        <f t="shared" ca="1" si="7"/>
        <v>0</v>
      </c>
      <c r="V220" s="229"/>
      <c r="W220" s="229"/>
      <c r="Y220" s="223" t="str">
        <f t="shared" si="8"/>
        <v/>
      </c>
    </row>
    <row r="221" spans="1:25" s="223" customFormat="1" ht="20.25">
      <c r="A221" s="293"/>
      <c r="B221" s="294" t="str">
        <f>IF(LEN(A221)=0,"",INDEX('Smelter Reference List'!$A:$A,MATCH($A221,'Smelter Reference List'!$E:$E,0)))</f>
        <v/>
      </c>
      <c r="C221" s="300" t="str">
        <f>IF(LEN(A221)=0,"",INDEX('Smelter Reference List'!$C:$C,MATCH($A221,'Smelter Reference List'!$E:$E,0)))</f>
        <v/>
      </c>
      <c r="D221" s="294" t="str">
        <f ca="1">IF(ISERROR($S221),"",OFFSET('Smelter Reference List'!$C$4,$S221-4,0)&amp;"")</f>
        <v/>
      </c>
      <c r="E221" s="294" t="str">
        <f ca="1">IF(ISERROR($S221),"",OFFSET('Smelter Reference List'!$D$4,$S221-4,0)&amp;"")</f>
        <v/>
      </c>
      <c r="F221" s="294" t="str">
        <f ca="1">IF(ISERROR($S221),"",OFFSET('Smelter Reference List'!$E$4,$S221-4,0))</f>
        <v/>
      </c>
      <c r="G221" s="294" t="str">
        <f ca="1">IF(C221=$U$4,"Enter smelter details", IF(ISERROR($S221),"",OFFSET('Smelter Reference List'!$F$4,$S221-4,0)))</f>
        <v/>
      </c>
      <c r="H221" s="295" t="str">
        <f ca="1">IF(ISERROR($S221),"",OFFSET('Smelter Reference List'!$G$4,$S221-4,0))</f>
        <v/>
      </c>
      <c r="I221" s="296" t="str">
        <f ca="1">IF(ISERROR($S221),"",OFFSET('Smelter Reference List'!$H$4,$S221-4,0))</f>
        <v/>
      </c>
      <c r="J221" s="296" t="str">
        <f ca="1">IF(ISERROR($S221),"",OFFSET('Smelter Reference List'!$I$4,$S221-4,0))</f>
        <v/>
      </c>
      <c r="K221" s="297"/>
      <c r="L221" s="297"/>
      <c r="M221" s="297"/>
      <c r="N221" s="297"/>
      <c r="O221" s="297"/>
      <c r="P221" s="297"/>
      <c r="Q221" s="298"/>
      <c r="R221" s="227"/>
      <c r="S221" s="228" t="e">
        <f>IF(C221="",NA(),MATCH($B221&amp;$C221,'Smelter Reference List'!$J:$J,0))</f>
        <v>#N/A</v>
      </c>
      <c r="T221" s="229"/>
      <c r="U221" s="229">
        <f t="shared" ca="1" si="7"/>
        <v>0</v>
      </c>
      <c r="V221" s="229"/>
      <c r="W221" s="229"/>
      <c r="Y221" s="223" t="str">
        <f t="shared" si="8"/>
        <v/>
      </c>
    </row>
    <row r="222" spans="1:25" s="223" customFormat="1" ht="20.25">
      <c r="A222" s="293"/>
      <c r="B222" s="294" t="str">
        <f>IF(LEN(A222)=0,"",INDEX('Smelter Reference List'!$A:$A,MATCH($A222,'Smelter Reference List'!$E:$E,0)))</f>
        <v/>
      </c>
      <c r="C222" s="300" t="str">
        <f>IF(LEN(A222)=0,"",INDEX('Smelter Reference List'!$C:$C,MATCH($A222,'Smelter Reference List'!$E:$E,0)))</f>
        <v/>
      </c>
      <c r="D222" s="294" t="str">
        <f ca="1">IF(ISERROR($S222),"",OFFSET('Smelter Reference List'!$C$4,$S222-4,0)&amp;"")</f>
        <v/>
      </c>
      <c r="E222" s="294" t="str">
        <f ca="1">IF(ISERROR($S222),"",OFFSET('Smelter Reference List'!$D$4,$S222-4,0)&amp;"")</f>
        <v/>
      </c>
      <c r="F222" s="294" t="str">
        <f ca="1">IF(ISERROR($S222),"",OFFSET('Smelter Reference List'!$E$4,$S222-4,0))</f>
        <v/>
      </c>
      <c r="G222" s="294" t="str">
        <f ca="1">IF(C222=$U$4,"Enter smelter details", IF(ISERROR($S222),"",OFFSET('Smelter Reference List'!$F$4,$S222-4,0)))</f>
        <v/>
      </c>
      <c r="H222" s="295" t="str">
        <f ca="1">IF(ISERROR($S222),"",OFFSET('Smelter Reference List'!$G$4,$S222-4,0))</f>
        <v/>
      </c>
      <c r="I222" s="296" t="str">
        <f ca="1">IF(ISERROR($S222),"",OFFSET('Smelter Reference List'!$H$4,$S222-4,0))</f>
        <v/>
      </c>
      <c r="J222" s="296" t="str">
        <f ca="1">IF(ISERROR($S222),"",OFFSET('Smelter Reference List'!$I$4,$S222-4,0))</f>
        <v/>
      </c>
      <c r="K222" s="297"/>
      <c r="L222" s="297"/>
      <c r="M222" s="297"/>
      <c r="N222" s="297"/>
      <c r="O222" s="297"/>
      <c r="P222" s="297"/>
      <c r="Q222" s="298"/>
      <c r="R222" s="227"/>
      <c r="S222" s="228" t="e">
        <f>IF(C222="",NA(),MATCH($B222&amp;$C222,'Smelter Reference List'!$J:$J,0))</f>
        <v>#N/A</v>
      </c>
      <c r="T222" s="229"/>
      <c r="U222" s="229">
        <f t="shared" ca="1" si="7"/>
        <v>0</v>
      </c>
      <c r="V222" s="229"/>
      <c r="W222" s="229"/>
      <c r="Y222" s="223" t="str">
        <f t="shared" si="8"/>
        <v/>
      </c>
    </row>
    <row r="223" spans="1:25" s="223" customFormat="1" ht="20.25">
      <c r="A223" s="293"/>
      <c r="B223" s="294" t="str">
        <f>IF(LEN(A223)=0,"",INDEX('Smelter Reference List'!$A:$A,MATCH($A223,'Smelter Reference List'!$E:$E,0)))</f>
        <v/>
      </c>
      <c r="C223" s="300" t="str">
        <f>IF(LEN(A223)=0,"",INDEX('Smelter Reference List'!$C:$C,MATCH($A223,'Smelter Reference List'!$E:$E,0)))</f>
        <v/>
      </c>
      <c r="D223" s="294" t="str">
        <f ca="1">IF(ISERROR($S223),"",OFFSET('Smelter Reference List'!$C$4,$S223-4,0)&amp;"")</f>
        <v/>
      </c>
      <c r="E223" s="294" t="str">
        <f ca="1">IF(ISERROR($S223),"",OFFSET('Smelter Reference List'!$D$4,$S223-4,0)&amp;"")</f>
        <v/>
      </c>
      <c r="F223" s="294" t="str">
        <f ca="1">IF(ISERROR($S223),"",OFFSET('Smelter Reference List'!$E$4,$S223-4,0))</f>
        <v/>
      </c>
      <c r="G223" s="294" t="str">
        <f ca="1">IF(C223=$U$4,"Enter smelter details", IF(ISERROR($S223),"",OFFSET('Smelter Reference List'!$F$4,$S223-4,0)))</f>
        <v/>
      </c>
      <c r="H223" s="295" t="str">
        <f ca="1">IF(ISERROR($S223),"",OFFSET('Smelter Reference List'!$G$4,$S223-4,0))</f>
        <v/>
      </c>
      <c r="I223" s="296" t="str">
        <f ca="1">IF(ISERROR($S223),"",OFFSET('Smelter Reference List'!$H$4,$S223-4,0))</f>
        <v/>
      </c>
      <c r="J223" s="296" t="str">
        <f ca="1">IF(ISERROR($S223),"",OFFSET('Smelter Reference List'!$I$4,$S223-4,0))</f>
        <v/>
      </c>
      <c r="K223" s="297"/>
      <c r="L223" s="297"/>
      <c r="M223" s="297"/>
      <c r="N223" s="297"/>
      <c r="O223" s="297"/>
      <c r="P223" s="297"/>
      <c r="Q223" s="298"/>
      <c r="R223" s="227"/>
      <c r="S223" s="228" t="e">
        <f>IF(C223="",NA(),MATCH($B223&amp;$C223,'Smelter Reference List'!$J:$J,0))</f>
        <v>#N/A</v>
      </c>
      <c r="T223" s="229"/>
      <c r="U223" s="229">
        <f t="shared" ca="1" si="7"/>
        <v>0</v>
      </c>
      <c r="V223" s="229"/>
      <c r="W223" s="229"/>
      <c r="Y223" s="223" t="str">
        <f t="shared" si="8"/>
        <v/>
      </c>
    </row>
    <row r="224" spans="1:25" s="223" customFormat="1" ht="20.25">
      <c r="A224" s="293"/>
      <c r="B224" s="294" t="str">
        <f>IF(LEN(A224)=0,"",INDEX('Smelter Reference List'!$A:$A,MATCH($A224,'Smelter Reference List'!$E:$E,0)))</f>
        <v/>
      </c>
      <c r="C224" s="300" t="str">
        <f>IF(LEN(A224)=0,"",INDEX('Smelter Reference List'!$C:$C,MATCH($A224,'Smelter Reference List'!$E:$E,0)))</f>
        <v/>
      </c>
      <c r="D224" s="294" t="str">
        <f ca="1">IF(ISERROR($S224),"",OFFSET('Smelter Reference List'!$C$4,$S224-4,0)&amp;"")</f>
        <v/>
      </c>
      <c r="E224" s="294" t="str">
        <f ca="1">IF(ISERROR($S224),"",OFFSET('Smelter Reference List'!$D$4,$S224-4,0)&amp;"")</f>
        <v/>
      </c>
      <c r="F224" s="294" t="str">
        <f ca="1">IF(ISERROR($S224),"",OFFSET('Smelter Reference List'!$E$4,$S224-4,0))</f>
        <v/>
      </c>
      <c r="G224" s="294" t="str">
        <f ca="1">IF(C224=$U$4,"Enter smelter details", IF(ISERROR($S224),"",OFFSET('Smelter Reference List'!$F$4,$S224-4,0)))</f>
        <v/>
      </c>
      <c r="H224" s="295" t="str">
        <f ca="1">IF(ISERROR($S224),"",OFFSET('Smelter Reference List'!$G$4,$S224-4,0))</f>
        <v/>
      </c>
      <c r="I224" s="296" t="str">
        <f ca="1">IF(ISERROR($S224),"",OFFSET('Smelter Reference List'!$H$4,$S224-4,0))</f>
        <v/>
      </c>
      <c r="J224" s="296" t="str">
        <f ca="1">IF(ISERROR($S224),"",OFFSET('Smelter Reference List'!$I$4,$S224-4,0))</f>
        <v/>
      </c>
      <c r="K224" s="297"/>
      <c r="L224" s="297"/>
      <c r="M224" s="297"/>
      <c r="N224" s="297"/>
      <c r="O224" s="297"/>
      <c r="P224" s="297"/>
      <c r="Q224" s="298"/>
      <c r="R224" s="227"/>
      <c r="S224" s="228" t="e">
        <f>IF(C224="",NA(),MATCH($B224&amp;$C224,'Smelter Reference List'!$J:$J,0))</f>
        <v>#N/A</v>
      </c>
      <c r="T224" s="229"/>
      <c r="U224" s="229">
        <f t="shared" ca="1" si="7"/>
        <v>0</v>
      </c>
      <c r="V224" s="229"/>
      <c r="W224" s="229"/>
      <c r="Y224" s="223" t="str">
        <f t="shared" si="8"/>
        <v/>
      </c>
    </row>
    <row r="225" spans="1:25" s="223" customFormat="1" ht="20.25">
      <c r="A225" s="293"/>
      <c r="B225" s="294" t="str">
        <f>IF(LEN(A225)=0,"",INDEX('Smelter Reference List'!$A:$A,MATCH($A225,'Smelter Reference List'!$E:$E,0)))</f>
        <v/>
      </c>
      <c r="C225" s="300" t="str">
        <f>IF(LEN(A225)=0,"",INDEX('Smelter Reference List'!$C:$C,MATCH($A225,'Smelter Reference List'!$E:$E,0)))</f>
        <v/>
      </c>
      <c r="D225" s="294" t="str">
        <f ca="1">IF(ISERROR($S225),"",OFFSET('Smelter Reference List'!$C$4,$S225-4,0)&amp;"")</f>
        <v/>
      </c>
      <c r="E225" s="294" t="str">
        <f ca="1">IF(ISERROR($S225),"",OFFSET('Smelter Reference List'!$D$4,$S225-4,0)&amp;"")</f>
        <v/>
      </c>
      <c r="F225" s="294" t="str">
        <f ca="1">IF(ISERROR($S225),"",OFFSET('Smelter Reference List'!$E$4,$S225-4,0))</f>
        <v/>
      </c>
      <c r="G225" s="294" t="str">
        <f ca="1">IF(C225=$U$4,"Enter smelter details", IF(ISERROR($S225),"",OFFSET('Smelter Reference List'!$F$4,$S225-4,0)))</f>
        <v/>
      </c>
      <c r="H225" s="295" t="str">
        <f ca="1">IF(ISERROR($S225),"",OFFSET('Smelter Reference List'!$G$4,$S225-4,0))</f>
        <v/>
      </c>
      <c r="I225" s="296" t="str">
        <f ca="1">IF(ISERROR($S225),"",OFFSET('Smelter Reference List'!$H$4,$S225-4,0))</f>
        <v/>
      </c>
      <c r="J225" s="296" t="str">
        <f ca="1">IF(ISERROR($S225),"",OFFSET('Smelter Reference List'!$I$4,$S225-4,0))</f>
        <v/>
      </c>
      <c r="K225" s="297"/>
      <c r="L225" s="297"/>
      <c r="M225" s="297"/>
      <c r="N225" s="297"/>
      <c r="O225" s="297"/>
      <c r="P225" s="297"/>
      <c r="Q225" s="298"/>
      <c r="R225" s="227"/>
      <c r="S225" s="228" t="e">
        <f>IF(C225="",NA(),MATCH($B225&amp;$C225,'Smelter Reference List'!$J:$J,0))</f>
        <v>#N/A</v>
      </c>
      <c r="T225" s="229"/>
      <c r="U225" s="229">
        <f t="shared" ca="1" si="7"/>
        <v>0</v>
      </c>
      <c r="V225" s="229"/>
      <c r="W225" s="229"/>
      <c r="Y225" s="223" t="str">
        <f t="shared" si="8"/>
        <v/>
      </c>
    </row>
    <row r="226" spans="1:25" s="223" customFormat="1" ht="20.25">
      <c r="A226" s="293"/>
      <c r="B226" s="294" t="str">
        <f>IF(LEN(A226)=0,"",INDEX('Smelter Reference List'!$A:$A,MATCH($A226,'Smelter Reference List'!$E:$E,0)))</f>
        <v/>
      </c>
      <c r="C226" s="300" t="str">
        <f>IF(LEN(A226)=0,"",INDEX('Smelter Reference List'!$C:$C,MATCH($A226,'Smelter Reference List'!$E:$E,0)))</f>
        <v/>
      </c>
      <c r="D226" s="294" t="str">
        <f ca="1">IF(ISERROR($S226),"",OFFSET('Smelter Reference List'!$C$4,$S226-4,0)&amp;"")</f>
        <v/>
      </c>
      <c r="E226" s="294" t="str">
        <f ca="1">IF(ISERROR($S226),"",OFFSET('Smelter Reference List'!$D$4,$S226-4,0)&amp;"")</f>
        <v/>
      </c>
      <c r="F226" s="294" t="str">
        <f ca="1">IF(ISERROR($S226),"",OFFSET('Smelter Reference List'!$E$4,$S226-4,0))</f>
        <v/>
      </c>
      <c r="G226" s="294" t="str">
        <f ca="1">IF(C226=$U$4,"Enter smelter details", IF(ISERROR($S226),"",OFFSET('Smelter Reference List'!$F$4,$S226-4,0)))</f>
        <v/>
      </c>
      <c r="H226" s="295" t="str">
        <f ca="1">IF(ISERROR($S226),"",OFFSET('Smelter Reference List'!$G$4,$S226-4,0))</f>
        <v/>
      </c>
      <c r="I226" s="296" t="str">
        <f ca="1">IF(ISERROR($S226),"",OFFSET('Smelter Reference List'!$H$4,$S226-4,0))</f>
        <v/>
      </c>
      <c r="J226" s="296" t="str">
        <f ca="1">IF(ISERROR($S226),"",OFFSET('Smelter Reference List'!$I$4,$S226-4,0))</f>
        <v/>
      </c>
      <c r="K226" s="297"/>
      <c r="L226" s="297"/>
      <c r="M226" s="297"/>
      <c r="N226" s="297"/>
      <c r="O226" s="297"/>
      <c r="P226" s="297"/>
      <c r="Q226" s="298"/>
      <c r="R226" s="227"/>
      <c r="S226" s="228" t="e">
        <f>IF(C226="",NA(),MATCH($B226&amp;$C226,'Smelter Reference List'!$J:$J,0))</f>
        <v>#N/A</v>
      </c>
      <c r="T226" s="229"/>
      <c r="U226" s="229">
        <f t="shared" ca="1" si="7"/>
        <v>0</v>
      </c>
      <c r="V226" s="229"/>
      <c r="W226" s="229"/>
      <c r="Y226" s="223" t="str">
        <f t="shared" si="8"/>
        <v/>
      </c>
    </row>
    <row r="227" spans="1:25" s="223" customFormat="1" ht="20.25">
      <c r="A227" s="293"/>
      <c r="B227" s="294" t="str">
        <f>IF(LEN(A227)=0,"",INDEX('Smelter Reference List'!$A:$A,MATCH($A227,'Smelter Reference List'!$E:$E,0)))</f>
        <v/>
      </c>
      <c r="C227" s="300" t="str">
        <f>IF(LEN(A227)=0,"",INDEX('Smelter Reference List'!$C:$C,MATCH($A227,'Smelter Reference List'!$E:$E,0)))</f>
        <v/>
      </c>
      <c r="D227" s="294" t="str">
        <f ca="1">IF(ISERROR($S227),"",OFFSET('Smelter Reference List'!$C$4,$S227-4,0)&amp;"")</f>
        <v/>
      </c>
      <c r="E227" s="294" t="str">
        <f ca="1">IF(ISERROR($S227),"",OFFSET('Smelter Reference List'!$D$4,$S227-4,0)&amp;"")</f>
        <v/>
      </c>
      <c r="F227" s="294" t="str">
        <f ca="1">IF(ISERROR($S227),"",OFFSET('Smelter Reference List'!$E$4,$S227-4,0))</f>
        <v/>
      </c>
      <c r="G227" s="294" t="str">
        <f ca="1">IF(C227=$U$4,"Enter smelter details", IF(ISERROR($S227),"",OFFSET('Smelter Reference List'!$F$4,$S227-4,0)))</f>
        <v/>
      </c>
      <c r="H227" s="295" t="str">
        <f ca="1">IF(ISERROR($S227),"",OFFSET('Smelter Reference List'!$G$4,$S227-4,0))</f>
        <v/>
      </c>
      <c r="I227" s="296" t="str">
        <f ca="1">IF(ISERROR($S227),"",OFFSET('Smelter Reference List'!$H$4,$S227-4,0))</f>
        <v/>
      </c>
      <c r="J227" s="296" t="str">
        <f ca="1">IF(ISERROR($S227),"",OFFSET('Smelter Reference List'!$I$4,$S227-4,0))</f>
        <v/>
      </c>
      <c r="K227" s="297"/>
      <c r="L227" s="297"/>
      <c r="M227" s="297"/>
      <c r="N227" s="297"/>
      <c r="O227" s="297"/>
      <c r="P227" s="297"/>
      <c r="Q227" s="298"/>
      <c r="R227" s="227"/>
      <c r="S227" s="228" t="e">
        <f>IF(C227="",NA(),MATCH($B227&amp;$C227,'Smelter Reference List'!$J:$J,0))</f>
        <v>#N/A</v>
      </c>
      <c r="T227" s="229"/>
      <c r="U227" s="229">
        <f t="shared" ca="1" si="7"/>
        <v>0</v>
      </c>
      <c r="V227" s="229"/>
      <c r="W227" s="229"/>
      <c r="Y227" s="223" t="str">
        <f t="shared" si="8"/>
        <v/>
      </c>
    </row>
    <row r="228" spans="1:25" s="223" customFormat="1" ht="20.25">
      <c r="A228" s="293"/>
      <c r="B228" s="294" t="str">
        <f>IF(LEN(A228)=0,"",INDEX('Smelter Reference List'!$A:$A,MATCH($A228,'Smelter Reference List'!$E:$E,0)))</f>
        <v/>
      </c>
      <c r="C228" s="300" t="str">
        <f>IF(LEN(A228)=0,"",INDEX('Smelter Reference List'!$C:$C,MATCH($A228,'Smelter Reference List'!$E:$E,0)))</f>
        <v/>
      </c>
      <c r="D228" s="294" t="str">
        <f ca="1">IF(ISERROR($S228),"",OFFSET('Smelter Reference List'!$C$4,$S228-4,0)&amp;"")</f>
        <v/>
      </c>
      <c r="E228" s="294" t="str">
        <f ca="1">IF(ISERROR($S228),"",OFFSET('Smelter Reference List'!$D$4,$S228-4,0)&amp;"")</f>
        <v/>
      </c>
      <c r="F228" s="294" t="str">
        <f ca="1">IF(ISERROR($S228),"",OFFSET('Smelter Reference List'!$E$4,$S228-4,0))</f>
        <v/>
      </c>
      <c r="G228" s="294" t="str">
        <f ca="1">IF(C228=$U$4,"Enter smelter details", IF(ISERROR($S228),"",OFFSET('Smelter Reference List'!$F$4,$S228-4,0)))</f>
        <v/>
      </c>
      <c r="H228" s="295" t="str">
        <f ca="1">IF(ISERROR($S228),"",OFFSET('Smelter Reference List'!$G$4,$S228-4,0))</f>
        <v/>
      </c>
      <c r="I228" s="296" t="str">
        <f ca="1">IF(ISERROR($S228),"",OFFSET('Smelter Reference List'!$H$4,$S228-4,0))</f>
        <v/>
      </c>
      <c r="J228" s="296" t="str">
        <f ca="1">IF(ISERROR($S228),"",OFFSET('Smelter Reference List'!$I$4,$S228-4,0))</f>
        <v/>
      </c>
      <c r="K228" s="297"/>
      <c r="L228" s="297"/>
      <c r="M228" s="297"/>
      <c r="N228" s="297"/>
      <c r="O228" s="297"/>
      <c r="P228" s="297"/>
      <c r="Q228" s="298"/>
      <c r="R228" s="227"/>
      <c r="S228" s="228" t="e">
        <f>IF(C228="",NA(),MATCH($B228&amp;$C228,'Smelter Reference List'!$J:$J,0))</f>
        <v>#N/A</v>
      </c>
      <c r="T228" s="229"/>
      <c r="U228" s="229">
        <f t="shared" ca="1" si="7"/>
        <v>0</v>
      </c>
      <c r="V228" s="229"/>
      <c r="W228" s="229"/>
      <c r="Y228" s="223" t="str">
        <f t="shared" si="8"/>
        <v/>
      </c>
    </row>
    <row r="229" spans="1:25" s="223" customFormat="1" ht="20.25">
      <c r="A229" s="293"/>
      <c r="B229" s="294" t="str">
        <f>IF(LEN(A229)=0,"",INDEX('Smelter Reference List'!$A:$A,MATCH($A229,'Smelter Reference List'!$E:$E,0)))</f>
        <v/>
      </c>
      <c r="C229" s="300" t="str">
        <f>IF(LEN(A229)=0,"",INDEX('Smelter Reference List'!$C:$C,MATCH($A229,'Smelter Reference List'!$E:$E,0)))</f>
        <v/>
      </c>
      <c r="D229" s="294" t="str">
        <f ca="1">IF(ISERROR($S229),"",OFFSET('Smelter Reference List'!$C$4,$S229-4,0)&amp;"")</f>
        <v/>
      </c>
      <c r="E229" s="294" t="str">
        <f ca="1">IF(ISERROR($S229),"",OFFSET('Smelter Reference List'!$D$4,$S229-4,0)&amp;"")</f>
        <v/>
      </c>
      <c r="F229" s="294" t="str">
        <f ca="1">IF(ISERROR($S229),"",OFFSET('Smelter Reference List'!$E$4,$S229-4,0))</f>
        <v/>
      </c>
      <c r="G229" s="294" t="str">
        <f ca="1">IF(C229=$U$4,"Enter smelter details", IF(ISERROR($S229),"",OFFSET('Smelter Reference List'!$F$4,$S229-4,0)))</f>
        <v/>
      </c>
      <c r="H229" s="295" t="str">
        <f ca="1">IF(ISERROR($S229),"",OFFSET('Smelter Reference List'!$G$4,$S229-4,0))</f>
        <v/>
      </c>
      <c r="I229" s="296" t="str">
        <f ca="1">IF(ISERROR($S229),"",OFFSET('Smelter Reference List'!$H$4,$S229-4,0))</f>
        <v/>
      </c>
      <c r="J229" s="296" t="str">
        <f ca="1">IF(ISERROR($S229),"",OFFSET('Smelter Reference List'!$I$4,$S229-4,0))</f>
        <v/>
      </c>
      <c r="K229" s="297"/>
      <c r="L229" s="297"/>
      <c r="M229" s="297"/>
      <c r="N229" s="297"/>
      <c r="O229" s="297"/>
      <c r="P229" s="297"/>
      <c r="Q229" s="298"/>
      <c r="R229" s="227"/>
      <c r="S229" s="228" t="e">
        <f>IF(C229="",NA(),MATCH($B229&amp;$C229,'Smelter Reference List'!$J:$J,0))</f>
        <v>#N/A</v>
      </c>
      <c r="T229" s="229"/>
      <c r="U229" s="229">
        <f t="shared" ca="1" si="7"/>
        <v>0</v>
      </c>
      <c r="V229" s="229"/>
      <c r="W229" s="229"/>
      <c r="Y229" s="223" t="str">
        <f t="shared" si="8"/>
        <v/>
      </c>
    </row>
    <row r="230" spans="1:25" s="223" customFormat="1" ht="20.25">
      <c r="A230" s="293"/>
      <c r="B230" s="294" t="str">
        <f>IF(LEN(A230)=0,"",INDEX('Smelter Reference List'!$A:$A,MATCH($A230,'Smelter Reference List'!$E:$E,0)))</f>
        <v/>
      </c>
      <c r="C230" s="300" t="str">
        <f>IF(LEN(A230)=0,"",INDEX('Smelter Reference List'!$C:$C,MATCH($A230,'Smelter Reference List'!$E:$E,0)))</f>
        <v/>
      </c>
      <c r="D230" s="294" t="str">
        <f ca="1">IF(ISERROR($S230),"",OFFSET('Smelter Reference List'!$C$4,$S230-4,0)&amp;"")</f>
        <v/>
      </c>
      <c r="E230" s="294" t="str">
        <f ca="1">IF(ISERROR($S230),"",OFFSET('Smelter Reference List'!$D$4,$S230-4,0)&amp;"")</f>
        <v/>
      </c>
      <c r="F230" s="294" t="str">
        <f ca="1">IF(ISERROR($S230),"",OFFSET('Smelter Reference List'!$E$4,$S230-4,0))</f>
        <v/>
      </c>
      <c r="G230" s="294" t="str">
        <f ca="1">IF(C230=$U$4,"Enter smelter details", IF(ISERROR($S230),"",OFFSET('Smelter Reference List'!$F$4,$S230-4,0)))</f>
        <v/>
      </c>
      <c r="H230" s="295" t="str">
        <f ca="1">IF(ISERROR($S230),"",OFFSET('Smelter Reference List'!$G$4,$S230-4,0))</f>
        <v/>
      </c>
      <c r="I230" s="296" t="str">
        <f ca="1">IF(ISERROR($S230),"",OFFSET('Smelter Reference List'!$H$4,$S230-4,0))</f>
        <v/>
      </c>
      <c r="J230" s="296" t="str">
        <f ca="1">IF(ISERROR($S230),"",OFFSET('Smelter Reference List'!$I$4,$S230-4,0))</f>
        <v/>
      </c>
      <c r="K230" s="297"/>
      <c r="L230" s="297"/>
      <c r="M230" s="297"/>
      <c r="N230" s="297"/>
      <c r="O230" s="297"/>
      <c r="P230" s="297"/>
      <c r="Q230" s="298"/>
      <c r="R230" s="227"/>
      <c r="S230" s="228" t="e">
        <f>IF(C230="",NA(),MATCH($B230&amp;$C230,'Smelter Reference List'!$J:$J,0))</f>
        <v>#N/A</v>
      </c>
      <c r="T230" s="229"/>
      <c r="U230" s="229">
        <f t="shared" ca="1" si="7"/>
        <v>0</v>
      </c>
      <c r="V230" s="229"/>
      <c r="W230" s="229"/>
      <c r="Y230" s="223" t="str">
        <f t="shared" si="8"/>
        <v/>
      </c>
    </row>
    <row r="231" spans="1:25" s="223" customFormat="1" ht="20.25">
      <c r="A231" s="293"/>
      <c r="B231" s="294" t="str">
        <f>IF(LEN(A231)=0,"",INDEX('Smelter Reference List'!$A:$A,MATCH($A231,'Smelter Reference List'!$E:$E,0)))</f>
        <v/>
      </c>
      <c r="C231" s="300" t="str">
        <f>IF(LEN(A231)=0,"",INDEX('Smelter Reference List'!$C:$C,MATCH($A231,'Smelter Reference List'!$E:$E,0)))</f>
        <v/>
      </c>
      <c r="D231" s="294" t="str">
        <f ca="1">IF(ISERROR($S231),"",OFFSET('Smelter Reference List'!$C$4,$S231-4,0)&amp;"")</f>
        <v/>
      </c>
      <c r="E231" s="294" t="str">
        <f ca="1">IF(ISERROR($S231),"",OFFSET('Smelter Reference List'!$D$4,$S231-4,0)&amp;"")</f>
        <v/>
      </c>
      <c r="F231" s="294" t="str">
        <f ca="1">IF(ISERROR($S231),"",OFFSET('Smelter Reference List'!$E$4,$S231-4,0))</f>
        <v/>
      </c>
      <c r="G231" s="294" t="str">
        <f ca="1">IF(C231=$U$4,"Enter smelter details", IF(ISERROR($S231),"",OFFSET('Smelter Reference List'!$F$4,$S231-4,0)))</f>
        <v/>
      </c>
      <c r="H231" s="295" t="str">
        <f ca="1">IF(ISERROR($S231),"",OFFSET('Smelter Reference List'!$G$4,$S231-4,0))</f>
        <v/>
      </c>
      <c r="I231" s="296" t="str">
        <f ca="1">IF(ISERROR($S231),"",OFFSET('Smelter Reference List'!$H$4,$S231-4,0))</f>
        <v/>
      </c>
      <c r="J231" s="296" t="str">
        <f ca="1">IF(ISERROR($S231),"",OFFSET('Smelter Reference List'!$I$4,$S231-4,0))</f>
        <v/>
      </c>
      <c r="K231" s="297"/>
      <c r="L231" s="297"/>
      <c r="M231" s="297"/>
      <c r="N231" s="297"/>
      <c r="O231" s="297"/>
      <c r="P231" s="297"/>
      <c r="Q231" s="298"/>
      <c r="R231" s="227"/>
      <c r="S231" s="228" t="e">
        <f>IF(C231="",NA(),MATCH($B231&amp;$C231,'Smelter Reference List'!$J:$J,0))</f>
        <v>#N/A</v>
      </c>
      <c r="T231" s="229"/>
      <c r="U231" s="229">
        <f t="shared" ca="1" si="7"/>
        <v>0</v>
      </c>
      <c r="V231" s="229"/>
      <c r="W231" s="229"/>
      <c r="Y231" s="223" t="str">
        <f t="shared" si="8"/>
        <v/>
      </c>
    </row>
    <row r="232" spans="1:25" s="223" customFormat="1" ht="20.25">
      <c r="A232" s="293"/>
      <c r="B232" s="294" t="str">
        <f>IF(LEN(A232)=0,"",INDEX('Smelter Reference List'!$A:$A,MATCH($A232,'Smelter Reference List'!$E:$E,0)))</f>
        <v/>
      </c>
      <c r="C232" s="300" t="str">
        <f>IF(LEN(A232)=0,"",INDEX('Smelter Reference List'!$C:$C,MATCH($A232,'Smelter Reference List'!$E:$E,0)))</f>
        <v/>
      </c>
      <c r="D232" s="294" t="str">
        <f ca="1">IF(ISERROR($S232),"",OFFSET('Smelter Reference List'!$C$4,$S232-4,0)&amp;"")</f>
        <v/>
      </c>
      <c r="E232" s="294" t="str">
        <f ca="1">IF(ISERROR($S232),"",OFFSET('Smelter Reference List'!$D$4,$S232-4,0)&amp;"")</f>
        <v/>
      </c>
      <c r="F232" s="294" t="str">
        <f ca="1">IF(ISERROR($S232),"",OFFSET('Smelter Reference List'!$E$4,$S232-4,0))</f>
        <v/>
      </c>
      <c r="G232" s="294" t="str">
        <f ca="1">IF(C232=$U$4,"Enter smelter details", IF(ISERROR($S232),"",OFFSET('Smelter Reference List'!$F$4,$S232-4,0)))</f>
        <v/>
      </c>
      <c r="H232" s="295" t="str">
        <f ca="1">IF(ISERROR($S232),"",OFFSET('Smelter Reference List'!$G$4,$S232-4,0))</f>
        <v/>
      </c>
      <c r="I232" s="296" t="str">
        <f ca="1">IF(ISERROR($S232),"",OFFSET('Smelter Reference List'!$H$4,$S232-4,0))</f>
        <v/>
      </c>
      <c r="J232" s="296" t="str">
        <f ca="1">IF(ISERROR($S232),"",OFFSET('Smelter Reference List'!$I$4,$S232-4,0))</f>
        <v/>
      </c>
      <c r="K232" s="297"/>
      <c r="L232" s="297"/>
      <c r="M232" s="297"/>
      <c r="N232" s="297"/>
      <c r="O232" s="297"/>
      <c r="P232" s="297"/>
      <c r="Q232" s="298"/>
      <c r="R232" s="227"/>
      <c r="S232" s="228" t="e">
        <f>IF(C232="",NA(),MATCH($B232&amp;$C232,'Smelter Reference List'!$J:$J,0))</f>
        <v>#N/A</v>
      </c>
      <c r="T232" s="229"/>
      <c r="U232" s="229">
        <f t="shared" ca="1" si="7"/>
        <v>0</v>
      </c>
      <c r="V232" s="229"/>
      <c r="W232" s="229"/>
      <c r="Y232" s="223" t="str">
        <f t="shared" si="8"/>
        <v/>
      </c>
    </row>
    <row r="233" spans="1:25" s="223" customFormat="1" ht="20.25">
      <c r="A233" s="293"/>
      <c r="B233" s="294" t="str">
        <f>IF(LEN(A233)=0,"",INDEX('Smelter Reference List'!$A:$A,MATCH($A233,'Smelter Reference List'!$E:$E,0)))</f>
        <v/>
      </c>
      <c r="C233" s="300" t="str">
        <f>IF(LEN(A233)=0,"",INDEX('Smelter Reference List'!$C:$C,MATCH($A233,'Smelter Reference List'!$E:$E,0)))</f>
        <v/>
      </c>
      <c r="D233" s="294" t="str">
        <f ca="1">IF(ISERROR($S233),"",OFFSET('Smelter Reference List'!$C$4,$S233-4,0)&amp;"")</f>
        <v/>
      </c>
      <c r="E233" s="294" t="str">
        <f ca="1">IF(ISERROR($S233),"",OFFSET('Smelter Reference List'!$D$4,$S233-4,0)&amp;"")</f>
        <v/>
      </c>
      <c r="F233" s="294" t="str">
        <f ca="1">IF(ISERROR($S233),"",OFFSET('Smelter Reference List'!$E$4,$S233-4,0))</f>
        <v/>
      </c>
      <c r="G233" s="294" t="str">
        <f ca="1">IF(C233=$U$4,"Enter smelter details", IF(ISERROR($S233),"",OFFSET('Smelter Reference List'!$F$4,$S233-4,0)))</f>
        <v/>
      </c>
      <c r="H233" s="295" t="str">
        <f ca="1">IF(ISERROR($S233),"",OFFSET('Smelter Reference List'!$G$4,$S233-4,0))</f>
        <v/>
      </c>
      <c r="I233" s="296" t="str">
        <f ca="1">IF(ISERROR($S233),"",OFFSET('Smelter Reference List'!$H$4,$S233-4,0))</f>
        <v/>
      </c>
      <c r="J233" s="296" t="str">
        <f ca="1">IF(ISERROR($S233),"",OFFSET('Smelter Reference List'!$I$4,$S233-4,0))</f>
        <v/>
      </c>
      <c r="K233" s="297"/>
      <c r="L233" s="297"/>
      <c r="M233" s="297"/>
      <c r="N233" s="297"/>
      <c r="O233" s="297"/>
      <c r="P233" s="297"/>
      <c r="Q233" s="298"/>
      <c r="R233" s="227"/>
      <c r="S233" s="228" t="e">
        <f>IF(C233="",NA(),MATCH($B233&amp;$C233,'Smelter Reference List'!$J:$J,0))</f>
        <v>#N/A</v>
      </c>
      <c r="T233" s="229"/>
      <c r="U233" s="229">
        <f t="shared" ca="1" si="7"/>
        <v>0</v>
      </c>
      <c r="V233" s="229"/>
      <c r="W233" s="229"/>
      <c r="Y233" s="223" t="str">
        <f t="shared" si="8"/>
        <v/>
      </c>
    </row>
    <row r="234" spans="1:25" s="223" customFormat="1" ht="20.25">
      <c r="A234" s="293"/>
      <c r="B234" s="294" t="str">
        <f>IF(LEN(A234)=0,"",INDEX('Smelter Reference List'!$A:$A,MATCH($A234,'Smelter Reference List'!$E:$E,0)))</f>
        <v/>
      </c>
      <c r="C234" s="300" t="str">
        <f>IF(LEN(A234)=0,"",INDEX('Smelter Reference List'!$C:$C,MATCH($A234,'Smelter Reference List'!$E:$E,0)))</f>
        <v/>
      </c>
      <c r="D234" s="294" t="str">
        <f ca="1">IF(ISERROR($S234),"",OFFSET('Smelter Reference List'!$C$4,$S234-4,0)&amp;"")</f>
        <v/>
      </c>
      <c r="E234" s="294" t="str">
        <f ca="1">IF(ISERROR($S234),"",OFFSET('Smelter Reference List'!$D$4,$S234-4,0)&amp;"")</f>
        <v/>
      </c>
      <c r="F234" s="294" t="str">
        <f ca="1">IF(ISERROR($S234),"",OFFSET('Smelter Reference List'!$E$4,$S234-4,0))</f>
        <v/>
      </c>
      <c r="G234" s="294" t="str">
        <f ca="1">IF(C234=$U$4,"Enter smelter details", IF(ISERROR($S234),"",OFFSET('Smelter Reference List'!$F$4,$S234-4,0)))</f>
        <v/>
      </c>
      <c r="H234" s="295" t="str">
        <f ca="1">IF(ISERROR($S234),"",OFFSET('Smelter Reference List'!$G$4,$S234-4,0))</f>
        <v/>
      </c>
      <c r="I234" s="296" t="str">
        <f ca="1">IF(ISERROR($S234),"",OFFSET('Smelter Reference List'!$H$4,$S234-4,0))</f>
        <v/>
      </c>
      <c r="J234" s="296" t="str">
        <f ca="1">IF(ISERROR($S234),"",OFFSET('Smelter Reference List'!$I$4,$S234-4,0))</f>
        <v/>
      </c>
      <c r="K234" s="297"/>
      <c r="L234" s="297"/>
      <c r="M234" s="297"/>
      <c r="N234" s="297"/>
      <c r="O234" s="297"/>
      <c r="P234" s="297"/>
      <c r="Q234" s="298"/>
      <c r="R234" s="227"/>
      <c r="S234" s="228" t="e">
        <f>IF(C234="",NA(),MATCH($B234&amp;$C234,'Smelter Reference List'!$J:$J,0))</f>
        <v>#N/A</v>
      </c>
      <c r="T234" s="229"/>
      <c r="U234" s="229">
        <f t="shared" ca="1" si="7"/>
        <v>0</v>
      </c>
      <c r="V234" s="229"/>
      <c r="W234" s="229"/>
      <c r="Y234" s="223" t="str">
        <f t="shared" si="8"/>
        <v/>
      </c>
    </row>
    <row r="235" spans="1:25" s="223" customFormat="1" ht="20.25">
      <c r="A235" s="293"/>
      <c r="B235" s="294" t="str">
        <f>IF(LEN(A235)=0,"",INDEX('Smelter Reference List'!$A:$A,MATCH($A235,'Smelter Reference List'!$E:$E,0)))</f>
        <v/>
      </c>
      <c r="C235" s="300" t="str">
        <f>IF(LEN(A235)=0,"",INDEX('Smelter Reference List'!$C:$C,MATCH($A235,'Smelter Reference List'!$E:$E,0)))</f>
        <v/>
      </c>
      <c r="D235" s="294" t="str">
        <f ca="1">IF(ISERROR($S235),"",OFFSET('Smelter Reference List'!$C$4,$S235-4,0)&amp;"")</f>
        <v/>
      </c>
      <c r="E235" s="294" t="str">
        <f ca="1">IF(ISERROR($S235),"",OFFSET('Smelter Reference List'!$D$4,$S235-4,0)&amp;"")</f>
        <v/>
      </c>
      <c r="F235" s="294" t="str">
        <f ca="1">IF(ISERROR($S235),"",OFFSET('Smelter Reference List'!$E$4,$S235-4,0))</f>
        <v/>
      </c>
      <c r="G235" s="294" t="str">
        <f ca="1">IF(C235=$U$4,"Enter smelter details", IF(ISERROR($S235),"",OFFSET('Smelter Reference List'!$F$4,$S235-4,0)))</f>
        <v/>
      </c>
      <c r="H235" s="295" t="str">
        <f ca="1">IF(ISERROR($S235),"",OFFSET('Smelter Reference List'!$G$4,$S235-4,0))</f>
        <v/>
      </c>
      <c r="I235" s="296" t="str">
        <f ca="1">IF(ISERROR($S235),"",OFFSET('Smelter Reference List'!$H$4,$S235-4,0))</f>
        <v/>
      </c>
      <c r="J235" s="296" t="str">
        <f ca="1">IF(ISERROR($S235),"",OFFSET('Smelter Reference List'!$I$4,$S235-4,0))</f>
        <v/>
      </c>
      <c r="K235" s="297"/>
      <c r="L235" s="297"/>
      <c r="M235" s="297"/>
      <c r="N235" s="297"/>
      <c r="O235" s="297"/>
      <c r="P235" s="297"/>
      <c r="Q235" s="298"/>
      <c r="R235" s="227"/>
      <c r="S235" s="228" t="e">
        <f>IF(C235="",NA(),MATCH($B235&amp;$C235,'Smelter Reference List'!$J:$J,0))</f>
        <v>#N/A</v>
      </c>
      <c r="T235" s="229"/>
      <c r="U235" s="229">
        <f t="shared" ca="1" si="7"/>
        <v>0</v>
      </c>
      <c r="V235" s="229"/>
      <c r="W235" s="229"/>
      <c r="Y235" s="223" t="str">
        <f t="shared" si="8"/>
        <v/>
      </c>
    </row>
    <row r="236" spans="1:25" s="223" customFormat="1" ht="20.25">
      <c r="A236" s="293"/>
      <c r="B236" s="294" t="str">
        <f>IF(LEN(A236)=0,"",INDEX('Smelter Reference List'!$A:$A,MATCH($A236,'Smelter Reference List'!$E:$E,0)))</f>
        <v/>
      </c>
      <c r="C236" s="300" t="str">
        <f>IF(LEN(A236)=0,"",INDEX('Smelter Reference List'!$C:$C,MATCH($A236,'Smelter Reference List'!$E:$E,0)))</f>
        <v/>
      </c>
      <c r="D236" s="294" t="str">
        <f ca="1">IF(ISERROR($S236),"",OFFSET('Smelter Reference List'!$C$4,$S236-4,0)&amp;"")</f>
        <v/>
      </c>
      <c r="E236" s="294" t="str">
        <f ca="1">IF(ISERROR($S236),"",OFFSET('Smelter Reference List'!$D$4,$S236-4,0)&amp;"")</f>
        <v/>
      </c>
      <c r="F236" s="294" t="str">
        <f ca="1">IF(ISERROR($S236),"",OFFSET('Smelter Reference List'!$E$4,$S236-4,0))</f>
        <v/>
      </c>
      <c r="G236" s="294" t="str">
        <f ca="1">IF(C236=$U$4,"Enter smelter details", IF(ISERROR($S236),"",OFFSET('Smelter Reference List'!$F$4,$S236-4,0)))</f>
        <v/>
      </c>
      <c r="H236" s="295" t="str">
        <f ca="1">IF(ISERROR($S236),"",OFFSET('Smelter Reference List'!$G$4,$S236-4,0))</f>
        <v/>
      </c>
      <c r="I236" s="296" t="str">
        <f ca="1">IF(ISERROR($S236),"",OFFSET('Smelter Reference List'!$H$4,$S236-4,0))</f>
        <v/>
      </c>
      <c r="J236" s="296" t="str">
        <f ca="1">IF(ISERROR($S236),"",OFFSET('Smelter Reference List'!$I$4,$S236-4,0))</f>
        <v/>
      </c>
      <c r="K236" s="297"/>
      <c r="L236" s="297"/>
      <c r="M236" s="297"/>
      <c r="N236" s="297"/>
      <c r="O236" s="297"/>
      <c r="P236" s="297"/>
      <c r="Q236" s="298"/>
      <c r="R236" s="227"/>
      <c r="S236" s="228" t="e">
        <f>IF(C236="",NA(),MATCH($B236&amp;$C236,'Smelter Reference List'!$J:$J,0))</f>
        <v>#N/A</v>
      </c>
      <c r="T236" s="229"/>
      <c r="U236" s="229">
        <f t="shared" ca="1" si="7"/>
        <v>0</v>
      </c>
      <c r="V236" s="229"/>
      <c r="W236" s="229"/>
      <c r="Y236" s="223" t="str">
        <f t="shared" si="8"/>
        <v/>
      </c>
    </row>
    <row r="237" spans="1:25" s="223" customFormat="1" ht="20.25">
      <c r="A237" s="293"/>
      <c r="B237" s="294" t="str">
        <f>IF(LEN(A237)=0,"",INDEX('Smelter Reference List'!$A:$A,MATCH($A237,'Smelter Reference List'!$E:$E,0)))</f>
        <v/>
      </c>
      <c r="C237" s="300" t="str">
        <f>IF(LEN(A237)=0,"",INDEX('Smelter Reference List'!$C:$C,MATCH($A237,'Smelter Reference List'!$E:$E,0)))</f>
        <v/>
      </c>
      <c r="D237" s="294" t="str">
        <f ca="1">IF(ISERROR($S237),"",OFFSET('Smelter Reference List'!$C$4,$S237-4,0)&amp;"")</f>
        <v/>
      </c>
      <c r="E237" s="294" t="str">
        <f ca="1">IF(ISERROR($S237),"",OFFSET('Smelter Reference List'!$D$4,$S237-4,0)&amp;"")</f>
        <v/>
      </c>
      <c r="F237" s="294" t="str">
        <f ca="1">IF(ISERROR($S237),"",OFFSET('Smelter Reference List'!$E$4,$S237-4,0))</f>
        <v/>
      </c>
      <c r="G237" s="294" t="str">
        <f ca="1">IF(C237=$U$4,"Enter smelter details", IF(ISERROR($S237),"",OFFSET('Smelter Reference List'!$F$4,$S237-4,0)))</f>
        <v/>
      </c>
      <c r="H237" s="295" t="str">
        <f ca="1">IF(ISERROR($S237),"",OFFSET('Smelter Reference List'!$G$4,$S237-4,0))</f>
        <v/>
      </c>
      <c r="I237" s="296" t="str">
        <f ca="1">IF(ISERROR($S237),"",OFFSET('Smelter Reference List'!$H$4,$S237-4,0))</f>
        <v/>
      </c>
      <c r="J237" s="296" t="str">
        <f ca="1">IF(ISERROR($S237),"",OFFSET('Smelter Reference List'!$I$4,$S237-4,0))</f>
        <v/>
      </c>
      <c r="K237" s="297"/>
      <c r="L237" s="297"/>
      <c r="M237" s="297"/>
      <c r="N237" s="297"/>
      <c r="O237" s="297"/>
      <c r="P237" s="297"/>
      <c r="Q237" s="298"/>
      <c r="R237" s="227"/>
      <c r="S237" s="228" t="e">
        <f>IF(C237="",NA(),MATCH($B237&amp;$C237,'Smelter Reference List'!$J:$J,0))</f>
        <v>#N/A</v>
      </c>
      <c r="T237" s="229"/>
      <c r="U237" s="229">
        <f t="shared" ca="1" si="7"/>
        <v>0</v>
      </c>
      <c r="V237" s="229"/>
      <c r="W237" s="229"/>
      <c r="Y237" s="223" t="str">
        <f t="shared" si="8"/>
        <v/>
      </c>
    </row>
    <row r="238" spans="1:25" s="223" customFormat="1" ht="20.25">
      <c r="A238" s="293"/>
      <c r="B238" s="294" t="str">
        <f>IF(LEN(A238)=0,"",INDEX('Smelter Reference List'!$A:$A,MATCH($A238,'Smelter Reference List'!$E:$E,0)))</f>
        <v/>
      </c>
      <c r="C238" s="300" t="str">
        <f>IF(LEN(A238)=0,"",INDEX('Smelter Reference List'!$C:$C,MATCH($A238,'Smelter Reference List'!$E:$E,0)))</f>
        <v/>
      </c>
      <c r="D238" s="294" t="str">
        <f ca="1">IF(ISERROR($S238),"",OFFSET('Smelter Reference List'!$C$4,$S238-4,0)&amp;"")</f>
        <v/>
      </c>
      <c r="E238" s="294" t="str">
        <f ca="1">IF(ISERROR($S238),"",OFFSET('Smelter Reference List'!$D$4,$S238-4,0)&amp;"")</f>
        <v/>
      </c>
      <c r="F238" s="294" t="str">
        <f ca="1">IF(ISERROR($S238),"",OFFSET('Smelter Reference List'!$E$4,$S238-4,0))</f>
        <v/>
      </c>
      <c r="G238" s="294" t="str">
        <f ca="1">IF(C238=$U$4,"Enter smelter details", IF(ISERROR($S238),"",OFFSET('Smelter Reference List'!$F$4,$S238-4,0)))</f>
        <v/>
      </c>
      <c r="H238" s="295" t="str">
        <f ca="1">IF(ISERROR($S238),"",OFFSET('Smelter Reference List'!$G$4,$S238-4,0))</f>
        <v/>
      </c>
      <c r="I238" s="296" t="str">
        <f ca="1">IF(ISERROR($S238),"",OFFSET('Smelter Reference List'!$H$4,$S238-4,0))</f>
        <v/>
      </c>
      <c r="J238" s="296" t="str">
        <f ca="1">IF(ISERROR($S238),"",OFFSET('Smelter Reference List'!$I$4,$S238-4,0))</f>
        <v/>
      </c>
      <c r="K238" s="297"/>
      <c r="L238" s="297"/>
      <c r="M238" s="297"/>
      <c r="N238" s="297"/>
      <c r="O238" s="297"/>
      <c r="P238" s="297"/>
      <c r="Q238" s="298"/>
      <c r="R238" s="227"/>
      <c r="S238" s="228" t="e">
        <f>IF(C238="",NA(),MATCH($B238&amp;$C238,'Smelter Reference List'!$J:$J,0))</f>
        <v>#N/A</v>
      </c>
      <c r="T238" s="229"/>
      <c r="U238" s="229">
        <f t="shared" ca="1" si="7"/>
        <v>0</v>
      </c>
      <c r="V238" s="229"/>
      <c r="W238" s="229"/>
      <c r="Y238" s="223" t="str">
        <f t="shared" si="8"/>
        <v/>
      </c>
    </row>
    <row r="239" spans="1:25" s="223" customFormat="1" ht="20.25">
      <c r="A239" s="293"/>
      <c r="B239" s="294" t="str">
        <f>IF(LEN(A239)=0,"",INDEX('Smelter Reference List'!$A:$A,MATCH($A239,'Smelter Reference List'!$E:$E,0)))</f>
        <v/>
      </c>
      <c r="C239" s="300" t="str">
        <f>IF(LEN(A239)=0,"",INDEX('Smelter Reference List'!$C:$C,MATCH($A239,'Smelter Reference List'!$E:$E,0)))</f>
        <v/>
      </c>
      <c r="D239" s="294" t="str">
        <f ca="1">IF(ISERROR($S239),"",OFFSET('Smelter Reference List'!$C$4,$S239-4,0)&amp;"")</f>
        <v/>
      </c>
      <c r="E239" s="294" t="str">
        <f ca="1">IF(ISERROR($S239),"",OFFSET('Smelter Reference List'!$D$4,$S239-4,0)&amp;"")</f>
        <v/>
      </c>
      <c r="F239" s="294" t="str">
        <f ca="1">IF(ISERROR($S239),"",OFFSET('Smelter Reference List'!$E$4,$S239-4,0))</f>
        <v/>
      </c>
      <c r="G239" s="294" t="str">
        <f ca="1">IF(C239=$U$4,"Enter smelter details", IF(ISERROR($S239),"",OFFSET('Smelter Reference List'!$F$4,$S239-4,0)))</f>
        <v/>
      </c>
      <c r="H239" s="295" t="str">
        <f ca="1">IF(ISERROR($S239),"",OFFSET('Smelter Reference List'!$G$4,$S239-4,0))</f>
        <v/>
      </c>
      <c r="I239" s="296" t="str">
        <f ca="1">IF(ISERROR($S239),"",OFFSET('Smelter Reference List'!$H$4,$S239-4,0))</f>
        <v/>
      </c>
      <c r="J239" s="296" t="str">
        <f ca="1">IF(ISERROR($S239),"",OFFSET('Smelter Reference List'!$I$4,$S239-4,0))</f>
        <v/>
      </c>
      <c r="K239" s="297"/>
      <c r="L239" s="297"/>
      <c r="M239" s="297"/>
      <c r="N239" s="297"/>
      <c r="O239" s="297"/>
      <c r="P239" s="297"/>
      <c r="Q239" s="298"/>
      <c r="R239" s="227"/>
      <c r="S239" s="228" t="e">
        <f>IF(C239="",NA(),MATCH($B239&amp;$C239,'Smelter Reference List'!$J:$J,0))</f>
        <v>#N/A</v>
      </c>
      <c r="T239" s="229"/>
      <c r="U239" s="229">
        <f t="shared" ca="1" si="7"/>
        <v>0</v>
      </c>
      <c r="V239" s="229"/>
      <c r="W239" s="229"/>
      <c r="Y239" s="223" t="str">
        <f t="shared" si="8"/>
        <v/>
      </c>
    </row>
    <row r="240" spans="1:25" s="223" customFormat="1" ht="20.25">
      <c r="A240" s="293"/>
      <c r="B240" s="294" t="str">
        <f>IF(LEN(A240)=0,"",INDEX('Smelter Reference List'!$A:$A,MATCH($A240,'Smelter Reference List'!$E:$E,0)))</f>
        <v/>
      </c>
      <c r="C240" s="300" t="str">
        <f>IF(LEN(A240)=0,"",INDEX('Smelter Reference List'!$C:$C,MATCH($A240,'Smelter Reference List'!$E:$E,0)))</f>
        <v/>
      </c>
      <c r="D240" s="294" t="str">
        <f ca="1">IF(ISERROR($S240),"",OFFSET('Smelter Reference List'!$C$4,$S240-4,0)&amp;"")</f>
        <v/>
      </c>
      <c r="E240" s="294" t="str">
        <f ca="1">IF(ISERROR($S240),"",OFFSET('Smelter Reference List'!$D$4,$S240-4,0)&amp;"")</f>
        <v/>
      </c>
      <c r="F240" s="294" t="str">
        <f ca="1">IF(ISERROR($S240),"",OFFSET('Smelter Reference List'!$E$4,$S240-4,0))</f>
        <v/>
      </c>
      <c r="G240" s="294" t="str">
        <f ca="1">IF(C240=$U$4,"Enter smelter details", IF(ISERROR($S240),"",OFFSET('Smelter Reference List'!$F$4,$S240-4,0)))</f>
        <v/>
      </c>
      <c r="H240" s="295" t="str">
        <f ca="1">IF(ISERROR($S240),"",OFFSET('Smelter Reference List'!$G$4,$S240-4,0))</f>
        <v/>
      </c>
      <c r="I240" s="296" t="str">
        <f ca="1">IF(ISERROR($S240),"",OFFSET('Smelter Reference List'!$H$4,$S240-4,0))</f>
        <v/>
      </c>
      <c r="J240" s="296" t="str">
        <f ca="1">IF(ISERROR($S240),"",OFFSET('Smelter Reference List'!$I$4,$S240-4,0))</f>
        <v/>
      </c>
      <c r="K240" s="297"/>
      <c r="L240" s="297"/>
      <c r="M240" s="297"/>
      <c r="N240" s="297"/>
      <c r="O240" s="297"/>
      <c r="P240" s="297"/>
      <c r="Q240" s="298"/>
      <c r="R240" s="227"/>
      <c r="S240" s="228" t="e">
        <f>IF(C240="",NA(),MATCH($B240&amp;$C240,'Smelter Reference List'!$J:$J,0))</f>
        <v>#N/A</v>
      </c>
      <c r="T240" s="229"/>
      <c r="U240" s="229">
        <f t="shared" ca="1" si="7"/>
        <v>0</v>
      </c>
      <c r="V240" s="229"/>
      <c r="W240" s="229"/>
      <c r="Y240" s="223" t="str">
        <f t="shared" si="8"/>
        <v/>
      </c>
    </row>
    <row r="241" spans="1:25" s="223" customFormat="1" ht="20.25">
      <c r="A241" s="293"/>
      <c r="B241" s="294" t="str">
        <f>IF(LEN(A241)=0,"",INDEX('Smelter Reference List'!$A:$A,MATCH($A241,'Smelter Reference List'!$E:$E,0)))</f>
        <v/>
      </c>
      <c r="C241" s="300" t="str">
        <f>IF(LEN(A241)=0,"",INDEX('Smelter Reference List'!$C:$C,MATCH($A241,'Smelter Reference List'!$E:$E,0)))</f>
        <v/>
      </c>
      <c r="D241" s="294" t="str">
        <f ca="1">IF(ISERROR($S241),"",OFFSET('Smelter Reference List'!$C$4,$S241-4,0)&amp;"")</f>
        <v/>
      </c>
      <c r="E241" s="294" t="str">
        <f ca="1">IF(ISERROR($S241),"",OFFSET('Smelter Reference List'!$D$4,$S241-4,0)&amp;"")</f>
        <v/>
      </c>
      <c r="F241" s="294" t="str">
        <f ca="1">IF(ISERROR($S241),"",OFFSET('Smelter Reference List'!$E$4,$S241-4,0))</f>
        <v/>
      </c>
      <c r="G241" s="294" t="str">
        <f ca="1">IF(C241=$U$4,"Enter smelter details", IF(ISERROR($S241),"",OFFSET('Smelter Reference List'!$F$4,$S241-4,0)))</f>
        <v/>
      </c>
      <c r="H241" s="295" t="str">
        <f ca="1">IF(ISERROR($S241),"",OFFSET('Smelter Reference List'!$G$4,$S241-4,0))</f>
        <v/>
      </c>
      <c r="I241" s="296" t="str">
        <f ca="1">IF(ISERROR($S241),"",OFFSET('Smelter Reference List'!$H$4,$S241-4,0))</f>
        <v/>
      </c>
      <c r="J241" s="296" t="str">
        <f ca="1">IF(ISERROR($S241),"",OFFSET('Smelter Reference List'!$I$4,$S241-4,0))</f>
        <v/>
      </c>
      <c r="K241" s="297"/>
      <c r="L241" s="297"/>
      <c r="M241" s="297"/>
      <c r="N241" s="297"/>
      <c r="O241" s="297"/>
      <c r="P241" s="297"/>
      <c r="Q241" s="298"/>
      <c r="R241" s="227"/>
      <c r="S241" s="228" t="e">
        <f>IF(C241="",NA(),MATCH($B241&amp;$C241,'Smelter Reference List'!$J:$J,0))</f>
        <v>#N/A</v>
      </c>
      <c r="T241" s="229"/>
      <c r="U241" s="229">
        <f t="shared" ca="1" si="7"/>
        <v>0</v>
      </c>
      <c r="V241" s="229"/>
      <c r="W241" s="229"/>
      <c r="Y241" s="223" t="str">
        <f t="shared" si="8"/>
        <v/>
      </c>
    </row>
    <row r="242" spans="1:25" s="223" customFormat="1" ht="20.25">
      <c r="A242" s="293"/>
      <c r="B242" s="294" t="str">
        <f>IF(LEN(A242)=0,"",INDEX('Smelter Reference List'!$A:$A,MATCH($A242,'Smelter Reference List'!$E:$E,0)))</f>
        <v/>
      </c>
      <c r="C242" s="300" t="str">
        <f>IF(LEN(A242)=0,"",INDEX('Smelter Reference List'!$C:$C,MATCH($A242,'Smelter Reference List'!$E:$E,0)))</f>
        <v/>
      </c>
      <c r="D242" s="294" t="str">
        <f ca="1">IF(ISERROR($S242),"",OFFSET('Smelter Reference List'!$C$4,$S242-4,0)&amp;"")</f>
        <v/>
      </c>
      <c r="E242" s="294" t="str">
        <f ca="1">IF(ISERROR($S242),"",OFFSET('Smelter Reference List'!$D$4,$S242-4,0)&amp;"")</f>
        <v/>
      </c>
      <c r="F242" s="294" t="str">
        <f ca="1">IF(ISERROR($S242),"",OFFSET('Smelter Reference List'!$E$4,$S242-4,0))</f>
        <v/>
      </c>
      <c r="G242" s="294" t="str">
        <f ca="1">IF(C242=$U$4,"Enter smelter details", IF(ISERROR($S242),"",OFFSET('Smelter Reference List'!$F$4,$S242-4,0)))</f>
        <v/>
      </c>
      <c r="H242" s="295" t="str">
        <f ca="1">IF(ISERROR($S242),"",OFFSET('Smelter Reference List'!$G$4,$S242-4,0))</f>
        <v/>
      </c>
      <c r="I242" s="296" t="str">
        <f ca="1">IF(ISERROR($S242),"",OFFSET('Smelter Reference List'!$H$4,$S242-4,0))</f>
        <v/>
      </c>
      <c r="J242" s="296" t="str">
        <f ca="1">IF(ISERROR($S242),"",OFFSET('Smelter Reference List'!$I$4,$S242-4,0))</f>
        <v/>
      </c>
      <c r="K242" s="297"/>
      <c r="L242" s="297"/>
      <c r="M242" s="297"/>
      <c r="N242" s="297"/>
      <c r="O242" s="297"/>
      <c r="P242" s="297"/>
      <c r="Q242" s="298"/>
      <c r="R242" s="227"/>
      <c r="S242" s="228" t="e">
        <f>IF(C242="",NA(),MATCH($B242&amp;$C242,'Smelter Reference List'!$J:$J,0))</f>
        <v>#N/A</v>
      </c>
      <c r="T242" s="229"/>
      <c r="U242" s="229">
        <f t="shared" ca="1" si="7"/>
        <v>0</v>
      </c>
      <c r="V242" s="229"/>
      <c r="W242" s="229"/>
      <c r="Y242" s="223" t="str">
        <f t="shared" si="8"/>
        <v/>
      </c>
    </row>
    <row r="243" spans="1:25" s="223" customFormat="1" ht="20.25">
      <c r="A243" s="293"/>
      <c r="B243" s="294" t="str">
        <f>IF(LEN(A243)=0,"",INDEX('Smelter Reference List'!$A:$A,MATCH($A243,'Smelter Reference List'!$E:$E,0)))</f>
        <v/>
      </c>
      <c r="C243" s="300" t="str">
        <f>IF(LEN(A243)=0,"",INDEX('Smelter Reference List'!$C:$C,MATCH($A243,'Smelter Reference List'!$E:$E,0)))</f>
        <v/>
      </c>
      <c r="D243" s="294" t="str">
        <f ca="1">IF(ISERROR($S243),"",OFFSET('Smelter Reference List'!$C$4,$S243-4,0)&amp;"")</f>
        <v/>
      </c>
      <c r="E243" s="294" t="str">
        <f ca="1">IF(ISERROR($S243),"",OFFSET('Smelter Reference List'!$D$4,$S243-4,0)&amp;"")</f>
        <v/>
      </c>
      <c r="F243" s="294" t="str">
        <f ca="1">IF(ISERROR($S243),"",OFFSET('Smelter Reference List'!$E$4,$S243-4,0))</f>
        <v/>
      </c>
      <c r="G243" s="294" t="str">
        <f ca="1">IF(C243=$U$4,"Enter smelter details", IF(ISERROR($S243),"",OFFSET('Smelter Reference List'!$F$4,$S243-4,0)))</f>
        <v/>
      </c>
      <c r="H243" s="295" t="str">
        <f ca="1">IF(ISERROR($S243),"",OFFSET('Smelter Reference List'!$G$4,$S243-4,0))</f>
        <v/>
      </c>
      <c r="I243" s="296" t="str">
        <f ca="1">IF(ISERROR($S243),"",OFFSET('Smelter Reference List'!$H$4,$S243-4,0))</f>
        <v/>
      </c>
      <c r="J243" s="296" t="str">
        <f ca="1">IF(ISERROR($S243),"",OFFSET('Smelter Reference List'!$I$4,$S243-4,0))</f>
        <v/>
      </c>
      <c r="K243" s="297"/>
      <c r="L243" s="297"/>
      <c r="M243" s="297"/>
      <c r="N243" s="297"/>
      <c r="O243" s="297"/>
      <c r="P243" s="297"/>
      <c r="Q243" s="298"/>
      <c r="R243" s="227"/>
      <c r="S243" s="228" t="e">
        <f>IF(C243="",NA(),MATCH($B243&amp;$C243,'Smelter Reference List'!$J:$J,0))</f>
        <v>#N/A</v>
      </c>
      <c r="T243" s="229"/>
      <c r="U243" s="229">
        <f t="shared" ca="1" si="7"/>
        <v>0</v>
      </c>
      <c r="V243" s="229"/>
      <c r="W243" s="229"/>
      <c r="Y243" s="223" t="str">
        <f t="shared" si="8"/>
        <v/>
      </c>
    </row>
    <row r="244" spans="1:25" s="223" customFormat="1" ht="20.25">
      <c r="A244" s="293"/>
      <c r="B244" s="294" t="str">
        <f>IF(LEN(A244)=0,"",INDEX('Smelter Reference List'!$A:$A,MATCH($A244,'Smelter Reference List'!$E:$E,0)))</f>
        <v/>
      </c>
      <c r="C244" s="300" t="str">
        <f>IF(LEN(A244)=0,"",INDEX('Smelter Reference List'!$C:$C,MATCH($A244,'Smelter Reference List'!$E:$E,0)))</f>
        <v/>
      </c>
      <c r="D244" s="294" t="str">
        <f ca="1">IF(ISERROR($S244),"",OFFSET('Smelter Reference List'!$C$4,$S244-4,0)&amp;"")</f>
        <v/>
      </c>
      <c r="E244" s="294" t="str">
        <f ca="1">IF(ISERROR($S244),"",OFFSET('Smelter Reference List'!$D$4,$S244-4,0)&amp;"")</f>
        <v/>
      </c>
      <c r="F244" s="294" t="str">
        <f ca="1">IF(ISERROR($S244),"",OFFSET('Smelter Reference List'!$E$4,$S244-4,0))</f>
        <v/>
      </c>
      <c r="G244" s="294" t="str">
        <f ca="1">IF(C244=$U$4,"Enter smelter details", IF(ISERROR($S244),"",OFFSET('Smelter Reference List'!$F$4,$S244-4,0)))</f>
        <v/>
      </c>
      <c r="H244" s="295" t="str">
        <f ca="1">IF(ISERROR($S244),"",OFFSET('Smelter Reference List'!$G$4,$S244-4,0))</f>
        <v/>
      </c>
      <c r="I244" s="296" t="str">
        <f ca="1">IF(ISERROR($S244),"",OFFSET('Smelter Reference List'!$H$4,$S244-4,0))</f>
        <v/>
      </c>
      <c r="J244" s="296" t="str">
        <f ca="1">IF(ISERROR($S244),"",OFFSET('Smelter Reference List'!$I$4,$S244-4,0))</f>
        <v/>
      </c>
      <c r="K244" s="297"/>
      <c r="L244" s="297"/>
      <c r="M244" s="297"/>
      <c r="N244" s="297"/>
      <c r="O244" s="297"/>
      <c r="P244" s="297"/>
      <c r="Q244" s="298"/>
      <c r="R244" s="227"/>
      <c r="S244" s="228" t="e">
        <f>IF(C244="",NA(),MATCH($B244&amp;$C244,'Smelter Reference List'!$J:$J,0))</f>
        <v>#N/A</v>
      </c>
      <c r="T244" s="229"/>
      <c r="U244" s="229">
        <f t="shared" ca="1" si="7"/>
        <v>0</v>
      </c>
      <c r="V244" s="229"/>
      <c r="W244" s="229"/>
      <c r="Y244" s="223" t="str">
        <f t="shared" si="8"/>
        <v/>
      </c>
    </row>
    <row r="245" spans="1:25" s="223" customFormat="1" ht="20.25">
      <c r="A245" s="293"/>
      <c r="B245" s="294" t="str">
        <f>IF(LEN(A245)=0,"",INDEX('Smelter Reference List'!$A:$A,MATCH($A245,'Smelter Reference List'!$E:$E,0)))</f>
        <v/>
      </c>
      <c r="C245" s="300" t="str">
        <f>IF(LEN(A245)=0,"",INDEX('Smelter Reference List'!$C:$C,MATCH($A245,'Smelter Reference List'!$E:$E,0)))</f>
        <v/>
      </c>
      <c r="D245" s="294" t="str">
        <f ca="1">IF(ISERROR($S245),"",OFFSET('Smelter Reference List'!$C$4,$S245-4,0)&amp;"")</f>
        <v/>
      </c>
      <c r="E245" s="294" t="str">
        <f ca="1">IF(ISERROR($S245),"",OFFSET('Smelter Reference List'!$D$4,$S245-4,0)&amp;"")</f>
        <v/>
      </c>
      <c r="F245" s="294" t="str">
        <f ca="1">IF(ISERROR($S245),"",OFFSET('Smelter Reference List'!$E$4,$S245-4,0))</f>
        <v/>
      </c>
      <c r="G245" s="294" t="str">
        <f ca="1">IF(C245=$U$4,"Enter smelter details", IF(ISERROR($S245),"",OFFSET('Smelter Reference List'!$F$4,$S245-4,0)))</f>
        <v/>
      </c>
      <c r="H245" s="295" t="str">
        <f ca="1">IF(ISERROR($S245),"",OFFSET('Smelter Reference List'!$G$4,$S245-4,0))</f>
        <v/>
      </c>
      <c r="I245" s="296" t="str">
        <f ca="1">IF(ISERROR($S245),"",OFFSET('Smelter Reference List'!$H$4,$S245-4,0))</f>
        <v/>
      </c>
      <c r="J245" s="296" t="str">
        <f ca="1">IF(ISERROR($S245),"",OFFSET('Smelter Reference List'!$I$4,$S245-4,0))</f>
        <v/>
      </c>
      <c r="K245" s="297"/>
      <c r="L245" s="297"/>
      <c r="M245" s="297"/>
      <c r="N245" s="297"/>
      <c r="O245" s="297"/>
      <c r="P245" s="297"/>
      <c r="Q245" s="298"/>
      <c r="R245" s="227"/>
      <c r="S245" s="228" t="e">
        <f>IF(C245="",NA(),MATCH($B245&amp;$C245,'Smelter Reference List'!$J:$J,0))</f>
        <v>#N/A</v>
      </c>
      <c r="T245" s="229"/>
      <c r="U245" s="229">
        <f t="shared" ca="1" si="7"/>
        <v>0</v>
      </c>
      <c r="V245" s="229"/>
      <c r="W245" s="229"/>
      <c r="Y245" s="223" t="str">
        <f t="shared" si="8"/>
        <v/>
      </c>
    </row>
    <row r="246" spans="1:25" s="223" customFormat="1" ht="20.25">
      <c r="A246" s="293"/>
      <c r="B246" s="294" t="str">
        <f>IF(LEN(A246)=0,"",INDEX('Smelter Reference List'!$A:$A,MATCH($A246,'Smelter Reference List'!$E:$E,0)))</f>
        <v/>
      </c>
      <c r="C246" s="300" t="str">
        <f>IF(LEN(A246)=0,"",INDEX('Smelter Reference List'!$C:$C,MATCH($A246,'Smelter Reference List'!$E:$E,0)))</f>
        <v/>
      </c>
      <c r="D246" s="294" t="str">
        <f ca="1">IF(ISERROR($S246),"",OFFSET('Smelter Reference List'!$C$4,$S246-4,0)&amp;"")</f>
        <v/>
      </c>
      <c r="E246" s="294" t="str">
        <f ca="1">IF(ISERROR($S246),"",OFFSET('Smelter Reference List'!$D$4,$S246-4,0)&amp;"")</f>
        <v/>
      </c>
      <c r="F246" s="294" t="str">
        <f ca="1">IF(ISERROR($S246),"",OFFSET('Smelter Reference List'!$E$4,$S246-4,0))</f>
        <v/>
      </c>
      <c r="G246" s="294" t="str">
        <f ca="1">IF(C246=$U$4,"Enter smelter details", IF(ISERROR($S246),"",OFFSET('Smelter Reference List'!$F$4,$S246-4,0)))</f>
        <v/>
      </c>
      <c r="H246" s="295" t="str">
        <f ca="1">IF(ISERROR($S246),"",OFFSET('Smelter Reference List'!$G$4,$S246-4,0))</f>
        <v/>
      </c>
      <c r="I246" s="296" t="str">
        <f ca="1">IF(ISERROR($S246),"",OFFSET('Smelter Reference List'!$H$4,$S246-4,0))</f>
        <v/>
      </c>
      <c r="J246" s="296" t="str">
        <f ca="1">IF(ISERROR($S246),"",OFFSET('Smelter Reference List'!$I$4,$S246-4,0))</f>
        <v/>
      </c>
      <c r="K246" s="297"/>
      <c r="L246" s="297"/>
      <c r="M246" s="297"/>
      <c r="N246" s="297"/>
      <c r="O246" s="297"/>
      <c r="P246" s="297"/>
      <c r="Q246" s="298"/>
      <c r="R246" s="227"/>
      <c r="S246" s="228" t="e">
        <f>IF(C246="",NA(),MATCH($B246&amp;$C246,'Smelter Reference List'!$J:$J,0))</f>
        <v>#N/A</v>
      </c>
      <c r="T246" s="229"/>
      <c r="U246" s="229">
        <f t="shared" ca="1" si="7"/>
        <v>0</v>
      </c>
      <c r="V246" s="229"/>
      <c r="W246" s="229"/>
      <c r="Y246" s="223" t="str">
        <f t="shared" si="8"/>
        <v/>
      </c>
    </row>
    <row r="247" spans="1:25" s="223" customFormat="1" ht="20.25">
      <c r="A247" s="293"/>
      <c r="B247" s="294" t="str">
        <f>IF(LEN(A247)=0,"",INDEX('Smelter Reference List'!$A:$A,MATCH($A247,'Smelter Reference List'!$E:$E,0)))</f>
        <v/>
      </c>
      <c r="C247" s="300" t="str">
        <f>IF(LEN(A247)=0,"",INDEX('Smelter Reference List'!$C:$C,MATCH($A247,'Smelter Reference List'!$E:$E,0)))</f>
        <v/>
      </c>
      <c r="D247" s="294" t="str">
        <f ca="1">IF(ISERROR($S247),"",OFFSET('Smelter Reference List'!$C$4,$S247-4,0)&amp;"")</f>
        <v/>
      </c>
      <c r="E247" s="294" t="str">
        <f ca="1">IF(ISERROR($S247),"",OFFSET('Smelter Reference List'!$D$4,$S247-4,0)&amp;"")</f>
        <v/>
      </c>
      <c r="F247" s="294" t="str">
        <f ca="1">IF(ISERROR($S247),"",OFFSET('Smelter Reference List'!$E$4,$S247-4,0))</f>
        <v/>
      </c>
      <c r="G247" s="294" t="str">
        <f ca="1">IF(C247=$U$4,"Enter smelter details", IF(ISERROR($S247),"",OFFSET('Smelter Reference List'!$F$4,$S247-4,0)))</f>
        <v/>
      </c>
      <c r="H247" s="295" t="str">
        <f ca="1">IF(ISERROR($S247),"",OFFSET('Smelter Reference List'!$G$4,$S247-4,0))</f>
        <v/>
      </c>
      <c r="I247" s="296" t="str">
        <f ca="1">IF(ISERROR($S247),"",OFFSET('Smelter Reference List'!$H$4,$S247-4,0))</f>
        <v/>
      </c>
      <c r="J247" s="296" t="str">
        <f ca="1">IF(ISERROR($S247),"",OFFSET('Smelter Reference List'!$I$4,$S247-4,0))</f>
        <v/>
      </c>
      <c r="K247" s="297"/>
      <c r="L247" s="297"/>
      <c r="M247" s="297"/>
      <c r="N247" s="297"/>
      <c r="O247" s="297"/>
      <c r="P247" s="297"/>
      <c r="Q247" s="298"/>
      <c r="R247" s="227"/>
      <c r="S247" s="228" t="e">
        <f>IF(C247="",NA(),MATCH($B247&amp;$C247,'Smelter Reference List'!$J:$J,0))</f>
        <v>#N/A</v>
      </c>
      <c r="T247" s="229"/>
      <c r="U247" s="229">
        <f t="shared" ca="1" si="7"/>
        <v>0</v>
      </c>
      <c r="V247" s="229"/>
      <c r="W247" s="229"/>
      <c r="Y247" s="223" t="str">
        <f t="shared" si="8"/>
        <v/>
      </c>
    </row>
    <row r="248" spans="1:25" s="223" customFormat="1" ht="20.25">
      <c r="A248" s="293"/>
      <c r="B248" s="294" t="str">
        <f>IF(LEN(A248)=0,"",INDEX('Smelter Reference List'!$A:$A,MATCH($A248,'Smelter Reference List'!$E:$E,0)))</f>
        <v/>
      </c>
      <c r="C248" s="300" t="str">
        <f>IF(LEN(A248)=0,"",INDEX('Smelter Reference List'!$C:$C,MATCH($A248,'Smelter Reference List'!$E:$E,0)))</f>
        <v/>
      </c>
      <c r="D248" s="294" t="str">
        <f ca="1">IF(ISERROR($S248),"",OFFSET('Smelter Reference List'!$C$4,$S248-4,0)&amp;"")</f>
        <v/>
      </c>
      <c r="E248" s="294" t="str">
        <f ca="1">IF(ISERROR($S248),"",OFFSET('Smelter Reference List'!$D$4,$S248-4,0)&amp;"")</f>
        <v/>
      </c>
      <c r="F248" s="294" t="str">
        <f ca="1">IF(ISERROR($S248),"",OFFSET('Smelter Reference List'!$E$4,$S248-4,0))</f>
        <v/>
      </c>
      <c r="G248" s="294" t="str">
        <f ca="1">IF(C248=$U$4,"Enter smelter details", IF(ISERROR($S248),"",OFFSET('Smelter Reference List'!$F$4,$S248-4,0)))</f>
        <v/>
      </c>
      <c r="H248" s="295" t="str">
        <f ca="1">IF(ISERROR($S248),"",OFFSET('Smelter Reference List'!$G$4,$S248-4,0))</f>
        <v/>
      </c>
      <c r="I248" s="296" t="str">
        <f ca="1">IF(ISERROR($S248),"",OFFSET('Smelter Reference List'!$H$4,$S248-4,0))</f>
        <v/>
      </c>
      <c r="J248" s="296" t="str">
        <f ca="1">IF(ISERROR($S248),"",OFFSET('Smelter Reference List'!$I$4,$S248-4,0))</f>
        <v/>
      </c>
      <c r="K248" s="297"/>
      <c r="L248" s="297"/>
      <c r="M248" s="297"/>
      <c r="N248" s="297"/>
      <c r="O248" s="297"/>
      <c r="P248" s="297"/>
      <c r="Q248" s="298"/>
      <c r="R248" s="227"/>
      <c r="S248" s="228" t="e">
        <f>IF(C248="",NA(),MATCH($B248&amp;$C248,'Smelter Reference List'!$J:$J,0))</f>
        <v>#N/A</v>
      </c>
      <c r="T248" s="229"/>
      <c r="U248" s="229">
        <f t="shared" ca="1" si="7"/>
        <v>0</v>
      </c>
      <c r="V248" s="229"/>
      <c r="W248" s="229"/>
      <c r="Y248" s="223" t="str">
        <f t="shared" si="8"/>
        <v/>
      </c>
    </row>
    <row r="249" spans="1:25" s="223" customFormat="1" ht="20.25">
      <c r="A249" s="293"/>
      <c r="B249" s="294" t="str">
        <f>IF(LEN(A249)=0,"",INDEX('Smelter Reference List'!$A:$A,MATCH($A249,'Smelter Reference List'!$E:$E,0)))</f>
        <v/>
      </c>
      <c r="C249" s="300" t="str">
        <f>IF(LEN(A249)=0,"",INDEX('Smelter Reference List'!$C:$C,MATCH($A249,'Smelter Reference List'!$E:$E,0)))</f>
        <v/>
      </c>
      <c r="D249" s="294" t="str">
        <f ca="1">IF(ISERROR($S249),"",OFFSET('Smelter Reference List'!$C$4,$S249-4,0)&amp;"")</f>
        <v/>
      </c>
      <c r="E249" s="294" t="str">
        <f ca="1">IF(ISERROR($S249),"",OFFSET('Smelter Reference List'!$D$4,$S249-4,0)&amp;"")</f>
        <v/>
      </c>
      <c r="F249" s="294" t="str">
        <f ca="1">IF(ISERROR($S249),"",OFFSET('Smelter Reference List'!$E$4,$S249-4,0))</f>
        <v/>
      </c>
      <c r="G249" s="294" t="str">
        <f ca="1">IF(C249=$U$4,"Enter smelter details", IF(ISERROR($S249),"",OFFSET('Smelter Reference List'!$F$4,$S249-4,0)))</f>
        <v/>
      </c>
      <c r="H249" s="295" t="str">
        <f ca="1">IF(ISERROR($S249),"",OFFSET('Smelter Reference List'!$G$4,$S249-4,0))</f>
        <v/>
      </c>
      <c r="I249" s="296" t="str">
        <f ca="1">IF(ISERROR($S249),"",OFFSET('Smelter Reference List'!$H$4,$S249-4,0))</f>
        <v/>
      </c>
      <c r="J249" s="296" t="str">
        <f ca="1">IF(ISERROR($S249),"",OFFSET('Smelter Reference List'!$I$4,$S249-4,0))</f>
        <v/>
      </c>
      <c r="K249" s="297"/>
      <c r="L249" s="297"/>
      <c r="M249" s="297"/>
      <c r="N249" s="297"/>
      <c r="O249" s="297"/>
      <c r="P249" s="297"/>
      <c r="Q249" s="298"/>
      <c r="R249" s="227"/>
      <c r="S249" s="228" t="e">
        <f>IF(C249="",NA(),MATCH($B249&amp;$C249,'Smelter Reference List'!$J:$J,0))</f>
        <v>#N/A</v>
      </c>
      <c r="T249" s="229"/>
      <c r="U249" s="229">
        <f t="shared" ca="1" si="7"/>
        <v>0</v>
      </c>
      <c r="V249" s="229"/>
      <c r="W249" s="229"/>
      <c r="Y249" s="223" t="str">
        <f t="shared" si="8"/>
        <v/>
      </c>
    </row>
    <row r="250" spans="1:25" s="223" customFormat="1" ht="20.25">
      <c r="A250" s="293"/>
      <c r="B250" s="294" t="str">
        <f>IF(LEN(A250)=0,"",INDEX('Smelter Reference List'!$A:$A,MATCH($A250,'Smelter Reference List'!$E:$E,0)))</f>
        <v/>
      </c>
      <c r="C250" s="300" t="str">
        <f>IF(LEN(A250)=0,"",INDEX('Smelter Reference List'!$C:$C,MATCH($A250,'Smelter Reference List'!$E:$E,0)))</f>
        <v/>
      </c>
      <c r="D250" s="294" t="str">
        <f ca="1">IF(ISERROR($S250),"",OFFSET('Smelter Reference List'!$C$4,$S250-4,0)&amp;"")</f>
        <v/>
      </c>
      <c r="E250" s="294" t="str">
        <f ca="1">IF(ISERROR($S250),"",OFFSET('Smelter Reference List'!$D$4,$S250-4,0)&amp;"")</f>
        <v/>
      </c>
      <c r="F250" s="294" t="str">
        <f ca="1">IF(ISERROR($S250),"",OFFSET('Smelter Reference List'!$E$4,$S250-4,0))</f>
        <v/>
      </c>
      <c r="G250" s="294" t="str">
        <f ca="1">IF(C250=$U$4,"Enter smelter details", IF(ISERROR($S250),"",OFFSET('Smelter Reference List'!$F$4,$S250-4,0)))</f>
        <v/>
      </c>
      <c r="H250" s="295" t="str">
        <f ca="1">IF(ISERROR($S250),"",OFFSET('Smelter Reference List'!$G$4,$S250-4,0))</f>
        <v/>
      </c>
      <c r="I250" s="296" t="str">
        <f ca="1">IF(ISERROR($S250),"",OFFSET('Smelter Reference List'!$H$4,$S250-4,0))</f>
        <v/>
      </c>
      <c r="J250" s="296" t="str">
        <f ca="1">IF(ISERROR($S250),"",OFFSET('Smelter Reference List'!$I$4,$S250-4,0))</f>
        <v/>
      </c>
      <c r="K250" s="297"/>
      <c r="L250" s="297"/>
      <c r="M250" s="297"/>
      <c r="N250" s="297"/>
      <c r="O250" s="297"/>
      <c r="P250" s="297"/>
      <c r="Q250" s="298"/>
      <c r="R250" s="227"/>
      <c r="S250" s="228" t="e">
        <f>IF(C250="",NA(),MATCH($B250&amp;$C250,'Smelter Reference List'!$J:$J,0))</f>
        <v>#N/A</v>
      </c>
      <c r="T250" s="229"/>
      <c r="U250" s="229">
        <f t="shared" ca="1" si="7"/>
        <v>0</v>
      </c>
      <c r="V250" s="229"/>
      <c r="W250" s="229"/>
      <c r="Y250" s="223" t="str">
        <f t="shared" si="8"/>
        <v/>
      </c>
    </row>
    <row r="251" spans="1:25" s="223" customFormat="1" ht="20.25">
      <c r="A251" s="293"/>
      <c r="B251" s="294" t="str">
        <f>IF(LEN(A251)=0,"",INDEX('Smelter Reference List'!$A:$A,MATCH($A251,'Smelter Reference List'!$E:$E,0)))</f>
        <v/>
      </c>
      <c r="C251" s="300" t="str">
        <f>IF(LEN(A251)=0,"",INDEX('Smelter Reference List'!$C:$C,MATCH($A251,'Smelter Reference List'!$E:$E,0)))</f>
        <v/>
      </c>
      <c r="D251" s="294" t="str">
        <f ca="1">IF(ISERROR($S251),"",OFFSET('Smelter Reference List'!$C$4,$S251-4,0)&amp;"")</f>
        <v/>
      </c>
      <c r="E251" s="294" t="str">
        <f ca="1">IF(ISERROR($S251),"",OFFSET('Smelter Reference List'!$D$4,$S251-4,0)&amp;"")</f>
        <v/>
      </c>
      <c r="F251" s="294" t="str">
        <f ca="1">IF(ISERROR($S251),"",OFFSET('Smelter Reference List'!$E$4,$S251-4,0))</f>
        <v/>
      </c>
      <c r="G251" s="294" t="str">
        <f ca="1">IF(C251=$U$4,"Enter smelter details", IF(ISERROR($S251),"",OFFSET('Smelter Reference List'!$F$4,$S251-4,0)))</f>
        <v/>
      </c>
      <c r="H251" s="295" t="str">
        <f ca="1">IF(ISERROR($S251),"",OFFSET('Smelter Reference List'!$G$4,$S251-4,0))</f>
        <v/>
      </c>
      <c r="I251" s="296" t="str">
        <f ca="1">IF(ISERROR($S251),"",OFFSET('Smelter Reference List'!$H$4,$S251-4,0))</f>
        <v/>
      </c>
      <c r="J251" s="296" t="str">
        <f ca="1">IF(ISERROR($S251),"",OFFSET('Smelter Reference List'!$I$4,$S251-4,0))</f>
        <v/>
      </c>
      <c r="K251" s="297"/>
      <c r="L251" s="297"/>
      <c r="M251" s="297"/>
      <c r="N251" s="297"/>
      <c r="O251" s="297"/>
      <c r="P251" s="297"/>
      <c r="Q251" s="298"/>
      <c r="R251" s="227"/>
      <c r="S251" s="228" t="e">
        <f>IF(C251="",NA(),MATCH($B251&amp;$C251,'Smelter Reference List'!$J:$J,0))</f>
        <v>#N/A</v>
      </c>
      <c r="T251" s="229"/>
      <c r="U251" s="229">
        <f t="shared" ca="1" si="7"/>
        <v>0</v>
      </c>
      <c r="V251" s="229"/>
      <c r="W251" s="229"/>
      <c r="Y251" s="223" t="str">
        <f t="shared" si="8"/>
        <v/>
      </c>
    </row>
    <row r="252" spans="1:25" s="223" customFormat="1" ht="20.25">
      <c r="A252" s="293"/>
      <c r="B252" s="294" t="str">
        <f>IF(LEN(A252)=0,"",INDEX('Smelter Reference List'!$A:$A,MATCH($A252,'Smelter Reference List'!$E:$E,0)))</f>
        <v/>
      </c>
      <c r="C252" s="300" t="str">
        <f>IF(LEN(A252)=0,"",INDEX('Smelter Reference List'!$C:$C,MATCH($A252,'Smelter Reference List'!$E:$E,0)))</f>
        <v/>
      </c>
      <c r="D252" s="294" t="str">
        <f ca="1">IF(ISERROR($S252),"",OFFSET('Smelter Reference List'!$C$4,$S252-4,0)&amp;"")</f>
        <v/>
      </c>
      <c r="E252" s="294" t="str">
        <f ca="1">IF(ISERROR($S252),"",OFFSET('Smelter Reference List'!$D$4,$S252-4,0)&amp;"")</f>
        <v/>
      </c>
      <c r="F252" s="294" t="str">
        <f ca="1">IF(ISERROR($S252),"",OFFSET('Smelter Reference List'!$E$4,$S252-4,0))</f>
        <v/>
      </c>
      <c r="G252" s="294" t="str">
        <f ca="1">IF(C252=$U$4,"Enter smelter details", IF(ISERROR($S252),"",OFFSET('Smelter Reference List'!$F$4,$S252-4,0)))</f>
        <v/>
      </c>
      <c r="H252" s="295" t="str">
        <f ca="1">IF(ISERROR($S252),"",OFFSET('Smelter Reference List'!$G$4,$S252-4,0))</f>
        <v/>
      </c>
      <c r="I252" s="296" t="str">
        <f ca="1">IF(ISERROR($S252),"",OFFSET('Smelter Reference List'!$H$4,$S252-4,0))</f>
        <v/>
      </c>
      <c r="J252" s="296" t="str">
        <f ca="1">IF(ISERROR($S252),"",OFFSET('Smelter Reference List'!$I$4,$S252-4,0))</f>
        <v/>
      </c>
      <c r="K252" s="297"/>
      <c r="L252" s="297"/>
      <c r="M252" s="297"/>
      <c r="N252" s="297"/>
      <c r="O252" s="297"/>
      <c r="P252" s="297"/>
      <c r="Q252" s="298"/>
      <c r="R252" s="227"/>
      <c r="S252" s="228" t="e">
        <f>IF(C252="",NA(),MATCH($B252&amp;$C252,'Smelter Reference List'!$J:$J,0))</f>
        <v>#N/A</v>
      </c>
      <c r="T252" s="229"/>
      <c r="U252" s="229">
        <f t="shared" ca="1" si="7"/>
        <v>0</v>
      </c>
      <c r="V252" s="229"/>
      <c r="W252" s="229"/>
      <c r="Y252" s="223" t="str">
        <f t="shared" si="8"/>
        <v/>
      </c>
    </row>
    <row r="253" spans="1:25" s="223" customFormat="1" ht="20.25">
      <c r="A253" s="293"/>
      <c r="B253" s="294" t="str">
        <f>IF(LEN(A253)=0,"",INDEX('Smelter Reference List'!$A:$A,MATCH($A253,'Smelter Reference List'!$E:$E,0)))</f>
        <v/>
      </c>
      <c r="C253" s="300" t="str">
        <f>IF(LEN(A253)=0,"",INDEX('Smelter Reference List'!$C:$C,MATCH($A253,'Smelter Reference List'!$E:$E,0)))</f>
        <v/>
      </c>
      <c r="D253" s="294" t="str">
        <f ca="1">IF(ISERROR($S253),"",OFFSET('Smelter Reference List'!$C$4,$S253-4,0)&amp;"")</f>
        <v/>
      </c>
      <c r="E253" s="294" t="str">
        <f ca="1">IF(ISERROR($S253),"",OFFSET('Smelter Reference List'!$D$4,$S253-4,0)&amp;"")</f>
        <v/>
      </c>
      <c r="F253" s="294" t="str">
        <f ca="1">IF(ISERROR($S253),"",OFFSET('Smelter Reference List'!$E$4,$S253-4,0))</f>
        <v/>
      </c>
      <c r="G253" s="294" t="str">
        <f ca="1">IF(C253=$U$4,"Enter smelter details", IF(ISERROR($S253),"",OFFSET('Smelter Reference List'!$F$4,$S253-4,0)))</f>
        <v/>
      </c>
      <c r="H253" s="295" t="str">
        <f ca="1">IF(ISERROR($S253),"",OFFSET('Smelter Reference List'!$G$4,$S253-4,0))</f>
        <v/>
      </c>
      <c r="I253" s="296" t="str">
        <f ca="1">IF(ISERROR($S253),"",OFFSET('Smelter Reference List'!$H$4,$S253-4,0))</f>
        <v/>
      </c>
      <c r="J253" s="296" t="str">
        <f ca="1">IF(ISERROR($S253),"",OFFSET('Smelter Reference List'!$I$4,$S253-4,0))</f>
        <v/>
      </c>
      <c r="K253" s="297"/>
      <c r="L253" s="297"/>
      <c r="M253" s="297"/>
      <c r="N253" s="297"/>
      <c r="O253" s="297"/>
      <c r="P253" s="297"/>
      <c r="Q253" s="298"/>
      <c r="R253" s="227"/>
      <c r="S253" s="228" t="e">
        <f>IF(C253="",NA(),MATCH($B253&amp;$C253,'Smelter Reference List'!$J:$J,0))</f>
        <v>#N/A</v>
      </c>
      <c r="T253" s="229"/>
      <c r="U253" s="229">
        <f t="shared" ca="1" si="7"/>
        <v>0</v>
      </c>
      <c r="V253" s="229"/>
      <c r="W253" s="229"/>
      <c r="Y253" s="223" t="str">
        <f t="shared" si="8"/>
        <v/>
      </c>
    </row>
    <row r="254" spans="1:25" s="223" customFormat="1" ht="20.25">
      <c r="A254" s="293"/>
      <c r="B254" s="294" t="str">
        <f>IF(LEN(A254)=0,"",INDEX('Smelter Reference List'!$A:$A,MATCH($A254,'Smelter Reference List'!$E:$E,0)))</f>
        <v/>
      </c>
      <c r="C254" s="300" t="str">
        <f>IF(LEN(A254)=0,"",INDEX('Smelter Reference List'!$C:$C,MATCH($A254,'Smelter Reference List'!$E:$E,0)))</f>
        <v/>
      </c>
      <c r="D254" s="294" t="str">
        <f ca="1">IF(ISERROR($S254),"",OFFSET('Smelter Reference List'!$C$4,$S254-4,0)&amp;"")</f>
        <v/>
      </c>
      <c r="E254" s="294" t="str">
        <f ca="1">IF(ISERROR($S254),"",OFFSET('Smelter Reference List'!$D$4,$S254-4,0)&amp;"")</f>
        <v/>
      </c>
      <c r="F254" s="294" t="str">
        <f ca="1">IF(ISERROR($S254),"",OFFSET('Smelter Reference List'!$E$4,$S254-4,0))</f>
        <v/>
      </c>
      <c r="G254" s="294" t="str">
        <f ca="1">IF(C254=$U$4,"Enter smelter details", IF(ISERROR($S254),"",OFFSET('Smelter Reference List'!$F$4,$S254-4,0)))</f>
        <v/>
      </c>
      <c r="H254" s="295" t="str">
        <f ca="1">IF(ISERROR($S254),"",OFFSET('Smelter Reference List'!$G$4,$S254-4,0))</f>
        <v/>
      </c>
      <c r="I254" s="296" t="str">
        <f ca="1">IF(ISERROR($S254),"",OFFSET('Smelter Reference List'!$H$4,$S254-4,0))</f>
        <v/>
      </c>
      <c r="J254" s="296" t="str">
        <f ca="1">IF(ISERROR($S254),"",OFFSET('Smelter Reference List'!$I$4,$S254-4,0))</f>
        <v/>
      </c>
      <c r="K254" s="297"/>
      <c r="L254" s="297"/>
      <c r="M254" s="297"/>
      <c r="N254" s="297"/>
      <c r="O254" s="297"/>
      <c r="P254" s="297"/>
      <c r="Q254" s="298"/>
      <c r="R254" s="227"/>
      <c r="S254" s="228" t="e">
        <f>IF(C254="",NA(),MATCH($B254&amp;$C254,'Smelter Reference List'!$J:$J,0))</f>
        <v>#N/A</v>
      </c>
      <c r="T254" s="229"/>
      <c r="U254" s="229">
        <f t="shared" ca="1" si="7"/>
        <v>0</v>
      </c>
      <c r="V254" s="229"/>
      <c r="W254" s="229"/>
      <c r="Y254" s="223" t="str">
        <f t="shared" si="8"/>
        <v/>
      </c>
    </row>
    <row r="255" spans="1:25" s="223" customFormat="1" ht="20.25">
      <c r="A255" s="293"/>
      <c r="B255" s="294" t="str">
        <f>IF(LEN(A255)=0,"",INDEX('Smelter Reference List'!$A:$A,MATCH($A255,'Smelter Reference List'!$E:$E,0)))</f>
        <v/>
      </c>
      <c r="C255" s="300" t="str">
        <f>IF(LEN(A255)=0,"",INDEX('Smelter Reference List'!$C:$C,MATCH($A255,'Smelter Reference List'!$E:$E,0)))</f>
        <v/>
      </c>
      <c r="D255" s="294" t="str">
        <f ca="1">IF(ISERROR($S255),"",OFFSET('Smelter Reference List'!$C$4,$S255-4,0)&amp;"")</f>
        <v/>
      </c>
      <c r="E255" s="294" t="str">
        <f ca="1">IF(ISERROR($S255),"",OFFSET('Smelter Reference List'!$D$4,$S255-4,0)&amp;"")</f>
        <v/>
      </c>
      <c r="F255" s="294" t="str">
        <f ca="1">IF(ISERROR($S255),"",OFFSET('Smelter Reference List'!$E$4,$S255-4,0))</f>
        <v/>
      </c>
      <c r="G255" s="294" t="str">
        <f ca="1">IF(C255=$U$4,"Enter smelter details", IF(ISERROR($S255),"",OFFSET('Smelter Reference List'!$F$4,$S255-4,0)))</f>
        <v/>
      </c>
      <c r="H255" s="295" t="str">
        <f ca="1">IF(ISERROR($S255),"",OFFSET('Smelter Reference List'!$G$4,$S255-4,0))</f>
        <v/>
      </c>
      <c r="I255" s="296" t="str">
        <f ca="1">IF(ISERROR($S255),"",OFFSET('Smelter Reference List'!$H$4,$S255-4,0))</f>
        <v/>
      </c>
      <c r="J255" s="296" t="str">
        <f ca="1">IF(ISERROR($S255),"",OFFSET('Smelter Reference List'!$I$4,$S255-4,0))</f>
        <v/>
      </c>
      <c r="K255" s="297"/>
      <c r="L255" s="297"/>
      <c r="M255" s="297"/>
      <c r="N255" s="297"/>
      <c r="O255" s="297"/>
      <c r="P255" s="297"/>
      <c r="Q255" s="298"/>
      <c r="R255" s="227"/>
      <c r="S255" s="228" t="e">
        <f>IF(C255="",NA(),MATCH($B255&amp;$C255,'Smelter Reference List'!$J:$J,0))</f>
        <v>#N/A</v>
      </c>
      <c r="T255" s="229"/>
      <c r="U255" s="229">
        <f t="shared" ca="1" si="7"/>
        <v>0</v>
      </c>
      <c r="V255" s="229"/>
      <c r="W255" s="229"/>
      <c r="Y255" s="223" t="str">
        <f t="shared" si="8"/>
        <v/>
      </c>
    </row>
    <row r="256" spans="1:25" s="223" customFormat="1" ht="20.25">
      <c r="A256" s="293"/>
      <c r="B256" s="294" t="str">
        <f>IF(LEN(A256)=0,"",INDEX('Smelter Reference List'!$A:$A,MATCH($A256,'Smelter Reference List'!$E:$E,0)))</f>
        <v/>
      </c>
      <c r="C256" s="300" t="str">
        <f>IF(LEN(A256)=0,"",INDEX('Smelter Reference List'!$C:$C,MATCH($A256,'Smelter Reference List'!$E:$E,0)))</f>
        <v/>
      </c>
      <c r="D256" s="294" t="str">
        <f ca="1">IF(ISERROR($S256),"",OFFSET('Smelter Reference List'!$C$4,$S256-4,0)&amp;"")</f>
        <v/>
      </c>
      <c r="E256" s="294" t="str">
        <f ca="1">IF(ISERROR($S256),"",OFFSET('Smelter Reference List'!$D$4,$S256-4,0)&amp;"")</f>
        <v/>
      </c>
      <c r="F256" s="294" t="str">
        <f ca="1">IF(ISERROR($S256),"",OFFSET('Smelter Reference List'!$E$4,$S256-4,0))</f>
        <v/>
      </c>
      <c r="G256" s="294" t="str">
        <f ca="1">IF(C256=$U$4,"Enter smelter details", IF(ISERROR($S256),"",OFFSET('Smelter Reference List'!$F$4,$S256-4,0)))</f>
        <v/>
      </c>
      <c r="H256" s="295" t="str">
        <f ca="1">IF(ISERROR($S256),"",OFFSET('Smelter Reference List'!$G$4,$S256-4,0))</f>
        <v/>
      </c>
      <c r="I256" s="296" t="str">
        <f ca="1">IF(ISERROR($S256),"",OFFSET('Smelter Reference List'!$H$4,$S256-4,0))</f>
        <v/>
      </c>
      <c r="J256" s="296" t="str">
        <f ca="1">IF(ISERROR($S256),"",OFFSET('Smelter Reference List'!$I$4,$S256-4,0))</f>
        <v/>
      </c>
      <c r="K256" s="297"/>
      <c r="L256" s="297"/>
      <c r="M256" s="297"/>
      <c r="N256" s="297"/>
      <c r="O256" s="297"/>
      <c r="P256" s="297"/>
      <c r="Q256" s="298"/>
      <c r="R256" s="227"/>
      <c r="S256" s="228" t="e">
        <f>IF(C256="",NA(),MATCH($B256&amp;$C256,'Smelter Reference List'!$J:$J,0))</f>
        <v>#N/A</v>
      </c>
      <c r="T256" s="229"/>
      <c r="U256" s="229">
        <f t="shared" ca="1" si="7"/>
        <v>0</v>
      </c>
      <c r="V256" s="229"/>
      <c r="W256" s="229"/>
      <c r="Y256" s="223" t="str">
        <f t="shared" si="8"/>
        <v/>
      </c>
    </row>
    <row r="257" spans="1:25" s="223" customFormat="1" ht="20.25">
      <c r="A257" s="293"/>
      <c r="B257" s="294" t="str">
        <f>IF(LEN(A257)=0,"",INDEX('Smelter Reference List'!$A:$A,MATCH($A257,'Smelter Reference List'!$E:$E,0)))</f>
        <v/>
      </c>
      <c r="C257" s="300" t="str">
        <f>IF(LEN(A257)=0,"",INDEX('Smelter Reference List'!$C:$C,MATCH($A257,'Smelter Reference List'!$E:$E,0)))</f>
        <v/>
      </c>
      <c r="D257" s="294" t="str">
        <f ca="1">IF(ISERROR($S257),"",OFFSET('Smelter Reference List'!$C$4,$S257-4,0)&amp;"")</f>
        <v/>
      </c>
      <c r="E257" s="294" t="str">
        <f ca="1">IF(ISERROR($S257),"",OFFSET('Smelter Reference List'!$D$4,$S257-4,0)&amp;"")</f>
        <v/>
      </c>
      <c r="F257" s="294" t="str">
        <f ca="1">IF(ISERROR($S257),"",OFFSET('Smelter Reference List'!$E$4,$S257-4,0))</f>
        <v/>
      </c>
      <c r="G257" s="294" t="str">
        <f ca="1">IF(C257=$U$4,"Enter smelter details", IF(ISERROR($S257),"",OFFSET('Smelter Reference List'!$F$4,$S257-4,0)))</f>
        <v/>
      </c>
      <c r="H257" s="295" t="str">
        <f ca="1">IF(ISERROR($S257),"",OFFSET('Smelter Reference List'!$G$4,$S257-4,0))</f>
        <v/>
      </c>
      <c r="I257" s="296" t="str">
        <f ca="1">IF(ISERROR($S257),"",OFFSET('Smelter Reference List'!$H$4,$S257-4,0))</f>
        <v/>
      </c>
      <c r="J257" s="296" t="str">
        <f ca="1">IF(ISERROR($S257),"",OFFSET('Smelter Reference List'!$I$4,$S257-4,0))</f>
        <v/>
      </c>
      <c r="K257" s="297"/>
      <c r="L257" s="297"/>
      <c r="M257" s="297"/>
      <c r="N257" s="297"/>
      <c r="O257" s="297"/>
      <c r="P257" s="297"/>
      <c r="Q257" s="298"/>
      <c r="R257" s="227"/>
      <c r="S257" s="228" t="e">
        <f>IF(C257="",NA(),MATCH($B257&amp;$C257,'Smelter Reference List'!$J:$J,0))</f>
        <v>#N/A</v>
      </c>
      <c r="T257" s="229"/>
      <c r="U257" s="229">
        <f t="shared" ca="1" si="7"/>
        <v>0</v>
      </c>
      <c r="V257" s="229"/>
      <c r="W257" s="229"/>
      <c r="Y257" s="223" t="str">
        <f t="shared" si="8"/>
        <v/>
      </c>
    </row>
    <row r="258" spans="1:25" s="223" customFormat="1" ht="20.25">
      <c r="A258" s="293"/>
      <c r="B258" s="294" t="str">
        <f>IF(LEN(A258)=0,"",INDEX('Smelter Reference List'!$A:$A,MATCH($A258,'Smelter Reference List'!$E:$E,0)))</f>
        <v/>
      </c>
      <c r="C258" s="300" t="str">
        <f>IF(LEN(A258)=0,"",INDEX('Smelter Reference List'!$C:$C,MATCH($A258,'Smelter Reference List'!$E:$E,0)))</f>
        <v/>
      </c>
      <c r="D258" s="294" t="str">
        <f ca="1">IF(ISERROR($S258),"",OFFSET('Smelter Reference List'!$C$4,$S258-4,0)&amp;"")</f>
        <v/>
      </c>
      <c r="E258" s="294" t="str">
        <f ca="1">IF(ISERROR($S258),"",OFFSET('Smelter Reference List'!$D$4,$S258-4,0)&amp;"")</f>
        <v/>
      </c>
      <c r="F258" s="294" t="str">
        <f ca="1">IF(ISERROR($S258),"",OFFSET('Smelter Reference List'!$E$4,$S258-4,0))</f>
        <v/>
      </c>
      <c r="G258" s="294" t="str">
        <f ca="1">IF(C258=$U$4,"Enter smelter details", IF(ISERROR($S258),"",OFFSET('Smelter Reference List'!$F$4,$S258-4,0)))</f>
        <v/>
      </c>
      <c r="H258" s="295" t="str">
        <f ca="1">IF(ISERROR($S258),"",OFFSET('Smelter Reference List'!$G$4,$S258-4,0))</f>
        <v/>
      </c>
      <c r="I258" s="296" t="str">
        <f ca="1">IF(ISERROR($S258),"",OFFSET('Smelter Reference List'!$H$4,$S258-4,0))</f>
        <v/>
      </c>
      <c r="J258" s="296" t="str">
        <f ca="1">IF(ISERROR($S258),"",OFFSET('Smelter Reference List'!$I$4,$S258-4,0))</f>
        <v/>
      </c>
      <c r="K258" s="297"/>
      <c r="L258" s="297"/>
      <c r="M258" s="297"/>
      <c r="N258" s="297"/>
      <c r="O258" s="297"/>
      <c r="P258" s="297"/>
      <c r="Q258" s="298"/>
      <c r="R258" s="227"/>
      <c r="S258" s="228" t="e">
        <f>IF(C258="",NA(),MATCH($B258&amp;$C258,'Smelter Reference List'!$J:$J,0))</f>
        <v>#N/A</v>
      </c>
      <c r="T258" s="229"/>
      <c r="U258" s="229">
        <f t="shared" ca="1" si="7"/>
        <v>0</v>
      </c>
      <c r="V258" s="229"/>
      <c r="W258" s="229"/>
      <c r="Y258" s="223" t="str">
        <f t="shared" si="8"/>
        <v/>
      </c>
    </row>
    <row r="259" spans="1:25" s="223" customFormat="1" ht="20.25">
      <c r="A259" s="293"/>
      <c r="B259" s="294" t="str">
        <f>IF(LEN(A259)=0,"",INDEX('Smelter Reference List'!$A:$A,MATCH($A259,'Smelter Reference List'!$E:$E,0)))</f>
        <v/>
      </c>
      <c r="C259" s="300" t="str">
        <f>IF(LEN(A259)=0,"",INDEX('Smelter Reference List'!$C:$C,MATCH($A259,'Smelter Reference List'!$E:$E,0)))</f>
        <v/>
      </c>
      <c r="D259" s="294" t="str">
        <f ca="1">IF(ISERROR($S259),"",OFFSET('Smelter Reference List'!$C$4,$S259-4,0)&amp;"")</f>
        <v/>
      </c>
      <c r="E259" s="294" t="str">
        <f ca="1">IF(ISERROR($S259),"",OFFSET('Smelter Reference List'!$D$4,$S259-4,0)&amp;"")</f>
        <v/>
      </c>
      <c r="F259" s="294" t="str">
        <f ca="1">IF(ISERROR($S259),"",OFFSET('Smelter Reference List'!$E$4,$S259-4,0))</f>
        <v/>
      </c>
      <c r="G259" s="294" t="str">
        <f ca="1">IF(C259=$U$4,"Enter smelter details", IF(ISERROR($S259),"",OFFSET('Smelter Reference List'!$F$4,$S259-4,0)))</f>
        <v/>
      </c>
      <c r="H259" s="295" t="str">
        <f ca="1">IF(ISERROR($S259),"",OFFSET('Smelter Reference List'!$G$4,$S259-4,0))</f>
        <v/>
      </c>
      <c r="I259" s="296" t="str">
        <f ca="1">IF(ISERROR($S259),"",OFFSET('Smelter Reference List'!$H$4,$S259-4,0))</f>
        <v/>
      </c>
      <c r="J259" s="296" t="str">
        <f ca="1">IF(ISERROR($S259),"",OFFSET('Smelter Reference List'!$I$4,$S259-4,0))</f>
        <v/>
      </c>
      <c r="K259" s="297"/>
      <c r="L259" s="297"/>
      <c r="M259" s="297"/>
      <c r="N259" s="297"/>
      <c r="O259" s="297"/>
      <c r="P259" s="297"/>
      <c r="Q259" s="298"/>
      <c r="R259" s="227"/>
      <c r="S259" s="228" t="e">
        <f>IF(C259="",NA(),MATCH($B259&amp;$C259,'Smelter Reference List'!$J:$J,0))</f>
        <v>#N/A</v>
      </c>
      <c r="T259" s="229"/>
      <c r="U259" s="229">
        <f t="shared" ca="1" si="7"/>
        <v>0</v>
      </c>
      <c r="V259" s="229"/>
      <c r="W259" s="229"/>
      <c r="Y259" s="223" t="str">
        <f t="shared" si="8"/>
        <v/>
      </c>
    </row>
    <row r="260" spans="1:25" s="223" customFormat="1" ht="20.25">
      <c r="A260" s="293"/>
      <c r="B260" s="294" t="str">
        <f>IF(LEN(A260)=0,"",INDEX('Smelter Reference List'!$A:$A,MATCH($A260,'Smelter Reference List'!$E:$E,0)))</f>
        <v/>
      </c>
      <c r="C260" s="300" t="str">
        <f>IF(LEN(A260)=0,"",INDEX('Smelter Reference List'!$C:$C,MATCH($A260,'Smelter Reference List'!$E:$E,0)))</f>
        <v/>
      </c>
      <c r="D260" s="294" t="str">
        <f ca="1">IF(ISERROR($S260),"",OFFSET('Smelter Reference List'!$C$4,$S260-4,0)&amp;"")</f>
        <v/>
      </c>
      <c r="E260" s="294" t="str">
        <f ca="1">IF(ISERROR($S260),"",OFFSET('Smelter Reference List'!$D$4,$S260-4,0)&amp;"")</f>
        <v/>
      </c>
      <c r="F260" s="294" t="str">
        <f ca="1">IF(ISERROR($S260),"",OFFSET('Smelter Reference List'!$E$4,$S260-4,0))</f>
        <v/>
      </c>
      <c r="G260" s="294" t="str">
        <f ca="1">IF(C260=$U$4,"Enter smelter details", IF(ISERROR($S260),"",OFFSET('Smelter Reference List'!$F$4,$S260-4,0)))</f>
        <v/>
      </c>
      <c r="H260" s="295" t="str">
        <f ca="1">IF(ISERROR($S260),"",OFFSET('Smelter Reference List'!$G$4,$S260-4,0))</f>
        <v/>
      </c>
      <c r="I260" s="296" t="str">
        <f ca="1">IF(ISERROR($S260),"",OFFSET('Smelter Reference List'!$H$4,$S260-4,0))</f>
        <v/>
      </c>
      <c r="J260" s="296" t="str">
        <f ca="1">IF(ISERROR($S260),"",OFFSET('Smelter Reference List'!$I$4,$S260-4,0))</f>
        <v/>
      </c>
      <c r="K260" s="297"/>
      <c r="L260" s="297"/>
      <c r="M260" s="297"/>
      <c r="N260" s="297"/>
      <c r="O260" s="297"/>
      <c r="P260" s="297"/>
      <c r="Q260" s="298"/>
      <c r="R260" s="227"/>
      <c r="S260" s="228" t="e">
        <f>IF(C260="",NA(),MATCH($B260&amp;$C260,'Smelter Reference List'!$J:$J,0))</f>
        <v>#N/A</v>
      </c>
      <c r="T260" s="229"/>
      <c r="U260" s="229">
        <f t="shared" ca="1" si="7"/>
        <v>0</v>
      </c>
      <c r="V260" s="229"/>
      <c r="W260" s="229"/>
      <c r="Y260" s="223" t="str">
        <f t="shared" si="8"/>
        <v/>
      </c>
    </row>
    <row r="261" spans="1:25" s="223" customFormat="1" ht="20.25">
      <c r="A261" s="293"/>
      <c r="B261" s="294" t="str">
        <f>IF(LEN(A261)=0,"",INDEX('Smelter Reference List'!$A:$A,MATCH($A261,'Smelter Reference List'!$E:$E,0)))</f>
        <v/>
      </c>
      <c r="C261" s="300" t="str">
        <f>IF(LEN(A261)=0,"",INDEX('Smelter Reference List'!$C:$C,MATCH($A261,'Smelter Reference List'!$E:$E,0)))</f>
        <v/>
      </c>
      <c r="D261" s="294" t="str">
        <f ca="1">IF(ISERROR($S261),"",OFFSET('Smelter Reference List'!$C$4,$S261-4,0)&amp;"")</f>
        <v/>
      </c>
      <c r="E261" s="294" t="str">
        <f ca="1">IF(ISERROR($S261),"",OFFSET('Smelter Reference List'!$D$4,$S261-4,0)&amp;"")</f>
        <v/>
      </c>
      <c r="F261" s="294" t="str">
        <f ca="1">IF(ISERROR($S261),"",OFFSET('Smelter Reference List'!$E$4,$S261-4,0))</f>
        <v/>
      </c>
      <c r="G261" s="294" t="str">
        <f ca="1">IF(C261=$U$4,"Enter smelter details", IF(ISERROR($S261),"",OFFSET('Smelter Reference List'!$F$4,$S261-4,0)))</f>
        <v/>
      </c>
      <c r="H261" s="295" t="str">
        <f ca="1">IF(ISERROR($S261),"",OFFSET('Smelter Reference List'!$G$4,$S261-4,0))</f>
        <v/>
      </c>
      <c r="I261" s="296" t="str">
        <f ca="1">IF(ISERROR($S261),"",OFFSET('Smelter Reference List'!$H$4,$S261-4,0))</f>
        <v/>
      </c>
      <c r="J261" s="296" t="str">
        <f ca="1">IF(ISERROR($S261),"",OFFSET('Smelter Reference List'!$I$4,$S261-4,0))</f>
        <v/>
      </c>
      <c r="K261" s="297"/>
      <c r="L261" s="297"/>
      <c r="M261" s="297"/>
      <c r="N261" s="297"/>
      <c r="O261" s="297"/>
      <c r="P261" s="297"/>
      <c r="Q261" s="298"/>
      <c r="R261" s="227"/>
      <c r="S261" s="228" t="e">
        <f>IF(C261="",NA(),MATCH($B261&amp;$C261,'Smelter Reference List'!$J:$J,0))</f>
        <v>#N/A</v>
      </c>
      <c r="T261" s="229"/>
      <c r="U261" s="229">
        <f t="shared" ca="1" si="7"/>
        <v>0</v>
      </c>
      <c r="V261" s="229"/>
      <c r="W261" s="229"/>
      <c r="Y261" s="223" t="str">
        <f t="shared" si="8"/>
        <v/>
      </c>
    </row>
    <row r="262" spans="1:25" s="223" customFormat="1" ht="20.25">
      <c r="A262" s="293"/>
      <c r="B262" s="294" t="str">
        <f>IF(LEN(A262)=0,"",INDEX('Smelter Reference List'!$A:$A,MATCH($A262,'Smelter Reference List'!$E:$E,0)))</f>
        <v/>
      </c>
      <c r="C262" s="300" t="str">
        <f>IF(LEN(A262)=0,"",INDEX('Smelter Reference List'!$C:$C,MATCH($A262,'Smelter Reference List'!$E:$E,0)))</f>
        <v/>
      </c>
      <c r="D262" s="294" t="str">
        <f ca="1">IF(ISERROR($S262),"",OFFSET('Smelter Reference List'!$C$4,$S262-4,0)&amp;"")</f>
        <v/>
      </c>
      <c r="E262" s="294" t="str">
        <f ca="1">IF(ISERROR($S262),"",OFFSET('Smelter Reference List'!$D$4,$S262-4,0)&amp;"")</f>
        <v/>
      </c>
      <c r="F262" s="294" t="str">
        <f ca="1">IF(ISERROR($S262),"",OFFSET('Smelter Reference List'!$E$4,$S262-4,0))</f>
        <v/>
      </c>
      <c r="G262" s="294" t="str">
        <f ca="1">IF(C262=$U$4,"Enter smelter details", IF(ISERROR($S262),"",OFFSET('Smelter Reference List'!$F$4,$S262-4,0)))</f>
        <v/>
      </c>
      <c r="H262" s="295" t="str">
        <f ca="1">IF(ISERROR($S262),"",OFFSET('Smelter Reference List'!$G$4,$S262-4,0))</f>
        <v/>
      </c>
      <c r="I262" s="296" t="str">
        <f ca="1">IF(ISERROR($S262),"",OFFSET('Smelter Reference List'!$H$4,$S262-4,0))</f>
        <v/>
      </c>
      <c r="J262" s="296" t="str">
        <f ca="1">IF(ISERROR($S262),"",OFFSET('Smelter Reference List'!$I$4,$S262-4,0))</f>
        <v/>
      </c>
      <c r="K262" s="297"/>
      <c r="L262" s="297"/>
      <c r="M262" s="297"/>
      <c r="N262" s="297"/>
      <c r="O262" s="297"/>
      <c r="P262" s="297"/>
      <c r="Q262" s="298"/>
      <c r="R262" s="227"/>
      <c r="S262" s="228" t="e">
        <f>IF(C262="",NA(),MATCH($B262&amp;$C262,'Smelter Reference List'!$J:$J,0))</f>
        <v>#N/A</v>
      </c>
      <c r="T262" s="229"/>
      <c r="U262" s="229">
        <f t="shared" ref="U262:U325" ca="1" si="9">IF(AND(C262="Smelter not listed",OR(LEN(D262)=0,LEN(E262)=0)),1,0)</f>
        <v>0</v>
      </c>
      <c r="V262" s="229"/>
      <c r="W262" s="229"/>
      <c r="Y262" s="223" t="str">
        <f t="shared" ref="Y262:Y325" si="10">B262&amp;C262</f>
        <v/>
      </c>
    </row>
    <row r="263" spans="1:25" s="223" customFormat="1" ht="20.25">
      <c r="A263" s="293"/>
      <c r="B263" s="294" t="str">
        <f>IF(LEN(A263)=0,"",INDEX('Smelter Reference List'!$A:$A,MATCH($A263,'Smelter Reference List'!$E:$E,0)))</f>
        <v/>
      </c>
      <c r="C263" s="300" t="str">
        <f>IF(LEN(A263)=0,"",INDEX('Smelter Reference List'!$C:$C,MATCH($A263,'Smelter Reference List'!$E:$E,0)))</f>
        <v/>
      </c>
      <c r="D263" s="294" t="str">
        <f ca="1">IF(ISERROR($S263),"",OFFSET('Smelter Reference List'!$C$4,$S263-4,0)&amp;"")</f>
        <v/>
      </c>
      <c r="E263" s="294" t="str">
        <f ca="1">IF(ISERROR($S263),"",OFFSET('Smelter Reference List'!$D$4,$S263-4,0)&amp;"")</f>
        <v/>
      </c>
      <c r="F263" s="294" t="str">
        <f ca="1">IF(ISERROR($S263),"",OFFSET('Smelter Reference List'!$E$4,$S263-4,0))</f>
        <v/>
      </c>
      <c r="G263" s="294" t="str">
        <f ca="1">IF(C263=$U$4,"Enter smelter details", IF(ISERROR($S263),"",OFFSET('Smelter Reference List'!$F$4,$S263-4,0)))</f>
        <v/>
      </c>
      <c r="H263" s="295" t="str">
        <f ca="1">IF(ISERROR($S263),"",OFFSET('Smelter Reference List'!$G$4,$S263-4,0))</f>
        <v/>
      </c>
      <c r="I263" s="296" t="str">
        <f ca="1">IF(ISERROR($S263),"",OFFSET('Smelter Reference List'!$H$4,$S263-4,0))</f>
        <v/>
      </c>
      <c r="J263" s="296" t="str">
        <f ca="1">IF(ISERROR($S263),"",OFFSET('Smelter Reference List'!$I$4,$S263-4,0))</f>
        <v/>
      </c>
      <c r="K263" s="297"/>
      <c r="L263" s="297"/>
      <c r="M263" s="297"/>
      <c r="N263" s="297"/>
      <c r="O263" s="297"/>
      <c r="P263" s="297"/>
      <c r="Q263" s="298"/>
      <c r="R263" s="227"/>
      <c r="S263" s="228" t="e">
        <f>IF(C263="",NA(),MATCH($B263&amp;$C263,'Smelter Reference List'!$J:$J,0))</f>
        <v>#N/A</v>
      </c>
      <c r="T263" s="229"/>
      <c r="U263" s="229">
        <f t="shared" ca="1" si="9"/>
        <v>0</v>
      </c>
      <c r="V263" s="229"/>
      <c r="W263" s="229"/>
      <c r="Y263" s="223" t="str">
        <f t="shared" si="10"/>
        <v/>
      </c>
    </row>
    <row r="264" spans="1:25" s="223" customFormat="1" ht="20.25">
      <c r="A264" s="293"/>
      <c r="B264" s="294" t="str">
        <f>IF(LEN(A264)=0,"",INDEX('Smelter Reference List'!$A:$A,MATCH($A264,'Smelter Reference List'!$E:$E,0)))</f>
        <v/>
      </c>
      <c r="C264" s="300" t="str">
        <f>IF(LEN(A264)=0,"",INDEX('Smelter Reference List'!$C:$C,MATCH($A264,'Smelter Reference List'!$E:$E,0)))</f>
        <v/>
      </c>
      <c r="D264" s="294" t="str">
        <f ca="1">IF(ISERROR($S264),"",OFFSET('Smelter Reference List'!$C$4,$S264-4,0)&amp;"")</f>
        <v/>
      </c>
      <c r="E264" s="294" t="str">
        <f ca="1">IF(ISERROR($S264),"",OFFSET('Smelter Reference List'!$D$4,$S264-4,0)&amp;"")</f>
        <v/>
      </c>
      <c r="F264" s="294" t="str">
        <f ca="1">IF(ISERROR($S264),"",OFFSET('Smelter Reference List'!$E$4,$S264-4,0))</f>
        <v/>
      </c>
      <c r="G264" s="294" t="str">
        <f ca="1">IF(C264=$U$4,"Enter smelter details", IF(ISERROR($S264),"",OFFSET('Smelter Reference List'!$F$4,$S264-4,0)))</f>
        <v/>
      </c>
      <c r="H264" s="295" t="str">
        <f ca="1">IF(ISERROR($S264),"",OFFSET('Smelter Reference List'!$G$4,$S264-4,0))</f>
        <v/>
      </c>
      <c r="I264" s="296" t="str">
        <f ca="1">IF(ISERROR($S264),"",OFFSET('Smelter Reference List'!$H$4,$S264-4,0))</f>
        <v/>
      </c>
      <c r="J264" s="296" t="str">
        <f ca="1">IF(ISERROR($S264),"",OFFSET('Smelter Reference List'!$I$4,$S264-4,0))</f>
        <v/>
      </c>
      <c r="K264" s="297"/>
      <c r="L264" s="297"/>
      <c r="M264" s="297"/>
      <c r="N264" s="297"/>
      <c r="O264" s="297"/>
      <c r="P264" s="297"/>
      <c r="Q264" s="298"/>
      <c r="R264" s="227"/>
      <c r="S264" s="228" t="e">
        <f>IF(C264="",NA(),MATCH($B264&amp;$C264,'Smelter Reference List'!$J:$J,0))</f>
        <v>#N/A</v>
      </c>
      <c r="T264" s="229"/>
      <c r="U264" s="229">
        <f t="shared" ca="1" si="9"/>
        <v>0</v>
      </c>
      <c r="V264" s="229"/>
      <c r="W264" s="229"/>
      <c r="Y264" s="223" t="str">
        <f t="shared" si="10"/>
        <v/>
      </c>
    </row>
    <row r="265" spans="1:25" s="223" customFormat="1" ht="20.25">
      <c r="A265" s="293"/>
      <c r="B265" s="294" t="str">
        <f>IF(LEN(A265)=0,"",INDEX('Smelter Reference List'!$A:$A,MATCH($A265,'Smelter Reference List'!$E:$E,0)))</f>
        <v/>
      </c>
      <c r="C265" s="300" t="str">
        <f>IF(LEN(A265)=0,"",INDEX('Smelter Reference List'!$C:$C,MATCH($A265,'Smelter Reference List'!$E:$E,0)))</f>
        <v/>
      </c>
      <c r="D265" s="294" t="str">
        <f ca="1">IF(ISERROR($S265),"",OFFSET('Smelter Reference List'!$C$4,$S265-4,0)&amp;"")</f>
        <v/>
      </c>
      <c r="E265" s="294" t="str">
        <f ca="1">IF(ISERROR($S265),"",OFFSET('Smelter Reference List'!$D$4,$S265-4,0)&amp;"")</f>
        <v/>
      </c>
      <c r="F265" s="294" t="str">
        <f ca="1">IF(ISERROR($S265),"",OFFSET('Smelter Reference List'!$E$4,$S265-4,0))</f>
        <v/>
      </c>
      <c r="G265" s="294" t="str">
        <f ca="1">IF(C265=$U$4,"Enter smelter details", IF(ISERROR($S265),"",OFFSET('Smelter Reference List'!$F$4,$S265-4,0)))</f>
        <v/>
      </c>
      <c r="H265" s="295" t="str">
        <f ca="1">IF(ISERROR($S265),"",OFFSET('Smelter Reference List'!$G$4,$S265-4,0))</f>
        <v/>
      </c>
      <c r="I265" s="296" t="str">
        <f ca="1">IF(ISERROR($S265),"",OFFSET('Smelter Reference List'!$H$4,$S265-4,0))</f>
        <v/>
      </c>
      <c r="J265" s="296" t="str">
        <f ca="1">IF(ISERROR($S265),"",OFFSET('Smelter Reference List'!$I$4,$S265-4,0))</f>
        <v/>
      </c>
      <c r="K265" s="297"/>
      <c r="L265" s="297"/>
      <c r="M265" s="297"/>
      <c r="N265" s="297"/>
      <c r="O265" s="297"/>
      <c r="P265" s="297"/>
      <c r="Q265" s="298"/>
      <c r="R265" s="227"/>
      <c r="S265" s="228" t="e">
        <f>IF(C265="",NA(),MATCH($B265&amp;$C265,'Smelter Reference List'!$J:$J,0))</f>
        <v>#N/A</v>
      </c>
      <c r="T265" s="229"/>
      <c r="U265" s="229">
        <f t="shared" ca="1" si="9"/>
        <v>0</v>
      </c>
      <c r="V265" s="229"/>
      <c r="W265" s="229"/>
      <c r="Y265" s="223" t="str">
        <f t="shared" si="10"/>
        <v/>
      </c>
    </row>
    <row r="266" spans="1:25" s="223" customFormat="1" ht="20.25">
      <c r="A266" s="293"/>
      <c r="B266" s="294" t="str">
        <f>IF(LEN(A266)=0,"",INDEX('Smelter Reference List'!$A:$A,MATCH($A266,'Smelter Reference List'!$E:$E,0)))</f>
        <v/>
      </c>
      <c r="C266" s="300" t="str">
        <f>IF(LEN(A266)=0,"",INDEX('Smelter Reference List'!$C:$C,MATCH($A266,'Smelter Reference List'!$E:$E,0)))</f>
        <v/>
      </c>
      <c r="D266" s="294" t="str">
        <f ca="1">IF(ISERROR($S266),"",OFFSET('Smelter Reference List'!$C$4,$S266-4,0)&amp;"")</f>
        <v/>
      </c>
      <c r="E266" s="294" t="str">
        <f ca="1">IF(ISERROR($S266),"",OFFSET('Smelter Reference List'!$D$4,$S266-4,0)&amp;"")</f>
        <v/>
      </c>
      <c r="F266" s="294" t="str">
        <f ca="1">IF(ISERROR($S266),"",OFFSET('Smelter Reference List'!$E$4,$S266-4,0))</f>
        <v/>
      </c>
      <c r="G266" s="294" t="str">
        <f ca="1">IF(C266=$U$4,"Enter smelter details", IF(ISERROR($S266),"",OFFSET('Smelter Reference List'!$F$4,$S266-4,0)))</f>
        <v/>
      </c>
      <c r="H266" s="295" t="str">
        <f ca="1">IF(ISERROR($S266),"",OFFSET('Smelter Reference List'!$G$4,$S266-4,0))</f>
        <v/>
      </c>
      <c r="I266" s="296" t="str">
        <f ca="1">IF(ISERROR($S266),"",OFFSET('Smelter Reference List'!$H$4,$S266-4,0))</f>
        <v/>
      </c>
      <c r="J266" s="296" t="str">
        <f ca="1">IF(ISERROR($S266),"",OFFSET('Smelter Reference List'!$I$4,$S266-4,0))</f>
        <v/>
      </c>
      <c r="K266" s="297"/>
      <c r="L266" s="297"/>
      <c r="M266" s="297"/>
      <c r="N266" s="297"/>
      <c r="O266" s="297"/>
      <c r="P266" s="297"/>
      <c r="Q266" s="298"/>
      <c r="R266" s="227"/>
      <c r="S266" s="228" t="e">
        <f>IF(C266="",NA(),MATCH($B266&amp;$C266,'Smelter Reference List'!$J:$J,0))</f>
        <v>#N/A</v>
      </c>
      <c r="T266" s="229"/>
      <c r="U266" s="229">
        <f t="shared" ca="1" si="9"/>
        <v>0</v>
      </c>
      <c r="V266" s="229"/>
      <c r="W266" s="229"/>
      <c r="Y266" s="223" t="str">
        <f t="shared" si="10"/>
        <v/>
      </c>
    </row>
    <row r="267" spans="1:25" s="223" customFormat="1" ht="20.25">
      <c r="A267" s="293"/>
      <c r="B267" s="294" t="str">
        <f>IF(LEN(A267)=0,"",INDEX('Smelter Reference List'!$A:$A,MATCH($A267,'Smelter Reference List'!$E:$E,0)))</f>
        <v/>
      </c>
      <c r="C267" s="300" t="str">
        <f>IF(LEN(A267)=0,"",INDEX('Smelter Reference List'!$C:$C,MATCH($A267,'Smelter Reference List'!$E:$E,0)))</f>
        <v/>
      </c>
      <c r="D267" s="294" t="str">
        <f ca="1">IF(ISERROR($S267),"",OFFSET('Smelter Reference List'!$C$4,$S267-4,0)&amp;"")</f>
        <v/>
      </c>
      <c r="E267" s="294" t="str">
        <f ca="1">IF(ISERROR($S267),"",OFFSET('Smelter Reference List'!$D$4,$S267-4,0)&amp;"")</f>
        <v/>
      </c>
      <c r="F267" s="294" t="str">
        <f ca="1">IF(ISERROR($S267),"",OFFSET('Smelter Reference List'!$E$4,$S267-4,0))</f>
        <v/>
      </c>
      <c r="G267" s="294" t="str">
        <f ca="1">IF(C267=$U$4,"Enter smelter details", IF(ISERROR($S267),"",OFFSET('Smelter Reference List'!$F$4,$S267-4,0)))</f>
        <v/>
      </c>
      <c r="H267" s="295" t="str">
        <f ca="1">IF(ISERROR($S267),"",OFFSET('Smelter Reference List'!$G$4,$S267-4,0))</f>
        <v/>
      </c>
      <c r="I267" s="296" t="str">
        <f ca="1">IF(ISERROR($S267),"",OFFSET('Smelter Reference List'!$H$4,$S267-4,0))</f>
        <v/>
      </c>
      <c r="J267" s="296" t="str">
        <f ca="1">IF(ISERROR($S267),"",OFFSET('Smelter Reference List'!$I$4,$S267-4,0))</f>
        <v/>
      </c>
      <c r="K267" s="297"/>
      <c r="L267" s="297"/>
      <c r="M267" s="297"/>
      <c r="N267" s="297"/>
      <c r="O267" s="297"/>
      <c r="P267" s="297"/>
      <c r="Q267" s="298"/>
      <c r="R267" s="227"/>
      <c r="S267" s="228" t="e">
        <f>IF(C267="",NA(),MATCH($B267&amp;$C267,'Smelter Reference List'!$J:$J,0))</f>
        <v>#N/A</v>
      </c>
      <c r="T267" s="229"/>
      <c r="U267" s="229">
        <f t="shared" ca="1" si="9"/>
        <v>0</v>
      </c>
      <c r="V267" s="229"/>
      <c r="W267" s="229"/>
      <c r="Y267" s="223" t="str">
        <f t="shared" si="10"/>
        <v/>
      </c>
    </row>
    <row r="268" spans="1:25" s="223" customFormat="1" ht="20.25">
      <c r="A268" s="293"/>
      <c r="B268" s="294" t="str">
        <f>IF(LEN(A268)=0,"",INDEX('Smelter Reference List'!$A:$A,MATCH($A268,'Smelter Reference List'!$E:$E,0)))</f>
        <v/>
      </c>
      <c r="C268" s="300" t="str">
        <f>IF(LEN(A268)=0,"",INDEX('Smelter Reference List'!$C:$C,MATCH($A268,'Smelter Reference List'!$E:$E,0)))</f>
        <v/>
      </c>
      <c r="D268" s="294" t="str">
        <f ca="1">IF(ISERROR($S268),"",OFFSET('Smelter Reference List'!$C$4,$S268-4,0)&amp;"")</f>
        <v/>
      </c>
      <c r="E268" s="294" t="str">
        <f ca="1">IF(ISERROR($S268),"",OFFSET('Smelter Reference List'!$D$4,$S268-4,0)&amp;"")</f>
        <v/>
      </c>
      <c r="F268" s="294" t="str">
        <f ca="1">IF(ISERROR($S268),"",OFFSET('Smelter Reference List'!$E$4,$S268-4,0))</f>
        <v/>
      </c>
      <c r="G268" s="294" t="str">
        <f ca="1">IF(C268=$U$4,"Enter smelter details", IF(ISERROR($S268),"",OFFSET('Smelter Reference List'!$F$4,$S268-4,0)))</f>
        <v/>
      </c>
      <c r="H268" s="295" t="str">
        <f ca="1">IF(ISERROR($S268),"",OFFSET('Smelter Reference List'!$G$4,$S268-4,0))</f>
        <v/>
      </c>
      <c r="I268" s="296" t="str">
        <f ca="1">IF(ISERROR($S268),"",OFFSET('Smelter Reference List'!$H$4,$S268-4,0))</f>
        <v/>
      </c>
      <c r="J268" s="296" t="str">
        <f ca="1">IF(ISERROR($S268),"",OFFSET('Smelter Reference List'!$I$4,$S268-4,0))</f>
        <v/>
      </c>
      <c r="K268" s="297"/>
      <c r="L268" s="297"/>
      <c r="M268" s="297"/>
      <c r="N268" s="297"/>
      <c r="O268" s="297"/>
      <c r="P268" s="297"/>
      <c r="Q268" s="298"/>
      <c r="R268" s="227"/>
      <c r="S268" s="228" t="e">
        <f>IF(C268="",NA(),MATCH($B268&amp;$C268,'Smelter Reference List'!$J:$J,0))</f>
        <v>#N/A</v>
      </c>
      <c r="T268" s="229"/>
      <c r="U268" s="229">
        <f t="shared" ca="1" si="9"/>
        <v>0</v>
      </c>
      <c r="V268" s="229"/>
      <c r="W268" s="229"/>
      <c r="Y268" s="223" t="str">
        <f t="shared" si="10"/>
        <v/>
      </c>
    </row>
    <row r="269" spans="1:25" s="223" customFormat="1" ht="20.25">
      <c r="A269" s="293"/>
      <c r="B269" s="294" t="str">
        <f>IF(LEN(A269)=0,"",INDEX('Smelter Reference List'!$A:$A,MATCH($A269,'Smelter Reference List'!$E:$E,0)))</f>
        <v/>
      </c>
      <c r="C269" s="300" t="str">
        <f>IF(LEN(A269)=0,"",INDEX('Smelter Reference List'!$C:$C,MATCH($A269,'Smelter Reference List'!$E:$E,0)))</f>
        <v/>
      </c>
      <c r="D269" s="294" t="str">
        <f ca="1">IF(ISERROR($S269),"",OFFSET('Smelter Reference List'!$C$4,$S269-4,0)&amp;"")</f>
        <v/>
      </c>
      <c r="E269" s="294" t="str">
        <f ca="1">IF(ISERROR($S269),"",OFFSET('Smelter Reference List'!$D$4,$S269-4,0)&amp;"")</f>
        <v/>
      </c>
      <c r="F269" s="294" t="str">
        <f ca="1">IF(ISERROR($S269),"",OFFSET('Smelter Reference List'!$E$4,$S269-4,0))</f>
        <v/>
      </c>
      <c r="G269" s="294" t="str">
        <f ca="1">IF(C269=$U$4,"Enter smelter details", IF(ISERROR($S269),"",OFFSET('Smelter Reference List'!$F$4,$S269-4,0)))</f>
        <v/>
      </c>
      <c r="H269" s="295" t="str">
        <f ca="1">IF(ISERROR($S269),"",OFFSET('Smelter Reference List'!$G$4,$S269-4,0))</f>
        <v/>
      </c>
      <c r="I269" s="296" t="str">
        <f ca="1">IF(ISERROR($S269),"",OFFSET('Smelter Reference List'!$H$4,$S269-4,0))</f>
        <v/>
      </c>
      <c r="J269" s="296" t="str">
        <f ca="1">IF(ISERROR($S269),"",OFFSET('Smelter Reference List'!$I$4,$S269-4,0))</f>
        <v/>
      </c>
      <c r="K269" s="297"/>
      <c r="L269" s="297"/>
      <c r="M269" s="297"/>
      <c r="N269" s="297"/>
      <c r="O269" s="297"/>
      <c r="P269" s="297"/>
      <c r="Q269" s="298"/>
      <c r="R269" s="227"/>
      <c r="S269" s="228" t="e">
        <f>IF(C269="",NA(),MATCH($B269&amp;$C269,'Smelter Reference List'!$J:$J,0))</f>
        <v>#N/A</v>
      </c>
      <c r="T269" s="229"/>
      <c r="U269" s="229">
        <f t="shared" ca="1" si="9"/>
        <v>0</v>
      </c>
      <c r="V269" s="229"/>
      <c r="W269" s="229"/>
      <c r="Y269" s="223" t="str">
        <f t="shared" si="10"/>
        <v/>
      </c>
    </row>
    <row r="270" spans="1:25" s="223" customFormat="1" ht="20.25">
      <c r="A270" s="293"/>
      <c r="B270" s="294" t="str">
        <f>IF(LEN(A270)=0,"",INDEX('Smelter Reference List'!$A:$A,MATCH($A270,'Smelter Reference List'!$E:$E,0)))</f>
        <v/>
      </c>
      <c r="C270" s="300" t="str">
        <f>IF(LEN(A270)=0,"",INDEX('Smelter Reference List'!$C:$C,MATCH($A270,'Smelter Reference List'!$E:$E,0)))</f>
        <v/>
      </c>
      <c r="D270" s="294" t="str">
        <f ca="1">IF(ISERROR($S270),"",OFFSET('Smelter Reference List'!$C$4,$S270-4,0)&amp;"")</f>
        <v/>
      </c>
      <c r="E270" s="294" t="str">
        <f ca="1">IF(ISERROR($S270),"",OFFSET('Smelter Reference List'!$D$4,$S270-4,0)&amp;"")</f>
        <v/>
      </c>
      <c r="F270" s="294" t="str">
        <f ca="1">IF(ISERROR($S270),"",OFFSET('Smelter Reference List'!$E$4,$S270-4,0))</f>
        <v/>
      </c>
      <c r="G270" s="294" t="str">
        <f ca="1">IF(C270=$U$4,"Enter smelter details", IF(ISERROR($S270),"",OFFSET('Smelter Reference List'!$F$4,$S270-4,0)))</f>
        <v/>
      </c>
      <c r="H270" s="295" t="str">
        <f ca="1">IF(ISERROR($S270),"",OFFSET('Smelter Reference List'!$G$4,$S270-4,0))</f>
        <v/>
      </c>
      <c r="I270" s="296" t="str">
        <f ca="1">IF(ISERROR($S270),"",OFFSET('Smelter Reference List'!$H$4,$S270-4,0))</f>
        <v/>
      </c>
      <c r="J270" s="296" t="str">
        <f ca="1">IF(ISERROR($S270),"",OFFSET('Smelter Reference List'!$I$4,$S270-4,0))</f>
        <v/>
      </c>
      <c r="K270" s="297"/>
      <c r="L270" s="297"/>
      <c r="M270" s="297"/>
      <c r="N270" s="297"/>
      <c r="O270" s="297"/>
      <c r="P270" s="297"/>
      <c r="Q270" s="298"/>
      <c r="R270" s="227"/>
      <c r="S270" s="228" t="e">
        <f>IF(C270="",NA(),MATCH($B270&amp;$C270,'Smelter Reference List'!$J:$J,0))</f>
        <v>#N/A</v>
      </c>
      <c r="T270" s="229"/>
      <c r="U270" s="229">
        <f t="shared" ca="1" si="9"/>
        <v>0</v>
      </c>
      <c r="V270" s="229"/>
      <c r="W270" s="229"/>
      <c r="Y270" s="223" t="str">
        <f t="shared" si="10"/>
        <v/>
      </c>
    </row>
    <row r="271" spans="1:25" s="223" customFormat="1" ht="20.25">
      <c r="A271" s="293"/>
      <c r="B271" s="294" t="str">
        <f>IF(LEN(A271)=0,"",INDEX('Smelter Reference List'!$A:$A,MATCH($A271,'Smelter Reference List'!$E:$E,0)))</f>
        <v/>
      </c>
      <c r="C271" s="300" t="str">
        <f>IF(LEN(A271)=0,"",INDEX('Smelter Reference List'!$C:$C,MATCH($A271,'Smelter Reference List'!$E:$E,0)))</f>
        <v/>
      </c>
      <c r="D271" s="294" t="str">
        <f ca="1">IF(ISERROR($S271),"",OFFSET('Smelter Reference List'!$C$4,$S271-4,0)&amp;"")</f>
        <v/>
      </c>
      <c r="E271" s="294" t="str">
        <f ca="1">IF(ISERROR($S271),"",OFFSET('Smelter Reference List'!$D$4,$S271-4,0)&amp;"")</f>
        <v/>
      </c>
      <c r="F271" s="294" t="str">
        <f ca="1">IF(ISERROR($S271),"",OFFSET('Smelter Reference List'!$E$4,$S271-4,0))</f>
        <v/>
      </c>
      <c r="G271" s="294" t="str">
        <f ca="1">IF(C271=$U$4,"Enter smelter details", IF(ISERROR($S271),"",OFFSET('Smelter Reference List'!$F$4,$S271-4,0)))</f>
        <v/>
      </c>
      <c r="H271" s="295" t="str">
        <f ca="1">IF(ISERROR($S271),"",OFFSET('Smelter Reference List'!$G$4,$S271-4,0))</f>
        <v/>
      </c>
      <c r="I271" s="296" t="str">
        <f ca="1">IF(ISERROR($S271),"",OFFSET('Smelter Reference List'!$H$4,$S271-4,0))</f>
        <v/>
      </c>
      <c r="J271" s="296" t="str">
        <f ca="1">IF(ISERROR($S271),"",OFFSET('Smelter Reference List'!$I$4,$S271-4,0))</f>
        <v/>
      </c>
      <c r="K271" s="297"/>
      <c r="L271" s="297"/>
      <c r="M271" s="297"/>
      <c r="N271" s="297"/>
      <c r="O271" s="297"/>
      <c r="P271" s="297"/>
      <c r="Q271" s="298"/>
      <c r="R271" s="227"/>
      <c r="S271" s="228" t="e">
        <f>IF(C271="",NA(),MATCH($B271&amp;$C271,'Smelter Reference List'!$J:$J,0))</f>
        <v>#N/A</v>
      </c>
      <c r="T271" s="229"/>
      <c r="U271" s="229">
        <f t="shared" ca="1" si="9"/>
        <v>0</v>
      </c>
      <c r="V271" s="229"/>
      <c r="W271" s="229"/>
      <c r="Y271" s="223" t="str">
        <f t="shared" si="10"/>
        <v/>
      </c>
    </row>
    <row r="272" spans="1:25" s="223" customFormat="1" ht="20.25">
      <c r="A272" s="293"/>
      <c r="B272" s="294" t="str">
        <f>IF(LEN(A272)=0,"",INDEX('Smelter Reference List'!$A:$A,MATCH($A272,'Smelter Reference List'!$E:$E,0)))</f>
        <v/>
      </c>
      <c r="C272" s="300" t="str">
        <f>IF(LEN(A272)=0,"",INDEX('Smelter Reference List'!$C:$C,MATCH($A272,'Smelter Reference List'!$E:$E,0)))</f>
        <v/>
      </c>
      <c r="D272" s="294" t="str">
        <f ca="1">IF(ISERROR($S272),"",OFFSET('Smelter Reference List'!$C$4,$S272-4,0)&amp;"")</f>
        <v/>
      </c>
      <c r="E272" s="294" t="str">
        <f ca="1">IF(ISERROR($S272),"",OFFSET('Smelter Reference List'!$D$4,$S272-4,0)&amp;"")</f>
        <v/>
      </c>
      <c r="F272" s="294" t="str">
        <f ca="1">IF(ISERROR($S272),"",OFFSET('Smelter Reference List'!$E$4,$S272-4,0))</f>
        <v/>
      </c>
      <c r="G272" s="294" t="str">
        <f ca="1">IF(C272=$U$4,"Enter smelter details", IF(ISERROR($S272),"",OFFSET('Smelter Reference List'!$F$4,$S272-4,0)))</f>
        <v/>
      </c>
      <c r="H272" s="295" t="str">
        <f ca="1">IF(ISERROR($S272),"",OFFSET('Smelter Reference List'!$G$4,$S272-4,0))</f>
        <v/>
      </c>
      <c r="I272" s="296" t="str">
        <f ca="1">IF(ISERROR($S272),"",OFFSET('Smelter Reference List'!$H$4,$S272-4,0))</f>
        <v/>
      </c>
      <c r="J272" s="296" t="str">
        <f ca="1">IF(ISERROR($S272),"",OFFSET('Smelter Reference List'!$I$4,$S272-4,0))</f>
        <v/>
      </c>
      <c r="K272" s="297"/>
      <c r="L272" s="297"/>
      <c r="M272" s="297"/>
      <c r="N272" s="297"/>
      <c r="O272" s="297"/>
      <c r="P272" s="297"/>
      <c r="Q272" s="298"/>
      <c r="R272" s="227"/>
      <c r="S272" s="228" t="e">
        <f>IF(C272="",NA(),MATCH($B272&amp;$C272,'Smelter Reference List'!$J:$J,0))</f>
        <v>#N/A</v>
      </c>
      <c r="T272" s="229"/>
      <c r="U272" s="229">
        <f t="shared" ca="1" si="9"/>
        <v>0</v>
      </c>
      <c r="V272" s="229"/>
      <c r="W272" s="229"/>
      <c r="Y272" s="223" t="str">
        <f t="shared" si="10"/>
        <v/>
      </c>
    </row>
    <row r="273" spans="1:25" s="223" customFormat="1" ht="20.25">
      <c r="A273" s="293"/>
      <c r="B273" s="294" t="str">
        <f>IF(LEN(A273)=0,"",INDEX('Smelter Reference List'!$A:$A,MATCH($A273,'Smelter Reference List'!$E:$E,0)))</f>
        <v/>
      </c>
      <c r="C273" s="300" t="str">
        <f>IF(LEN(A273)=0,"",INDEX('Smelter Reference List'!$C:$C,MATCH($A273,'Smelter Reference List'!$E:$E,0)))</f>
        <v/>
      </c>
      <c r="D273" s="294" t="str">
        <f ca="1">IF(ISERROR($S273),"",OFFSET('Smelter Reference List'!$C$4,$S273-4,0)&amp;"")</f>
        <v/>
      </c>
      <c r="E273" s="294" t="str">
        <f ca="1">IF(ISERROR($S273),"",OFFSET('Smelter Reference List'!$D$4,$S273-4,0)&amp;"")</f>
        <v/>
      </c>
      <c r="F273" s="294" t="str">
        <f ca="1">IF(ISERROR($S273),"",OFFSET('Smelter Reference List'!$E$4,$S273-4,0))</f>
        <v/>
      </c>
      <c r="G273" s="294" t="str">
        <f ca="1">IF(C273=$U$4,"Enter smelter details", IF(ISERROR($S273),"",OFFSET('Smelter Reference List'!$F$4,$S273-4,0)))</f>
        <v/>
      </c>
      <c r="H273" s="295" t="str">
        <f ca="1">IF(ISERROR($S273),"",OFFSET('Smelter Reference List'!$G$4,$S273-4,0))</f>
        <v/>
      </c>
      <c r="I273" s="296" t="str">
        <f ca="1">IF(ISERROR($S273),"",OFFSET('Smelter Reference List'!$H$4,$S273-4,0))</f>
        <v/>
      </c>
      <c r="J273" s="296" t="str">
        <f ca="1">IF(ISERROR($S273),"",OFFSET('Smelter Reference List'!$I$4,$S273-4,0))</f>
        <v/>
      </c>
      <c r="K273" s="297"/>
      <c r="L273" s="297"/>
      <c r="M273" s="297"/>
      <c r="N273" s="297"/>
      <c r="O273" s="297"/>
      <c r="P273" s="297"/>
      <c r="Q273" s="298"/>
      <c r="R273" s="227"/>
      <c r="S273" s="228" t="e">
        <f>IF(C273="",NA(),MATCH($B273&amp;$C273,'Smelter Reference List'!$J:$J,0))</f>
        <v>#N/A</v>
      </c>
      <c r="T273" s="229"/>
      <c r="U273" s="229">
        <f t="shared" ca="1" si="9"/>
        <v>0</v>
      </c>
      <c r="V273" s="229"/>
      <c r="W273" s="229"/>
      <c r="Y273" s="223" t="str">
        <f t="shared" si="10"/>
        <v/>
      </c>
    </row>
    <row r="274" spans="1:25" s="223" customFormat="1" ht="20.25">
      <c r="A274" s="293"/>
      <c r="B274" s="294" t="str">
        <f>IF(LEN(A274)=0,"",INDEX('Smelter Reference List'!$A:$A,MATCH($A274,'Smelter Reference List'!$E:$E,0)))</f>
        <v/>
      </c>
      <c r="C274" s="300" t="str">
        <f>IF(LEN(A274)=0,"",INDEX('Smelter Reference List'!$C:$C,MATCH($A274,'Smelter Reference List'!$E:$E,0)))</f>
        <v/>
      </c>
      <c r="D274" s="294" t="str">
        <f ca="1">IF(ISERROR($S274),"",OFFSET('Smelter Reference List'!$C$4,$S274-4,0)&amp;"")</f>
        <v/>
      </c>
      <c r="E274" s="294" t="str">
        <f ca="1">IF(ISERROR($S274),"",OFFSET('Smelter Reference List'!$D$4,$S274-4,0)&amp;"")</f>
        <v/>
      </c>
      <c r="F274" s="294" t="str">
        <f ca="1">IF(ISERROR($S274),"",OFFSET('Smelter Reference List'!$E$4,$S274-4,0))</f>
        <v/>
      </c>
      <c r="G274" s="294" t="str">
        <f ca="1">IF(C274=$U$4,"Enter smelter details", IF(ISERROR($S274),"",OFFSET('Smelter Reference List'!$F$4,$S274-4,0)))</f>
        <v/>
      </c>
      <c r="H274" s="295" t="str">
        <f ca="1">IF(ISERROR($S274),"",OFFSET('Smelter Reference List'!$G$4,$S274-4,0))</f>
        <v/>
      </c>
      <c r="I274" s="296" t="str">
        <f ca="1">IF(ISERROR($S274),"",OFFSET('Smelter Reference List'!$H$4,$S274-4,0))</f>
        <v/>
      </c>
      <c r="J274" s="296" t="str">
        <f ca="1">IF(ISERROR($S274),"",OFFSET('Smelter Reference List'!$I$4,$S274-4,0))</f>
        <v/>
      </c>
      <c r="K274" s="297"/>
      <c r="L274" s="297"/>
      <c r="M274" s="297"/>
      <c r="N274" s="297"/>
      <c r="O274" s="297"/>
      <c r="P274" s="297"/>
      <c r="Q274" s="298"/>
      <c r="R274" s="227"/>
      <c r="S274" s="228" t="e">
        <f>IF(C274="",NA(),MATCH($B274&amp;$C274,'Smelter Reference List'!$J:$J,0))</f>
        <v>#N/A</v>
      </c>
      <c r="T274" s="229"/>
      <c r="U274" s="229">
        <f t="shared" ca="1" si="9"/>
        <v>0</v>
      </c>
      <c r="V274" s="229"/>
      <c r="W274" s="229"/>
      <c r="Y274" s="223" t="str">
        <f t="shared" si="10"/>
        <v/>
      </c>
    </row>
    <row r="275" spans="1:25" s="223" customFormat="1" ht="20.25">
      <c r="A275" s="293"/>
      <c r="B275" s="294" t="str">
        <f>IF(LEN(A275)=0,"",INDEX('Smelter Reference List'!$A:$A,MATCH($A275,'Smelter Reference List'!$E:$E,0)))</f>
        <v/>
      </c>
      <c r="C275" s="300" t="str">
        <f>IF(LEN(A275)=0,"",INDEX('Smelter Reference List'!$C:$C,MATCH($A275,'Smelter Reference List'!$E:$E,0)))</f>
        <v/>
      </c>
      <c r="D275" s="294" t="str">
        <f ca="1">IF(ISERROR($S275),"",OFFSET('Smelter Reference List'!$C$4,$S275-4,0)&amp;"")</f>
        <v/>
      </c>
      <c r="E275" s="294" t="str">
        <f ca="1">IF(ISERROR($S275),"",OFFSET('Smelter Reference List'!$D$4,$S275-4,0)&amp;"")</f>
        <v/>
      </c>
      <c r="F275" s="294" t="str">
        <f ca="1">IF(ISERROR($S275),"",OFFSET('Smelter Reference List'!$E$4,$S275-4,0))</f>
        <v/>
      </c>
      <c r="G275" s="294" t="str">
        <f ca="1">IF(C275=$U$4,"Enter smelter details", IF(ISERROR($S275),"",OFFSET('Smelter Reference List'!$F$4,$S275-4,0)))</f>
        <v/>
      </c>
      <c r="H275" s="295" t="str">
        <f ca="1">IF(ISERROR($S275),"",OFFSET('Smelter Reference List'!$G$4,$S275-4,0))</f>
        <v/>
      </c>
      <c r="I275" s="296" t="str">
        <f ca="1">IF(ISERROR($S275),"",OFFSET('Smelter Reference List'!$H$4,$S275-4,0))</f>
        <v/>
      </c>
      <c r="J275" s="296" t="str">
        <f ca="1">IF(ISERROR($S275),"",OFFSET('Smelter Reference List'!$I$4,$S275-4,0))</f>
        <v/>
      </c>
      <c r="K275" s="297"/>
      <c r="L275" s="297"/>
      <c r="M275" s="297"/>
      <c r="N275" s="297"/>
      <c r="O275" s="297"/>
      <c r="P275" s="297"/>
      <c r="Q275" s="298"/>
      <c r="R275" s="227"/>
      <c r="S275" s="228" t="e">
        <f>IF(C275="",NA(),MATCH($B275&amp;$C275,'Smelter Reference List'!$J:$J,0))</f>
        <v>#N/A</v>
      </c>
      <c r="T275" s="229"/>
      <c r="U275" s="229">
        <f t="shared" ca="1" si="9"/>
        <v>0</v>
      </c>
      <c r="V275" s="229"/>
      <c r="W275" s="229"/>
      <c r="Y275" s="223" t="str">
        <f t="shared" si="10"/>
        <v/>
      </c>
    </row>
    <row r="276" spans="1:25" s="223" customFormat="1" ht="20.25">
      <c r="A276" s="293"/>
      <c r="B276" s="294" t="str">
        <f>IF(LEN(A276)=0,"",INDEX('Smelter Reference List'!$A:$A,MATCH($A276,'Smelter Reference List'!$E:$E,0)))</f>
        <v/>
      </c>
      <c r="C276" s="300" t="str">
        <f>IF(LEN(A276)=0,"",INDEX('Smelter Reference List'!$C:$C,MATCH($A276,'Smelter Reference List'!$E:$E,0)))</f>
        <v/>
      </c>
      <c r="D276" s="294" t="str">
        <f ca="1">IF(ISERROR($S276),"",OFFSET('Smelter Reference List'!$C$4,$S276-4,0)&amp;"")</f>
        <v/>
      </c>
      <c r="E276" s="294" t="str">
        <f ca="1">IF(ISERROR($S276),"",OFFSET('Smelter Reference List'!$D$4,$S276-4,0)&amp;"")</f>
        <v/>
      </c>
      <c r="F276" s="294" t="str">
        <f ca="1">IF(ISERROR($S276),"",OFFSET('Smelter Reference List'!$E$4,$S276-4,0))</f>
        <v/>
      </c>
      <c r="G276" s="294" t="str">
        <f ca="1">IF(C276=$U$4,"Enter smelter details", IF(ISERROR($S276),"",OFFSET('Smelter Reference List'!$F$4,$S276-4,0)))</f>
        <v/>
      </c>
      <c r="H276" s="295" t="str">
        <f ca="1">IF(ISERROR($S276),"",OFFSET('Smelter Reference List'!$G$4,$S276-4,0))</f>
        <v/>
      </c>
      <c r="I276" s="296" t="str">
        <f ca="1">IF(ISERROR($S276),"",OFFSET('Smelter Reference List'!$H$4,$S276-4,0))</f>
        <v/>
      </c>
      <c r="J276" s="296" t="str">
        <f ca="1">IF(ISERROR($S276),"",OFFSET('Smelter Reference List'!$I$4,$S276-4,0))</f>
        <v/>
      </c>
      <c r="K276" s="297"/>
      <c r="L276" s="297"/>
      <c r="M276" s="297"/>
      <c r="N276" s="297"/>
      <c r="O276" s="297"/>
      <c r="P276" s="297"/>
      <c r="Q276" s="298"/>
      <c r="R276" s="227"/>
      <c r="S276" s="228" t="e">
        <f>IF(C276="",NA(),MATCH($B276&amp;$C276,'Smelter Reference List'!$J:$J,0))</f>
        <v>#N/A</v>
      </c>
      <c r="T276" s="229"/>
      <c r="U276" s="229">
        <f t="shared" ca="1" si="9"/>
        <v>0</v>
      </c>
      <c r="V276" s="229"/>
      <c r="W276" s="229"/>
      <c r="Y276" s="223" t="str">
        <f t="shared" si="10"/>
        <v/>
      </c>
    </row>
    <row r="277" spans="1:25" s="223" customFormat="1" ht="20.25">
      <c r="A277" s="293"/>
      <c r="B277" s="294" t="str">
        <f>IF(LEN(A277)=0,"",INDEX('Smelter Reference List'!$A:$A,MATCH($A277,'Smelter Reference List'!$E:$E,0)))</f>
        <v/>
      </c>
      <c r="C277" s="300" t="str">
        <f>IF(LEN(A277)=0,"",INDEX('Smelter Reference List'!$C:$C,MATCH($A277,'Smelter Reference List'!$E:$E,0)))</f>
        <v/>
      </c>
      <c r="D277" s="294" t="str">
        <f ca="1">IF(ISERROR($S277),"",OFFSET('Smelter Reference List'!$C$4,$S277-4,0)&amp;"")</f>
        <v/>
      </c>
      <c r="E277" s="294" t="str">
        <f ca="1">IF(ISERROR($S277),"",OFFSET('Smelter Reference List'!$D$4,$S277-4,0)&amp;"")</f>
        <v/>
      </c>
      <c r="F277" s="294" t="str">
        <f ca="1">IF(ISERROR($S277),"",OFFSET('Smelter Reference List'!$E$4,$S277-4,0))</f>
        <v/>
      </c>
      <c r="G277" s="294" t="str">
        <f ca="1">IF(C277=$U$4,"Enter smelter details", IF(ISERROR($S277),"",OFFSET('Smelter Reference List'!$F$4,$S277-4,0)))</f>
        <v/>
      </c>
      <c r="H277" s="295" t="str">
        <f ca="1">IF(ISERROR($S277),"",OFFSET('Smelter Reference List'!$G$4,$S277-4,0))</f>
        <v/>
      </c>
      <c r="I277" s="296" t="str">
        <f ca="1">IF(ISERROR($S277),"",OFFSET('Smelter Reference List'!$H$4,$S277-4,0))</f>
        <v/>
      </c>
      <c r="J277" s="296" t="str">
        <f ca="1">IF(ISERROR($S277),"",OFFSET('Smelter Reference List'!$I$4,$S277-4,0))</f>
        <v/>
      </c>
      <c r="K277" s="297"/>
      <c r="L277" s="297"/>
      <c r="M277" s="297"/>
      <c r="N277" s="297"/>
      <c r="O277" s="297"/>
      <c r="P277" s="297"/>
      <c r="Q277" s="298"/>
      <c r="R277" s="227"/>
      <c r="S277" s="228" t="e">
        <f>IF(C277="",NA(),MATCH($B277&amp;$C277,'Smelter Reference List'!$J:$J,0))</f>
        <v>#N/A</v>
      </c>
      <c r="T277" s="229"/>
      <c r="U277" s="229">
        <f t="shared" ca="1" si="9"/>
        <v>0</v>
      </c>
      <c r="V277" s="229"/>
      <c r="W277" s="229"/>
      <c r="Y277" s="223" t="str">
        <f t="shared" si="10"/>
        <v/>
      </c>
    </row>
    <row r="278" spans="1:25" s="223" customFormat="1" ht="20.25">
      <c r="A278" s="293"/>
      <c r="B278" s="294" t="str">
        <f>IF(LEN(A278)=0,"",INDEX('Smelter Reference List'!$A:$A,MATCH($A278,'Smelter Reference List'!$E:$E,0)))</f>
        <v/>
      </c>
      <c r="C278" s="300" t="str">
        <f>IF(LEN(A278)=0,"",INDEX('Smelter Reference List'!$C:$C,MATCH($A278,'Smelter Reference List'!$E:$E,0)))</f>
        <v/>
      </c>
      <c r="D278" s="294" t="str">
        <f ca="1">IF(ISERROR($S278),"",OFFSET('Smelter Reference List'!$C$4,$S278-4,0)&amp;"")</f>
        <v/>
      </c>
      <c r="E278" s="294" t="str">
        <f ca="1">IF(ISERROR($S278),"",OFFSET('Smelter Reference List'!$D$4,$S278-4,0)&amp;"")</f>
        <v/>
      </c>
      <c r="F278" s="294" t="str">
        <f ca="1">IF(ISERROR($S278),"",OFFSET('Smelter Reference List'!$E$4,$S278-4,0))</f>
        <v/>
      </c>
      <c r="G278" s="294" t="str">
        <f ca="1">IF(C278=$U$4,"Enter smelter details", IF(ISERROR($S278),"",OFFSET('Smelter Reference List'!$F$4,$S278-4,0)))</f>
        <v/>
      </c>
      <c r="H278" s="295" t="str">
        <f ca="1">IF(ISERROR($S278),"",OFFSET('Smelter Reference List'!$G$4,$S278-4,0))</f>
        <v/>
      </c>
      <c r="I278" s="296" t="str">
        <f ca="1">IF(ISERROR($S278),"",OFFSET('Smelter Reference List'!$H$4,$S278-4,0))</f>
        <v/>
      </c>
      <c r="J278" s="296" t="str">
        <f ca="1">IF(ISERROR($S278),"",OFFSET('Smelter Reference List'!$I$4,$S278-4,0))</f>
        <v/>
      </c>
      <c r="K278" s="297"/>
      <c r="L278" s="297"/>
      <c r="M278" s="297"/>
      <c r="N278" s="297"/>
      <c r="O278" s="297"/>
      <c r="P278" s="297"/>
      <c r="Q278" s="298"/>
      <c r="R278" s="227"/>
      <c r="S278" s="228" t="e">
        <f>IF(C278="",NA(),MATCH($B278&amp;$C278,'Smelter Reference List'!$J:$J,0))</f>
        <v>#N/A</v>
      </c>
      <c r="T278" s="229"/>
      <c r="U278" s="229">
        <f t="shared" ca="1" si="9"/>
        <v>0</v>
      </c>
      <c r="V278" s="229"/>
      <c r="W278" s="229"/>
      <c r="Y278" s="223" t="str">
        <f t="shared" si="10"/>
        <v/>
      </c>
    </row>
    <row r="279" spans="1:25" s="223" customFormat="1" ht="20.25">
      <c r="A279" s="293"/>
      <c r="B279" s="294" t="str">
        <f>IF(LEN(A279)=0,"",INDEX('Smelter Reference List'!$A:$A,MATCH($A279,'Smelter Reference List'!$E:$E,0)))</f>
        <v/>
      </c>
      <c r="C279" s="300" t="str">
        <f>IF(LEN(A279)=0,"",INDEX('Smelter Reference List'!$C:$C,MATCH($A279,'Smelter Reference List'!$E:$E,0)))</f>
        <v/>
      </c>
      <c r="D279" s="294" t="str">
        <f ca="1">IF(ISERROR($S279),"",OFFSET('Smelter Reference List'!$C$4,$S279-4,0)&amp;"")</f>
        <v/>
      </c>
      <c r="E279" s="294" t="str">
        <f ca="1">IF(ISERROR($S279),"",OFFSET('Smelter Reference List'!$D$4,$S279-4,0)&amp;"")</f>
        <v/>
      </c>
      <c r="F279" s="294" t="str">
        <f ca="1">IF(ISERROR($S279),"",OFFSET('Smelter Reference List'!$E$4,$S279-4,0))</f>
        <v/>
      </c>
      <c r="G279" s="294" t="str">
        <f ca="1">IF(C279=$U$4,"Enter smelter details", IF(ISERROR($S279),"",OFFSET('Smelter Reference List'!$F$4,$S279-4,0)))</f>
        <v/>
      </c>
      <c r="H279" s="295" t="str">
        <f ca="1">IF(ISERROR($S279),"",OFFSET('Smelter Reference List'!$G$4,$S279-4,0))</f>
        <v/>
      </c>
      <c r="I279" s="296" t="str">
        <f ca="1">IF(ISERROR($S279),"",OFFSET('Smelter Reference List'!$H$4,$S279-4,0))</f>
        <v/>
      </c>
      <c r="J279" s="296" t="str">
        <f ca="1">IF(ISERROR($S279),"",OFFSET('Smelter Reference List'!$I$4,$S279-4,0))</f>
        <v/>
      </c>
      <c r="K279" s="297"/>
      <c r="L279" s="297"/>
      <c r="M279" s="297"/>
      <c r="N279" s="297"/>
      <c r="O279" s="297"/>
      <c r="P279" s="297"/>
      <c r="Q279" s="298"/>
      <c r="R279" s="227"/>
      <c r="S279" s="228" t="e">
        <f>IF(C279="",NA(),MATCH($B279&amp;$C279,'Smelter Reference List'!$J:$J,0))</f>
        <v>#N/A</v>
      </c>
      <c r="T279" s="229"/>
      <c r="U279" s="229">
        <f t="shared" ca="1" si="9"/>
        <v>0</v>
      </c>
      <c r="V279" s="229"/>
      <c r="W279" s="229"/>
      <c r="Y279" s="223" t="str">
        <f t="shared" si="10"/>
        <v/>
      </c>
    </row>
    <row r="280" spans="1:25" s="223" customFormat="1" ht="20.25">
      <c r="A280" s="293"/>
      <c r="B280" s="294" t="str">
        <f>IF(LEN(A280)=0,"",INDEX('Smelter Reference List'!$A:$A,MATCH($A280,'Smelter Reference List'!$E:$E,0)))</f>
        <v/>
      </c>
      <c r="C280" s="300" t="str">
        <f>IF(LEN(A280)=0,"",INDEX('Smelter Reference List'!$C:$C,MATCH($A280,'Smelter Reference List'!$E:$E,0)))</f>
        <v/>
      </c>
      <c r="D280" s="294" t="str">
        <f ca="1">IF(ISERROR($S280),"",OFFSET('Smelter Reference List'!$C$4,$S280-4,0)&amp;"")</f>
        <v/>
      </c>
      <c r="E280" s="294" t="str">
        <f ca="1">IF(ISERROR($S280),"",OFFSET('Smelter Reference List'!$D$4,$S280-4,0)&amp;"")</f>
        <v/>
      </c>
      <c r="F280" s="294" t="str">
        <f ca="1">IF(ISERROR($S280),"",OFFSET('Smelter Reference List'!$E$4,$S280-4,0))</f>
        <v/>
      </c>
      <c r="G280" s="294" t="str">
        <f ca="1">IF(C280=$U$4,"Enter smelter details", IF(ISERROR($S280),"",OFFSET('Smelter Reference List'!$F$4,$S280-4,0)))</f>
        <v/>
      </c>
      <c r="H280" s="295" t="str">
        <f ca="1">IF(ISERROR($S280),"",OFFSET('Smelter Reference List'!$G$4,$S280-4,0))</f>
        <v/>
      </c>
      <c r="I280" s="296" t="str">
        <f ca="1">IF(ISERROR($S280),"",OFFSET('Smelter Reference List'!$H$4,$S280-4,0))</f>
        <v/>
      </c>
      <c r="J280" s="296" t="str">
        <f ca="1">IF(ISERROR($S280),"",OFFSET('Smelter Reference List'!$I$4,$S280-4,0))</f>
        <v/>
      </c>
      <c r="K280" s="297"/>
      <c r="L280" s="297"/>
      <c r="M280" s="297"/>
      <c r="N280" s="297"/>
      <c r="O280" s="297"/>
      <c r="P280" s="297"/>
      <c r="Q280" s="298"/>
      <c r="R280" s="227"/>
      <c r="S280" s="228" t="e">
        <f>IF(C280="",NA(),MATCH($B280&amp;$C280,'Smelter Reference List'!$J:$J,0))</f>
        <v>#N/A</v>
      </c>
      <c r="T280" s="229"/>
      <c r="U280" s="229">
        <f t="shared" ca="1" si="9"/>
        <v>0</v>
      </c>
      <c r="V280" s="229"/>
      <c r="W280" s="229"/>
      <c r="Y280" s="223" t="str">
        <f t="shared" si="10"/>
        <v/>
      </c>
    </row>
    <row r="281" spans="1:25" s="223" customFormat="1" ht="20.25">
      <c r="A281" s="293"/>
      <c r="B281" s="294" t="str">
        <f>IF(LEN(A281)=0,"",INDEX('Smelter Reference List'!$A:$A,MATCH($A281,'Smelter Reference List'!$E:$E,0)))</f>
        <v/>
      </c>
      <c r="C281" s="300" t="str">
        <f>IF(LEN(A281)=0,"",INDEX('Smelter Reference List'!$C:$C,MATCH($A281,'Smelter Reference List'!$E:$E,0)))</f>
        <v/>
      </c>
      <c r="D281" s="294" t="str">
        <f ca="1">IF(ISERROR($S281),"",OFFSET('Smelter Reference List'!$C$4,$S281-4,0)&amp;"")</f>
        <v/>
      </c>
      <c r="E281" s="294" t="str">
        <f ca="1">IF(ISERROR($S281),"",OFFSET('Smelter Reference List'!$D$4,$S281-4,0)&amp;"")</f>
        <v/>
      </c>
      <c r="F281" s="294" t="str">
        <f ca="1">IF(ISERROR($S281),"",OFFSET('Smelter Reference List'!$E$4,$S281-4,0))</f>
        <v/>
      </c>
      <c r="G281" s="294" t="str">
        <f ca="1">IF(C281=$U$4,"Enter smelter details", IF(ISERROR($S281),"",OFFSET('Smelter Reference List'!$F$4,$S281-4,0)))</f>
        <v/>
      </c>
      <c r="H281" s="295" t="str">
        <f ca="1">IF(ISERROR($S281),"",OFFSET('Smelter Reference List'!$G$4,$S281-4,0))</f>
        <v/>
      </c>
      <c r="I281" s="296" t="str">
        <f ca="1">IF(ISERROR($S281),"",OFFSET('Smelter Reference List'!$H$4,$S281-4,0))</f>
        <v/>
      </c>
      <c r="J281" s="296" t="str">
        <f ca="1">IF(ISERROR($S281),"",OFFSET('Smelter Reference List'!$I$4,$S281-4,0))</f>
        <v/>
      </c>
      <c r="K281" s="297"/>
      <c r="L281" s="297"/>
      <c r="M281" s="297"/>
      <c r="N281" s="297"/>
      <c r="O281" s="297"/>
      <c r="P281" s="297"/>
      <c r="Q281" s="298"/>
      <c r="R281" s="227"/>
      <c r="S281" s="228" t="e">
        <f>IF(C281="",NA(),MATCH($B281&amp;$C281,'Smelter Reference List'!$J:$J,0))</f>
        <v>#N/A</v>
      </c>
      <c r="T281" s="229"/>
      <c r="U281" s="229">
        <f t="shared" ca="1" si="9"/>
        <v>0</v>
      </c>
      <c r="V281" s="229"/>
      <c r="W281" s="229"/>
      <c r="Y281" s="223" t="str">
        <f t="shared" si="10"/>
        <v/>
      </c>
    </row>
    <row r="282" spans="1:25" s="223" customFormat="1" ht="20.25">
      <c r="A282" s="293"/>
      <c r="B282" s="294" t="str">
        <f>IF(LEN(A282)=0,"",INDEX('Smelter Reference List'!$A:$A,MATCH($A282,'Smelter Reference List'!$E:$E,0)))</f>
        <v/>
      </c>
      <c r="C282" s="300" t="str">
        <f>IF(LEN(A282)=0,"",INDEX('Smelter Reference List'!$C:$C,MATCH($A282,'Smelter Reference List'!$E:$E,0)))</f>
        <v/>
      </c>
      <c r="D282" s="294" t="str">
        <f ca="1">IF(ISERROR($S282),"",OFFSET('Smelter Reference List'!$C$4,$S282-4,0)&amp;"")</f>
        <v/>
      </c>
      <c r="E282" s="294" t="str">
        <f ca="1">IF(ISERROR($S282),"",OFFSET('Smelter Reference List'!$D$4,$S282-4,0)&amp;"")</f>
        <v/>
      </c>
      <c r="F282" s="294" t="str">
        <f ca="1">IF(ISERROR($S282),"",OFFSET('Smelter Reference List'!$E$4,$S282-4,0))</f>
        <v/>
      </c>
      <c r="G282" s="294" t="str">
        <f ca="1">IF(C282=$U$4,"Enter smelter details", IF(ISERROR($S282),"",OFFSET('Smelter Reference List'!$F$4,$S282-4,0)))</f>
        <v/>
      </c>
      <c r="H282" s="295" t="str">
        <f ca="1">IF(ISERROR($S282),"",OFFSET('Smelter Reference List'!$G$4,$S282-4,0))</f>
        <v/>
      </c>
      <c r="I282" s="296" t="str">
        <f ca="1">IF(ISERROR($S282),"",OFFSET('Smelter Reference List'!$H$4,$S282-4,0))</f>
        <v/>
      </c>
      <c r="J282" s="296" t="str">
        <f ca="1">IF(ISERROR($S282),"",OFFSET('Smelter Reference List'!$I$4,$S282-4,0))</f>
        <v/>
      </c>
      <c r="K282" s="297"/>
      <c r="L282" s="297"/>
      <c r="M282" s="297"/>
      <c r="N282" s="297"/>
      <c r="O282" s="297"/>
      <c r="P282" s="297"/>
      <c r="Q282" s="298"/>
      <c r="R282" s="227"/>
      <c r="S282" s="228" t="e">
        <f>IF(C282="",NA(),MATCH($B282&amp;$C282,'Smelter Reference List'!$J:$J,0))</f>
        <v>#N/A</v>
      </c>
      <c r="T282" s="229"/>
      <c r="U282" s="229">
        <f t="shared" ca="1" si="9"/>
        <v>0</v>
      </c>
      <c r="V282" s="229"/>
      <c r="W282" s="229"/>
      <c r="Y282" s="223" t="str">
        <f t="shared" si="10"/>
        <v/>
      </c>
    </row>
    <row r="283" spans="1:25" s="223" customFormat="1" ht="20.25">
      <c r="A283" s="293"/>
      <c r="B283" s="294" t="str">
        <f>IF(LEN(A283)=0,"",INDEX('Smelter Reference List'!$A:$A,MATCH($A283,'Smelter Reference List'!$E:$E,0)))</f>
        <v/>
      </c>
      <c r="C283" s="300" t="str">
        <f>IF(LEN(A283)=0,"",INDEX('Smelter Reference List'!$C:$C,MATCH($A283,'Smelter Reference List'!$E:$E,0)))</f>
        <v/>
      </c>
      <c r="D283" s="294" t="str">
        <f ca="1">IF(ISERROR($S283),"",OFFSET('Smelter Reference List'!$C$4,$S283-4,0)&amp;"")</f>
        <v/>
      </c>
      <c r="E283" s="294" t="str">
        <f ca="1">IF(ISERROR($S283),"",OFFSET('Smelter Reference List'!$D$4,$S283-4,0)&amp;"")</f>
        <v/>
      </c>
      <c r="F283" s="294" t="str">
        <f ca="1">IF(ISERROR($S283),"",OFFSET('Smelter Reference List'!$E$4,$S283-4,0))</f>
        <v/>
      </c>
      <c r="G283" s="294" t="str">
        <f ca="1">IF(C283=$U$4,"Enter smelter details", IF(ISERROR($S283),"",OFFSET('Smelter Reference List'!$F$4,$S283-4,0)))</f>
        <v/>
      </c>
      <c r="H283" s="295" t="str">
        <f ca="1">IF(ISERROR($S283),"",OFFSET('Smelter Reference List'!$G$4,$S283-4,0))</f>
        <v/>
      </c>
      <c r="I283" s="296" t="str">
        <f ca="1">IF(ISERROR($S283),"",OFFSET('Smelter Reference List'!$H$4,$S283-4,0))</f>
        <v/>
      </c>
      <c r="J283" s="296" t="str">
        <f ca="1">IF(ISERROR($S283),"",OFFSET('Smelter Reference List'!$I$4,$S283-4,0))</f>
        <v/>
      </c>
      <c r="K283" s="297"/>
      <c r="L283" s="297"/>
      <c r="M283" s="297"/>
      <c r="N283" s="297"/>
      <c r="O283" s="297"/>
      <c r="P283" s="297"/>
      <c r="Q283" s="298"/>
      <c r="R283" s="227"/>
      <c r="S283" s="228" t="e">
        <f>IF(C283="",NA(),MATCH($B283&amp;$C283,'Smelter Reference List'!$J:$J,0))</f>
        <v>#N/A</v>
      </c>
      <c r="T283" s="229"/>
      <c r="U283" s="229">
        <f t="shared" ca="1" si="9"/>
        <v>0</v>
      </c>
      <c r="V283" s="229"/>
      <c r="W283" s="229"/>
      <c r="Y283" s="223" t="str">
        <f t="shared" si="10"/>
        <v/>
      </c>
    </row>
    <row r="284" spans="1:25" s="223" customFormat="1" ht="20.25">
      <c r="A284" s="293"/>
      <c r="B284" s="294" t="str">
        <f>IF(LEN(A284)=0,"",INDEX('Smelter Reference List'!$A:$A,MATCH($A284,'Smelter Reference List'!$E:$E,0)))</f>
        <v/>
      </c>
      <c r="C284" s="300" t="str">
        <f>IF(LEN(A284)=0,"",INDEX('Smelter Reference List'!$C:$C,MATCH($A284,'Smelter Reference List'!$E:$E,0)))</f>
        <v/>
      </c>
      <c r="D284" s="294" t="str">
        <f ca="1">IF(ISERROR($S284),"",OFFSET('Smelter Reference List'!$C$4,$S284-4,0)&amp;"")</f>
        <v/>
      </c>
      <c r="E284" s="294" t="str">
        <f ca="1">IF(ISERROR($S284),"",OFFSET('Smelter Reference List'!$D$4,$S284-4,0)&amp;"")</f>
        <v/>
      </c>
      <c r="F284" s="294" t="str">
        <f ca="1">IF(ISERROR($S284),"",OFFSET('Smelter Reference List'!$E$4,$S284-4,0))</f>
        <v/>
      </c>
      <c r="G284" s="294" t="str">
        <f ca="1">IF(C284=$U$4,"Enter smelter details", IF(ISERROR($S284),"",OFFSET('Smelter Reference List'!$F$4,$S284-4,0)))</f>
        <v/>
      </c>
      <c r="H284" s="295" t="str">
        <f ca="1">IF(ISERROR($S284),"",OFFSET('Smelter Reference List'!$G$4,$S284-4,0))</f>
        <v/>
      </c>
      <c r="I284" s="296" t="str">
        <f ca="1">IF(ISERROR($S284),"",OFFSET('Smelter Reference List'!$H$4,$S284-4,0))</f>
        <v/>
      </c>
      <c r="J284" s="296" t="str">
        <f ca="1">IF(ISERROR($S284),"",OFFSET('Smelter Reference List'!$I$4,$S284-4,0))</f>
        <v/>
      </c>
      <c r="K284" s="297"/>
      <c r="L284" s="297"/>
      <c r="M284" s="297"/>
      <c r="N284" s="297"/>
      <c r="O284" s="297"/>
      <c r="P284" s="297"/>
      <c r="Q284" s="298"/>
      <c r="R284" s="227"/>
      <c r="S284" s="228" t="e">
        <f>IF(C284="",NA(),MATCH($B284&amp;$C284,'Smelter Reference List'!$J:$J,0))</f>
        <v>#N/A</v>
      </c>
      <c r="T284" s="229"/>
      <c r="U284" s="229">
        <f t="shared" ca="1" si="9"/>
        <v>0</v>
      </c>
      <c r="V284" s="229"/>
      <c r="W284" s="229"/>
      <c r="Y284" s="223" t="str">
        <f t="shared" si="10"/>
        <v/>
      </c>
    </row>
    <row r="285" spans="1:25" s="223" customFormat="1" ht="20.25">
      <c r="A285" s="293"/>
      <c r="B285" s="294" t="str">
        <f>IF(LEN(A285)=0,"",INDEX('Smelter Reference List'!$A:$A,MATCH($A285,'Smelter Reference List'!$E:$E,0)))</f>
        <v/>
      </c>
      <c r="C285" s="300" t="str">
        <f>IF(LEN(A285)=0,"",INDEX('Smelter Reference List'!$C:$C,MATCH($A285,'Smelter Reference List'!$E:$E,0)))</f>
        <v/>
      </c>
      <c r="D285" s="294" t="str">
        <f ca="1">IF(ISERROR($S285),"",OFFSET('Smelter Reference List'!$C$4,$S285-4,0)&amp;"")</f>
        <v/>
      </c>
      <c r="E285" s="294" t="str">
        <f ca="1">IF(ISERROR($S285),"",OFFSET('Smelter Reference List'!$D$4,$S285-4,0)&amp;"")</f>
        <v/>
      </c>
      <c r="F285" s="294" t="str">
        <f ca="1">IF(ISERROR($S285),"",OFFSET('Smelter Reference List'!$E$4,$S285-4,0))</f>
        <v/>
      </c>
      <c r="G285" s="294" t="str">
        <f ca="1">IF(C285=$U$4,"Enter smelter details", IF(ISERROR($S285),"",OFFSET('Smelter Reference List'!$F$4,$S285-4,0)))</f>
        <v/>
      </c>
      <c r="H285" s="295" t="str">
        <f ca="1">IF(ISERROR($S285),"",OFFSET('Smelter Reference List'!$G$4,$S285-4,0))</f>
        <v/>
      </c>
      <c r="I285" s="296" t="str">
        <f ca="1">IF(ISERROR($S285),"",OFFSET('Smelter Reference List'!$H$4,$S285-4,0))</f>
        <v/>
      </c>
      <c r="J285" s="296" t="str">
        <f ca="1">IF(ISERROR($S285),"",OFFSET('Smelter Reference List'!$I$4,$S285-4,0))</f>
        <v/>
      </c>
      <c r="K285" s="297"/>
      <c r="L285" s="297"/>
      <c r="M285" s="297"/>
      <c r="N285" s="297"/>
      <c r="O285" s="297"/>
      <c r="P285" s="297"/>
      <c r="Q285" s="298"/>
      <c r="R285" s="227"/>
      <c r="S285" s="228" t="e">
        <f>IF(C285="",NA(),MATCH($B285&amp;$C285,'Smelter Reference List'!$J:$J,0))</f>
        <v>#N/A</v>
      </c>
      <c r="T285" s="229"/>
      <c r="U285" s="229">
        <f t="shared" ca="1" si="9"/>
        <v>0</v>
      </c>
      <c r="V285" s="229"/>
      <c r="W285" s="229"/>
      <c r="Y285" s="223" t="str">
        <f t="shared" si="10"/>
        <v/>
      </c>
    </row>
    <row r="286" spans="1:25" s="223" customFormat="1" ht="20.25">
      <c r="A286" s="293"/>
      <c r="B286" s="294" t="str">
        <f>IF(LEN(A286)=0,"",INDEX('Smelter Reference List'!$A:$A,MATCH($A286,'Smelter Reference List'!$E:$E,0)))</f>
        <v/>
      </c>
      <c r="C286" s="300" t="str">
        <f>IF(LEN(A286)=0,"",INDEX('Smelter Reference List'!$C:$C,MATCH($A286,'Smelter Reference List'!$E:$E,0)))</f>
        <v/>
      </c>
      <c r="D286" s="294" t="str">
        <f ca="1">IF(ISERROR($S286),"",OFFSET('Smelter Reference List'!$C$4,$S286-4,0)&amp;"")</f>
        <v/>
      </c>
      <c r="E286" s="294" t="str">
        <f ca="1">IF(ISERROR($S286),"",OFFSET('Smelter Reference List'!$D$4,$S286-4,0)&amp;"")</f>
        <v/>
      </c>
      <c r="F286" s="294" t="str">
        <f ca="1">IF(ISERROR($S286),"",OFFSET('Smelter Reference List'!$E$4,$S286-4,0))</f>
        <v/>
      </c>
      <c r="G286" s="294" t="str">
        <f ca="1">IF(C286=$U$4,"Enter smelter details", IF(ISERROR($S286),"",OFFSET('Smelter Reference List'!$F$4,$S286-4,0)))</f>
        <v/>
      </c>
      <c r="H286" s="295" t="str">
        <f ca="1">IF(ISERROR($S286),"",OFFSET('Smelter Reference List'!$G$4,$S286-4,0))</f>
        <v/>
      </c>
      <c r="I286" s="296" t="str">
        <f ca="1">IF(ISERROR($S286),"",OFFSET('Smelter Reference List'!$H$4,$S286-4,0))</f>
        <v/>
      </c>
      <c r="J286" s="296" t="str">
        <f ca="1">IF(ISERROR($S286),"",OFFSET('Smelter Reference List'!$I$4,$S286-4,0))</f>
        <v/>
      </c>
      <c r="K286" s="297"/>
      <c r="L286" s="297"/>
      <c r="M286" s="297"/>
      <c r="N286" s="297"/>
      <c r="O286" s="297"/>
      <c r="P286" s="297"/>
      <c r="Q286" s="298"/>
      <c r="R286" s="227"/>
      <c r="S286" s="228" t="e">
        <f>IF(C286="",NA(),MATCH($B286&amp;$C286,'Smelter Reference List'!$J:$J,0))</f>
        <v>#N/A</v>
      </c>
      <c r="T286" s="229"/>
      <c r="U286" s="229">
        <f t="shared" ca="1" si="9"/>
        <v>0</v>
      </c>
      <c r="V286" s="229"/>
      <c r="W286" s="229"/>
      <c r="Y286" s="223" t="str">
        <f t="shared" si="10"/>
        <v/>
      </c>
    </row>
    <row r="287" spans="1:25" s="223" customFormat="1" ht="20.25">
      <c r="A287" s="293"/>
      <c r="B287" s="294" t="str">
        <f>IF(LEN(A287)=0,"",INDEX('Smelter Reference List'!$A:$A,MATCH($A287,'Smelter Reference List'!$E:$E,0)))</f>
        <v/>
      </c>
      <c r="C287" s="300" t="str">
        <f>IF(LEN(A287)=0,"",INDEX('Smelter Reference List'!$C:$C,MATCH($A287,'Smelter Reference List'!$E:$E,0)))</f>
        <v/>
      </c>
      <c r="D287" s="294" t="str">
        <f ca="1">IF(ISERROR($S287),"",OFFSET('Smelter Reference List'!$C$4,$S287-4,0)&amp;"")</f>
        <v/>
      </c>
      <c r="E287" s="294" t="str">
        <f ca="1">IF(ISERROR($S287),"",OFFSET('Smelter Reference List'!$D$4,$S287-4,0)&amp;"")</f>
        <v/>
      </c>
      <c r="F287" s="294" t="str">
        <f ca="1">IF(ISERROR($S287),"",OFFSET('Smelter Reference List'!$E$4,$S287-4,0))</f>
        <v/>
      </c>
      <c r="G287" s="294" t="str">
        <f ca="1">IF(C287=$U$4,"Enter smelter details", IF(ISERROR($S287),"",OFFSET('Smelter Reference List'!$F$4,$S287-4,0)))</f>
        <v/>
      </c>
      <c r="H287" s="295" t="str">
        <f ca="1">IF(ISERROR($S287),"",OFFSET('Smelter Reference List'!$G$4,$S287-4,0))</f>
        <v/>
      </c>
      <c r="I287" s="296" t="str">
        <f ca="1">IF(ISERROR($S287),"",OFFSET('Smelter Reference List'!$H$4,$S287-4,0))</f>
        <v/>
      </c>
      <c r="J287" s="296" t="str">
        <f ca="1">IF(ISERROR($S287),"",OFFSET('Smelter Reference List'!$I$4,$S287-4,0))</f>
        <v/>
      </c>
      <c r="K287" s="297"/>
      <c r="L287" s="297"/>
      <c r="M287" s="297"/>
      <c r="N287" s="297"/>
      <c r="O287" s="297"/>
      <c r="P287" s="297"/>
      <c r="Q287" s="298"/>
      <c r="R287" s="227"/>
      <c r="S287" s="228" t="e">
        <f>IF(C287="",NA(),MATCH($B287&amp;$C287,'Smelter Reference List'!$J:$J,0))</f>
        <v>#N/A</v>
      </c>
      <c r="T287" s="229"/>
      <c r="U287" s="229">
        <f t="shared" ca="1" si="9"/>
        <v>0</v>
      </c>
      <c r="V287" s="229"/>
      <c r="W287" s="229"/>
      <c r="Y287" s="223" t="str">
        <f t="shared" si="10"/>
        <v/>
      </c>
    </row>
    <row r="288" spans="1:25" s="223" customFormat="1" ht="20.25">
      <c r="A288" s="293"/>
      <c r="B288" s="294" t="str">
        <f>IF(LEN(A288)=0,"",INDEX('Smelter Reference List'!$A:$A,MATCH($A288,'Smelter Reference List'!$E:$E,0)))</f>
        <v/>
      </c>
      <c r="C288" s="300" t="str">
        <f>IF(LEN(A288)=0,"",INDEX('Smelter Reference List'!$C:$C,MATCH($A288,'Smelter Reference List'!$E:$E,0)))</f>
        <v/>
      </c>
      <c r="D288" s="294" t="str">
        <f ca="1">IF(ISERROR($S288),"",OFFSET('Smelter Reference List'!$C$4,$S288-4,0)&amp;"")</f>
        <v/>
      </c>
      <c r="E288" s="294" t="str">
        <f ca="1">IF(ISERROR($S288),"",OFFSET('Smelter Reference List'!$D$4,$S288-4,0)&amp;"")</f>
        <v/>
      </c>
      <c r="F288" s="294" t="str">
        <f ca="1">IF(ISERROR($S288),"",OFFSET('Smelter Reference List'!$E$4,$S288-4,0))</f>
        <v/>
      </c>
      <c r="G288" s="294" t="str">
        <f ca="1">IF(C288=$U$4,"Enter smelter details", IF(ISERROR($S288),"",OFFSET('Smelter Reference List'!$F$4,$S288-4,0)))</f>
        <v/>
      </c>
      <c r="H288" s="295" t="str">
        <f ca="1">IF(ISERROR($S288),"",OFFSET('Smelter Reference List'!$G$4,$S288-4,0))</f>
        <v/>
      </c>
      <c r="I288" s="296" t="str">
        <f ca="1">IF(ISERROR($S288),"",OFFSET('Smelter Reference List'!$H$4,$S288-4,0))</f>
        <v/>
      </c>
      <c r="J288" s="296" t="str">
        <f ca="1">IF(ISERROR($S288),"",OFFSET('Smelter Reference List'!$I$4,$S288-4,0))</f>
        <v/>
      </c>
      <c r="K288" s="297"/>
      <c r="L288" s="297"/>
      <c r="M288" s="297"/>
      <c r="N288" s="297"/>
      <c r="O288" s="297"/>
      <c r="P288" s="297"/>
      <c r="Q288" s="298"/>
      <c r="R288" s="227"/>
      <c r="S288" s="228" t="e">
        <f>IF(C288="",NA(),MATCH($B288&amp;$C288,'Smelter Reference List'!$J:$J,0))</f>
        <v>#N/A</v>
      </c>
      <c r="T288" s="229"/>
      <c r="U288" s="229">
        <f t="shared" ca="1" si="9"/>
        <v>0</v>
      </c>
      <c r="V288" s="229"/>
      <c r="W288" s="229"/>
      <c r="Y288" s="223" t="str">
        <f t="shared" si="10"/>
        <v/>
      </c>
    </row>
    <row r="289" spans="1:25" s="223" customFormat="1" ht="20.25">
      <c r="A289" s="293"/>
      <c r="B289" s="294" t="str">
        <f>IF(LEN(A289)=0,"",INDEX('Smelter Reference List'!$A:$A,MATCH($A289,'Smelter Reference List'!$E:$E,0)))</f>
        <v/>
      </c>
      <c r="C289" s="300" t="str">
        <f>IF(LEN(A289)=0,"",INDEX('Smelter Reference List'!$C:$C,MATCH($A289,'Smelter Reference List'!$E:$E,0)))</f>
        <v/>
      </c>
      <c r="D289" s="294" t="str">
        <f ca="1">IF(ISERROR($S289),"",OFFSET('Smelter Reference List'!$C$4,$S289-4,0)&amp;"")</f>
        <v/>
      </c>
      <c r="E289" s="294" t="str">
        <f ca="1">IF(ISERROR($S289),"",OFFSET('Smelter Reference List'!$D$4,$S289-4,0)&amp;"")</f>
        <v/>
      </c>
      <c r="F289" s="294" t="str">
        <f ca="1">IF(ISERROR($S289),"",OFFSET('Smelter Reference List'!$E$4,$S289-4,0))</f>
        <v/>
      </c>
      <c r="G289" s="294" t="str">
        <f ca="1">IF(C289=$U$4,"Enter smelter details", IF(ISERROR($S289),"",OFFSET('Smelter Reference List'!$F$4,$S289-4,0)))</f>
        <v/>
      </c>
      <c r="H289" s="295" t="str">
        <f ca="1">IF(ISERROR($S289),"",OFFSET('Smelter Reference List'!$G$4,$S289-4,0))</f>
        <v/>
      </c>
      <c r="I289" s="296" t="str">
        <f ca="1">IF(ISERROR($S289),"",OFFSET('Smelter Reference List'!$H$4,$S289-4,0))</f>
        <v/>
      </c>
      <c r="J289" s="296" t="str">
        <f ca="1">IF(ISERROR($S289),"",OFFSET('Smelter Reference List'!$I$4,$S289-4,0))</f>
        <v/>
      </c>
      <c r="K289" s="297"/>
      <c r="L289" s="297"/>
      <c r="M289" s="297"/>
      <c r="N289" s="297"/>
      <c r="O289" s="297"/>
      <c r="P289" s="297"/>
      <c r="Q289" s="298"/>
      <c r="R289" s="227"/>
      <c r="S289" s="228" t="e">
        <f>IF(C289="",NA(),MATCH($B289&amp;$C289,'Smelter Reference List'!$J:$J,0))</f>
        <v>#N/A</v>
      </c>
      <c r="T289" s="229"/>
      <c r="U289" s="229">
        <f t="shared" ca="1" si="9"/>
        <v>0</v>
      </c>
      <c r="V289" s="229"/>
      <c r="W289" s="229"/>
      <c r="Y289" s="223" t="str">
        <f t="shared" si="10"/>
        <v/>
      </c>
    </row>
    <row r="290" spans="1:25" s="223" customFormat="1" ht="20.25">
      <c r="A290" s="293"/>
      <c r="B290" s="294" t="str">
        <f>IF(LEN(A290)=0,"",INDEX('Smelter Reference List'!$A:$A,MATCH($A290,'Smelter Reference List'!$E:$E,0)))</f>
        <v/>
      </c>
      <c r="C290" s="300" t="str">
        <f>IF(LEN(A290)=0,"",INDEX('Smelter Reference List'!$C:$C,MATCH($A290,'Smelter Reference List'!$E:$E,0)))</f>
        <v/>
      </c>
      <c r="D290" s="294" t="str">
        <f ca="1">IF(ISERROR($S290),"",OFFSET('Smelter Reference List'!$C$4,$S290-4,0)&amp;"")</f>
        <v/>
      </c>
      <c r="E290" s="294" t="str">
        <f ca="1">IF(ISERROR($S290),"",OFFSET('Smelter Reference List'!$D$4,$S290-4,0)&amp;"")</f>
        <v/>
      </c>
      <c r="F290" s="294" t="str">
        <f ca="1">IF(ISERROR($S290),"",OFFSET('Smelter Reference List'!$E$4,$S290-4,0))</f>
        <v/>
      </c>
      <c r="G290" s="294" t="str">
        <f ca="1">IF(C290=$U$4,"Enter smelter details", IF(ISERROR($S290),"",OFFSET('Smelter Reference List'!$F$4,$S290-4,0)))</f>
        <v/>
      </c>
      <c r="H290" s="295" t="str">
        <f ca="1">IF(ISERROR($S290),"",OFFSET('Smelter Reference List'!$G$4,$S290-4,0))</f>
        <v/>
      </c>
      <c r="I290" s="296" t="str">
        <f ca="1">IF(ISERROR($S290),"",OFFSET('Smelter Reference List'!$H$4,$S290-4,0))</f>
        <v/>
      </c>
      <c r="J290" s="296" t="str">
        <f ca="1">IF(ISERROR($S290),"",OFFSET('Smelter Reference List'!$I$4,$S290-4,0))</f>
        <v/>
      </c>
      <c r="K290" s="297"/>
      <c r="L290" s="297"/>
      <c r="M290" s="297"/>
      <c r="N290" s="297"/>
      <c r="O290" s="297"/>
      <c r="P290" s="297"/>
      <c r="Q290" s="298"/>
      <c r="R290" s="227"/>
      <c r="S290" s="228" t="e">
        <f>IF(C290="",NA(),MATCH($B290&amp;$C290,'Smelter Reference List'!$J:$J,0))</f>
        <v>#N/A</v>
      </c>
      <c r="T290" s="229"/>
      <c r="U290" s="229">
        <f t="shared" ca="1" si="9"/>
        <v>0</v>
      </c>
      <c r="V290" s="229"/>
      <c r="W290" s="229"/>
      <c r="Y290" s="223" t="str">
        <f t="shared" si="10"/>
        <v/>
      </c>
    </row>
    <row r="291" spans="1:25" s="223" customFormat="1" ht="20.25">
      <c r="A291" s="293"/>
      <c r="B291" s="294" t="str">
        <f>IF(LEN(A291)=0,"",INDEX('Smelter Reference List'!$A:$A,MATCH($A291,'Smelter Reference List'!$E:$E,0)))</f>
        <v/>
      </c>
      <c r="C291" s="300" t="str">
        <f>IF(LEN(A291)=0,"",INDEX('Smelter Reference List'!$C:$C,MATCH($A291,'Smelter Reference List'!$E:$E,0)))</f>
        <v/>
      </c>
      <c r="D291" s="294" t="str">
        <f ca="1">IF(ISERROR($S291),"",OFFSET('Smelter Reference List'!$C$4,$S291-4,0)&amp;"")</f>
        <v/>
      </c>
      <c r="E291" s="294" t="str">
        <f ca="1">IF(ISERROR($S291),"",OFFSET('Smelter Reference List'!$D$4,$S291-4,0)&amp;"")</f>
        <v/>
      </c>
      <c r="F291" s="294" t="str">
        <f ca="1">IF(ISERROR($S291),"",OFFSET('Smelter Reference List'!$E$4,$S291-4,0))</f>
        <v/>
      </c>
      <c r="G291" s="294" t="str">
        <f ca="1">IF(C291=$U$4,"Enter smelter details", IF(ISERROR($S291),"",OFFSET('Smelter Reference List'!$F$4,$S291-4,0)))</f>
        <v/>
      </c>
      <c r="H291" s="295" t="str">
        <f ca="1">IF(ISERROR($S291),"",OFFSET('Smelter Reference List'!$G$4,$S291-4,0))</f>
        <v/>
      </c>
      <c r="I291" s="296" t="str">
        <f ca="1">IF(ISERROR($S291),"",OFFSET('Smelter Reference List'!$H$4,$S291-4,0))</f>
        <v/>
      </c>
      <c r="J291" s="296" t="str">
        <f ca="1">IF(ISERROR($S291),"",OFFSET('Smelter Reference List'!$I$4,$S291-4,0))</f>
        <v/>
      </c>
      <c r="K291" s="297"/>
      <c r="L291" s="297"/>
      <c r="M291" s="297"/>
      <c r="N291" s="297"/>
      <c r="O291" s="297"/>
      <c r="P291" s="297"/>
      <c r="Q291" s="298"/>
      <c r="R291" s="227"/>
      <c r="S291" s="228" t="e">
        <f>IF(C291="",NA(),MATCH($B291&amp;$C291,'Smelter Reference List'!$J:$J,0))</f>
        <v>#N/A</v>
      </c>
      <c r="T291" s="229"/>
      <c r="U291" s="229">
        <f t="shared" ca="1" si="9"/>
        <v>0</v>
      </c>
      <c r="V291" s="229"/>
      <c r="W291" s="229"/>
      <c r="Y291" s="223" t="str">
        <f t="shared" si="10"/>
        <v/>
      </c>
    </row>
    <row r="292" spans="1:25" s="223" customFormat="1" ht="20.25">
      <c r="A292" s="293"/>
      <c r="B292" s="294" t="str">
        <f>IF(LEN(A292)=0,"",INDEX('Smelter Reference List'!$A:$A,MATCH($A292,'Smelter Reference List'!$E:$E,0)))</f>
        <v/>
      </c>
      <c r="C292" s="300" t="str">
        <f>IF(LEN(A292)=0,"",INDEX('Smelter Reference List'!$C:$C,MATCH($A292,'Smelter Reference List'!$E:$E,0)))</f>
        <v/>
      </c>
      <c r="D292" s="294" t="str">
        <f ca="1">IF(ISERROR($S292),"",OFFSET('Smelter Reference List'!$C$4,$S292-4,0)&amp;"")</f>
        <v/>
      </c>
      <c r="E292" s="294" t="str">
        <f ca="1">IF(ISERROR($S292),"",OFFSET('Smelter Reference List'!$D$4,$S292-4,0)&amp;"")</f>
        <v/>
      </c>
      <c r="F292" s="294" t="str">
        <f ca="1">IF(ISERROR($S292),"",OFFSET('Smelter Reference List'!$E$4,$S292-4,0))</f>
        <v/>
      </c>
      <c r="G292" s="294" t="str">
        <f ca="1">IF(C292=$U$4,"Enter smelter details", IF(ISERROR($S292),"",OFFSET('Smelter Reference List'!$F$4,$S292-4,0)))</f>
        <v/>
      </c>
      <c r="H292" s="295" t="str">
        <f ca="1">IF(ISERROR($S292),"",OFFSET('Smelter Reference List'!$G$4,$S292-4,0))</f>
        <v/>
      </c>
      <c r="I292" s="296" t="str">
        <f ca="1">IF(ISERROR($S292),"",OFFSET('Smelter Reference List'!$H$4,$S292-4,0))</f>
        <v/>
      </c>
      <c r="J292" s="296" t="str">
        <f ca="1">IF(ISERROR($S292),"",OFFSET('Smelter Reference List'!$I$4,$S292-4,0))</f>
        <v/>
      </c>
      <c r="K292" s="297"/>
      <c r="L292" s="297"/>
      <c r="M292" s="297"/>
      <c r="N292" s="297"/>
      <c r="O292" s="297"/>
      <c r="P292" s="297"/>
      <c r="Q292" s="298"/>
      <c r="R292" s="227"/>
      <c r="S292" s="228" t="e">
        <f>IF(C292="",NA(),MATCH($B292&amp;$C292,'Smelter Reference List'!$J:$J,0))</f>
        <v>#N/A</v>
      </c>
      <c r="T292" s="229"/>
      <c r="U292" s="229">
        <f t="shared" ca="1" si="9"/>
        <v>0</v>
      </c>
      <c r="V292" s="229"/>
      <c r="W292" s="229"/>
      <c r="Y292" s="223" t="str">
        <f t="shared" si="10"/>
        <v/>
      </c>
    </row>
    <row r="293" spans="1:25" s="223" customFormat="1" ht="20.25">
      <c r="A293" s="293"/>
      <c r="B293" s="294" t="str">
        <f>IF(LEN(A293)=0,"",INDEX('Smelter Reference List'!$A:$A,MATCH($A293,'Smelter Reference List'!$E:$E,0)))</f>
        <v/>
      </c>
      <c r="C293" s="300" t="str">
        <f>IF(LEN(A293)=0,"",INDEX('Smelter Reference List'!$C:$C,MATCH($A293,'Smelter Reference List'!$E:$E,0)))</f>
        <v/>
      </c>
      <c r="D293" s="294" t="str">
        <f ca="1">IF(ISERROR($S293),"",OFFSET('Smelter Reference List'!$C$4,$S293-4,0)&amp;"")</f>
        <v/>
      </c>
      <c r="E293" s="294" t="str">
        <f ca="1">IF(ISERROR($S293),"",OFFSET('Smelter Reference List'!$D$4,$S293-4,0)&amp;"")</f>
        <v/>
      </c>
      <c r="F293" s="294" t="str">
        <f ca="1">IF(ISERROR($S293),"",OFFSET('Smelter Reference List'!$E$4,$S293-4,0))</f>
        <v/>
      </c>
      <c r="G293" s="294" t="str">
        <f ca="1">IF(C293=$U$4,"Enter smelter details", IF(ISERROR($S293),"",OFFSET('Smelter Reference List'!$F$4,$S293-4,0)))</f>
        <v/>
      </c>
      <c r="H293" s="295" t="str">
        <f ca="1">IF(ISERROR($S293),"",OFFSET('Smelter Reference List'!$G$4,$S293-4,0))</f>
        <v/>
      </c>
      <c r="I293" s="296" t="str">
        <f ca="1">IF(ISERROR($S293),"",OFFSET('Smelter Reference List'!$H$4,$S293-4,0))</f>
        <v/>
      </c>
      <c r="J293" s="296" t="str">
        <f ca="1">IF(ISERROR($S293),"",OFFSET('Smelter Reference List'!$I$4,$S293-4,0))</f>
        <v/>
      </c>
      <c r="K293" s="297"/>
      <c r="L293" s="297"/>
      <c r="M293" s="297"/>
      <c r="N293" s="297"/>
      <c r="O293" s="297"/>
      <c r="P293" s="297"/>
      <c r="Q293" s="298"/>
      <c r="R293" s="227"/>
      <c r="S293" s="228" t="e">
        <f>IF(C293="",NA(),MATCH($B293&amp;$C293,'Smelter Reference List'!$J:$J,0))</f>
        <v>#N/A</v>
      </c>
      <c r="T293" s="229"/>
      <c r="U293" s="229">
        <f t="shared" ca="1" si="9"/>
        <v>0</v>
      </c>
      <c r="V293" s="229"/>
      <c r="W293" s="229"/>
      <c r="Y293" s="223" t="str">
        <f t="shared" si="10"/>
        <v/>
      </c>
    </row>
    <row r="294" spans="1:25" s="223" customFormat="1" ht="20.25">
      <c r="A294" s="293"/>
      <c r="B294" s="294" t="str">
        <f>IF(LEN(A294)=0,"",INDEX('Smelter Reference List'!$A:$A,MATCH($A294,'Smelter Reference List'!$E:$E,0)))</f>
        <v/>
      </c>
      <c r="C294" s="300" t="str">
        <f>IF(LEN(A294)=0,"",INDEX('Smelter Reference List'!$C:$C,MATCH($A294,'Smelter Reference List'!$E:$E,0)))</f>
        <v/>
      </c>
      <c r="D294" s="294" t="str">
        <f ca="1">IF(ISERROR($S294),"",OFFSET('Smelter Reference List'!$C$4,$S294-4,0)&amp;"")</f>
        <v/>
      </c>
      <c r="E294" s="294" t="str">
        <f ca="1">IF(ISERROR($S294),"",OFFSET('Smelter Reference List'!$D$4,$S294-4,0)&amp;"")</f>
        <v/>
      </c>
      <c r="F294" s="294" t="str">
        <f ca="1">IF(ISERROR($S294),"",OFFSET('Smelter Reference List'!$E$4,$S294-4,0))</f>
        <v/>
      </c>
      <c r="G294" s="294" t="str">
        <f ca="1">IF(C294=$U$4,"Enter smelter details", IF(ISERROR($S294),"",OFFSET('Smelter Reference List'!$F$4,$S294-4,0)))</f>
        <v/>
      </c>
      <c r="H294" s="295" t="str">
        <f ca="1">IF(ISERROR($S294),"",OFFSET('Smelter Reference List'!$G$4,$S294-4,0))</f>
        <v/>
      </c>
      <c r="I294" s="296" t="str">
        <f ca="1">IF(ISERROR($S294),"",OFFSET('Smelter Reference List'!$H$4,$S294-4,0))</f>
        <v/>
      </c>
      <c r="J294" s="296" t="str">
        <f ca="1">IF(ISERROR($S294),"",OFFSET('Smelter Reference List'!$I$4,$S294-4,0))</f>
        <v/>
      </c>
      <c r="K294" s="297"/>
      <c r="L294" s="297"/>
      <c r="M294" s="297"/>
      <c r="N294" s="297"/>
      <c r="O294" s="297"/>
      <c r="P294" s="297"/>
      <c r="Q294" s="298"/>
      <c r="R294" s="227"/>
      <c r="S294" s="228" t="e">
        <f>IF(C294="",NA(),MATCH($B294&amp;$C294,'Smelter Reference List'!$J:$J,0))</f>
        <v>#N/A</v>
      </c>
      <c r="T294" s="229"/>
      <c r="U294" s="229">
        <f t="shared" ca="1" si="9"/>
        <v>0</v>
      </c>
      <c r="V294" s="229"/>
      <c r="W294" s="229"/>
      <c r="Y294" s="223" t="str">
        <f t="shared" si="10"/>
        <v/>
      </c>
    </row>
    <row r="295" spans="1:25" s="223" customFormat="1" ht="20.25">
      <c r="A295" s="293"/>
      <c r="B295" s="294" t="str">
        <f>IF(LEN(A295)=0,"",INDEX('Smelter Reference List'!$A:$A,MATCH($A295,'Smelter Reference List'!$E:$E,0)))</f>
        <v/>
      </c>
      <c r="C295" s="300" t="str">
        <f>IF(LEN(A295)=0,"",INDEX('Smelter Reference List'!$C:$C,MATCH($A295,'Smelter Reference List'!$E:$E,0)))</f>
        <v/>
      </c>
      <c r="D295" s="294" t="str">
        <f ca="1">IF(ISERROR($S295),"",OFFSET('Smelter Reference List'!$C$4,$S295-4,0)&amp;"")</f>
        <v/>
      </c>
      <c r="E295" s="294" t="str">
        <f ca="1">IF(ISERROR($S295),"",OFFSET('Smelter Reference List'!$D$4,$S295-4,0)&amp;"")</f>
        <v/>
      </c>
      <c r="F295" s="294" t="str">
        <f ca="1">IF(ISERROR($S295),"",OFFSET('Smelter Reference List'!$E$4,$S295-4,0))</f>
        <v/>
      </c>
      <c r="G295" s="294" t="str">
        <f ca="1">IF(C295=$U$4,"Enter smelter details", IF(ISERROR($S295),"",OFFSET('Smelter Reference List'!$F$4,$S295-4,0)))</f>
        <v/>
      </c>
      <c r="H295" s="295" t="str">
        <f ca="1">IF(ISERROR($S295),"",OFFSET('Smelter Reference List'!$G$4,$S295-4,0))</f>
        <v/>
      </c>
      <c r="I295" s="296" t="str">
        <f ca="1">IF(ISERROR($S295),"",OFFSET('Smelter Reference List'!$H$4,$S295-4,0))</f>
        <v/>
      </c>
      <c r="J295" s="296" t="str">
        <f ca="1">IF(ISERROR($S295),"",OFFSET('Smelter Reference List'!$I$4,$S295-4,0))</f>
        <v/>
      </c>
      <c r="K295" s="297"/>
      <c r="L295" s="297"/>
      <c r="M295" s="297"/>
      <c r="N295" s="297"/>
      <c r="O295" s="297"/>
      <c r="P295" s="297"/>
      <c r="Q295" s="298"/>
      <c r="R295" s="227"/>
      <c r="S295" s="228" t="e">
        <f>IF(C295="",NA(),MATCH($B295&amp;$C295,'Smelter Reference List'!$J:$J,0))</f>
        <v>#N/A</v>
      </c>
      <c r="T295" s="229"/>
      <c r="U295" s="229">
        <f t="shared" ca="1" si="9"/>
        <v>0</v>
      </c>
      <c r="V295" s="229"/>
      <c r="W295" s="229"/>
      <c r="Y295" s="223" t="str">
        <f t="shared" si="10"/>
        <v/>
      </c>
    </row>
    <row r="296" spans="1:25" s="223" customFormat="1" ht="20.25">
      <c r="A296" s="293"/>
      <c r="B296" s="294" t="str">
        <f>IF(LEN(A296)=0,"",INDEX('Smelter Reference List'!$A:$A,MATCH($A296,'Smelter Reference List'!$E:$E,0)))</f>
        <v/>
      </c>
      <c r="C296" s="300" t="str">
        <f>IF(LEN(A296)=0,"",INDEX('Smelter Reference List'!$C:$C,MATCH($A296,'Smelter Reference List'!$E:$E,0)))</f>
        <v/>
      </c>
      <c r="D296" s="294" t="str">
        <f ca="1">IF(ISERROR($S296),"",OFFSET('Smelter Reference List'!$C$4,$S296-4,0)&amp;"")</f>
        <v/>
      </c>
      <c r="E296" s="294" t="str">
        <f ca="1">IF(ISERROR($S296),"",OFFSET('Smelter Reference List'!$D$4,$S296-4,0)&amp;"")</f>
        <v/>
      </c>
      <c r="F296" s="294" t="str">
        <f ca="1">IF(ISERROR($S296),"",OFFSET('Smelter Reference List'!$E$4,$S296-4,0))</f>
        <v/>
      </c>
      <c r="G296" s="294" t="str">
        <f ca="1">IF(C296=$U$4,"Enter smelter details", IF(ISERROR($S296),"",OFFSET('Smelter Reference List'!$F$4,$S296-4,0)))</f>
        <v/>
      </c>
      <c r="H296" s="295" t="str">
        <f ca="1">IF(ISERROR($S296),"",OFFSET('Smelter Reference List'!$G$4,$S296-4,0))</f>
        <v/>
      </c>
      <c r="I296" s="296" t="str">
        <f ca="1">IF(ISERROR($S296),"",OFFSET('Smelter Reference List'!$H$4,$S296-4,0))</f>
        <v/>
      </c>
      <c r="J296" s="296" t="str">
        <f ca="1">IF(ISERROR($S296),"",OFFSET('Smelter Reference List'!$I$4,$S296-4,0))</f>
        <v/>
      </c>
      <c r="K296" s="297"/>
      <c r="L296" s="297"/>
      <c r="M296" s="297"/>
      <c r="N296" s="297"/>
      <c r="O296" s="297"/>
      <c r="P296" s="297"/>
      <c r="Q296" s="298"/>
      <c r="R296" s="227"/>
      <c r="S296" s="228" t="e">
        <f>IF(C296="",NA(),MATCH($B296&amp;$C296,'Smelter Reference List'!$J:$J,0))</f>
        <v>#N/A</v>
      </c>
      <c r="T296" s="229"/>
      <c r="U296" s="229">
        <f t="shared" ca="1" si="9"/>
        <v>0</v>
      </c>
      <c r="V296" s="229"/>
      <c r="W296" s="229"/>
      <c r="Y296" s="223" t="str">
        <f t="shared" si="10"/>
        <v/>
      </c>
    </row>
    <row r="297" spans="1:25" s="223" customFormat="1" ht="20.25">
      <c r="A297" s="293"/>
      <c r="B297" s="294" t="str">
        <f>IF(LEN(A297)=0,"",INDEX('Smelter Reference List'!$A:$A,MATCH($A297,'Smelter Reference List'!$E:$E,0)))</f>
        <v/>
      </c>
      <c r="C297" s="300" t="str">
        <f>IF(LEN(A297)=0,"",INDEX('Smelter Reference List'!$C:$C,MATCH($A297,'Smelter Reference List'!$E:$E,0)))</f>
        <v/>
      </c>
      <c r="D297" s="294" t="str">
        <f ca="1">IF(ISERROR($S297),"",OFFSET('Smelter Reference List'!$C$4,$S297-4,0)&amp;"")</f>
        <v/>
      </c>
      <c r="E297" s="294" t="str">
        <f ca="1">IF(ISERROR($S297),"",OFFSET('Smelter Reference List'!$D$4,$S297-4,0)&amp;"")</f>
        <v/>
      </c>
      <c r="F297" s="294" t="str">
        <f ca="1">IF(ISERROR($S297),"",OFFSET('Smelter Reference List'!$E$4,$S297-4,0))</f>
        <v/>
      </c>
      <c r="G297" s="294" t="str">
        <f ca="1">IF(C297=$U$4,"Enter smelter details", IF(ISERROR($S297),"",OFFSET('Smelter Reference List'!$F$4,$S297-4,0)))</f>
        <v/>
      </c>
      <c r="H297" s="295" t="str">
        <f ca="1">IF(ISERROR($S297),"",OFFSET('Smelter Reference List'!$G$4,$S297-4,0))</f>
        <v/>
      </c>
      <c r="I297" s="296" t="str">
        <f ca="1">IF(ISERROR($S297),"",OFFSET('Smelter Reference List'!$H$4,$S297-4,0))</f>
        <v/>
      </c>
      <c r="J297" s="296" t="str">
        <f ca="1">IF(ISERROR($S297),"",OFFSET('Smelter Reference List'!$I$4,$S297-4,0))</f>
        <v/>
      </c>
      <c r="K297" s="297"/>
      <c r="L297" s="297"/>
      <c r="M297" s="297"/>
      <c r="N297" s="297"/>
      <c r="O297" s="297"/>
      <c r="P297" s="297"/>
      <c r="Q297" s="298"/>
      <c r="R297" s="227"/>
      <c r="S297" s="228" t="e">
        <f>IF(C297="",NA(),MATCH($B297&amp;$C297,'Smelter Reference List'!$J:$J,0))</f>
        <v>#N/A</v>
      </c>
      <c r="T297" s="229"/>
      <c r="U297" s="229">
        <f t="shared" ca="1" si="9"/>
        <v>0</v>
      </c>
      <c r="V297" s="229"/>
      <c r="W297" s="229"/>
      <c r="Y297" s="223" t="str">
        <f t="shared" si="10"/>
        <v/>
      </c>
    </row>
    <row r="298" spans="1:25" s="223" customFormat="1" ht="20.25">
      <c r="A298" s="293"/>
      <c r="B298" s="294" t="str">
        <f>IF(LEN(A298)=0,"",INDEX('Smelter Reference List'!$A:$A,MATCH($A298,'Smelter Reference List'!$E:$E,0)))</f>
        <v/>
      </c>
      <c r="C298" s="300" t="str">
        <f>IF(LEN(A298)=0,"",INDEX('Smelter Reference List'!$C:$C,MATCH($A298,'Smelter Reference List'!$E:$E,0)))</f>
        <v/>
      </c>
      <c r="D298" s="294" t="str">
        <f ca="1">IF(ISERROR($S298),"",OFFSET('Smelter Reference List'!$C$4,$S298-4,0)&amp;"")</f>
        <v/>
      </c>
      <c r="E298" s="294" t="str">
        <f ca="1">IF(ISERROR($S298),"",OFFSET('Smelter Reference List'!$D$4,$S298-4,0)&amp;"")</f>
        <v/>
      </c>
      <c r="F298" s="294" t="str">
        <f ca="1">IF(ISERROR($S298),"",OFFSET('Smelter Reference List'!$E$4,$S298-4,0))</f>
        <v/>
      </c>
      <c r="G298" s="294" t="str">
        <f ca="1">IF(C298=$U$4,"Enter smelter details", IF(ISERROR($S298),"",OFFSET('Smelter Reference List'!$F$4,$S298-4,0)))</f>
        <v/>
      </c>
      <c r="H298" s="295" t="str">
        <f ca="1">IF(ISERROR($S298),"",OFFSET('Smelter Reference List'!$G$4,$S298-4,0))</f>
        <v/>
      </c>
      <c r="I298" s="296" t="str">
        <f ca="1">IF(ISERROR($S298),"",OFFSET('Smelter Reference List'!$H$4,$S298-4,0))</f>
        <v/>
      </c>
      <c r="J298" s="296" t="str">
        <f ca="1">IF(ISERROR($S298),"",OFFSET('Smelter Reference List'!$I$4,$S298-4,0))</f>
        <v/>
      </c>
      <c r="K298" s="297"/>
      <c r="L298" s="297"/>
      <c r="M298" s="297"/>
      <c r="N298" s="297"/>
      <c r="O298" s="297"/>
      <c r="P298" s="297"/>
      <c r="Q298" s="298"/>
      <c r="R298" s="227"/>
      <c r="S298" s="228" t="e">
        <f>IF(C298="",NA(),MATCH($B298&amp;$C298,'Smelter Reference List'!$J:$J,0))</f>
        <v>#N/A</v>
      </c>
      <c r="T298" s="229"/>
      <c r="U298" s="229">
        <f t="shared" ca="1" si="9"/>
        <v>0</v>
      </c>
      <c r="V298" s="229"/>
      <c r="W298" s="229"/>
      <c r="Y298" s="223" t="str">
        <f t="shared" si="10"/>
        <v/>
      </c>
    </row>
    <row r="299" spans="1:25" s="223" customFormat="1" ht="20.25">
      <c r="A299" s="293"/>
      <c r="B299" s="294" t="str">
        <f>IF(LEN(A299)=0,"",INDEX('Smelter Reference List'!$A:$A,MATCH($A299,'Smelter Reference List'!$E:$E,0)))</f>
        <v/>
      </c>
      <c r="C299" s="300" t="str">
        <f>IF(LEN(A299)=0,"",INDEX('Smelter Reference List'!$C:$C,MATCH($A299,'Smelter Reference List'!$E:$E,0)))</f>
        <v/>
      </c>
      <c r="D299" s="294" t="str">
        <f ca="1">IF(ISERROR($S299),"",OFFSET('Smelter Reference List'!$C$4,$S299-4,0)&amp;"")</f>
        <v/>
      </c>
      <c r="E299" s="294" t="str">
        <f ca="1">IF(ISERROR($S299),"",OFFSET('Smelter Reference List'!$D$4,$S299-4,0)&amp;"")</f>
        <v/>
      </c>
      <c r="F299" s="294" t="str">
        <f ca="1">IF(ISERROR($S299),"",OFFSET('Smelter Reference List'!$E$4,$S299-4,0))</f>
        <v/>
      </c>
      <c r="G299" s="294" t="str">
        <f ca="1">IF(C299=$U$4,"Enter smelter details", IF(ISERROR($S299),"",OFFSET('Smelter Reference List'!$F$4,$S299-4,0)))</f>
        <v/>
      </c>
      <c r="H299" s="295" t="str">
        <f ca="1">IF(ISERROR($S299),"",OFFSET('Smelter Reference List'!$G$4,$S299-4,0))</f>
        <v/>
      </c>
      <c r="I299" s="296" t="str">
        <f ca="1">IF(ISERROR($S299),"",OFFSET('Smelter Reference List'!$H$4,$S299-4,0))</f>
        <v/>
      </c>
      <c r="J299" s="296" t="str">
        <f ca="1">IF(ISERROR($S299),"",OFFSET('Smelter Reference List'!$I$4,$S299-4,0))</f>
        <v/>
      </c>
      <c r="K299" s="297"/>
      <c r="L299" s="297"/>
      <c r="M299" s="297"/>
      <c r="N299" s="297"/>
      <c r="O299" s="297"/>
      <c r="P299" s="297"/>
      <c r="Q299" s="298"/>
      <c r="R299" s="227"/>
      <c r="S299" s="228" t="e">
        <f>IF(C299="",NA(),MATCH($B299&amp;$C299,'Smelter Reference List'!$J:$J,0))</f>
        <v>#N/A</v>
      </c>
      <c r="T299" s="229"/>
      <c r="U299" s="229">
        <f t="shared" ca="1" si="9"/>
        <v>0</v>
      </c>
      <c r="V299" s="229"/>
      <c r="W299" s="229"/>
      <c r="Y299" s="223" t="str">
        <f t="shared" si="10"/>
        <v/>
      </c>
    </row>
    <row r="300" spans="1:25" s="223" customFormat="1" ht="20.25">
      <c r="A300" s="293"/>
      <c r="B300" s="294" t="str">
        <f>IF(LEN(A300)=0,"",INDEX('Smelter Reference List'!$A:$A,MATCH($A300,'Smelter Reference List'!$E:$E,0)))</f>
        <v/>
      </c>
      <c r="C300" s="300" t="str">
        <f>IF(LEN(A300)=0,"",INDEX('Smelter Reference List'!$C:$C,MATCH($A300,'Smelter Reference List'!$E:$E,0)))</f>
        <v/>
      </c>
      <c r="D300" s="294" t="str">
        <f ca="1">IF(ISERROR($S300),"",OFFSET('Smelter Reference List'!$C$4,$S300-4,0)&amp;"")</f>
        <v/>
      </c>
      <c r="E300" s="294" t="str">
        <f ca="1">IF(ISERROR($S300),"",OFFSET('Smelter Reference List'!$D$4,$S300-4,0)&amp;"")</f>
        <v/>
      </c>
      <c r="F300" s="294" t="str">
        <f ca="1">IF(ISERROR($S300),"",OFFSET('Smelter Reference List'!$E$4,$S300-4,0))</f>
        <v/>
      </c>
      <c r="G300" s="294" t="str">
        <f ca="1">IF(C300=$U$4,"Enter smelter details", IF(ISERROR($S300),"",OFFSET('Smelter Reference List'!$F$4,$S300-4,0)))</f>
        <v/>
      </c>
      <c r="H300" s="295" t="str">
        <f ca="1">IF(ISERROR($S300),"",OFFSET('Smelter Reference List'!$G$4,$S300-4,0))</f>
        <v/>
      </c>
      <c r="I300" s="296" t="str">
        <f ca="1">IF(ISERROR($S300),"",OFFSET('Smelter Reference List'!$H$4,$S300-4,0))</f>
        <v/>
      </c>
      <c r="J300" s="296" t="str">
        <f ca="1">IF(ISERROR($S300),"",OFFSET('Smelter Reference List'!$I$4,$S300-4,0))</f>
        <v/>
      </c>
      <c r="K300" s="297"/>
      <c r="L300" s="297"/>
      <c r="M300" s="297"/>
      <c r="N300" s="297"/>
      <c r="O300" s="297"/>
      <c r="P300" s="297"/>
      <c r="Q300" s="298"/>
      <c r="R300" s="227"/>
      <c r="S300" s="228" t="e">
        <f>IF(C300="",NA(),MATCH($B300&amp;$C300,'Smelter Reference List'!$J:$J,0))</f>
        <v>#N/A</v>
      </c>
      <c r="T300" s="229"/>
      <c r="U300" s="229">
        <f t="shared" ca="1" si="9"/>
        <v>0</v>
      </c>
      <c r="V300" s="229"/>
      <c r="W300" s="229"/>
      <c r="Y300" s="223" t="str">
        <f t="shared" si="10"/>
        <v/>
      </c>
    </row>
    <row r="301" spans="1:25" s="223" customFormat="1" ht="20.25">
      <c r="A301" s="293"/>
      <c r="B301" s="294" t="str">
        <f>IF(LEN(A301)=0,"",INDEX('Smelter Reference List'!$A:$A,MATCH($A301,'Smelter Reference List'!$E:$E,0)))</f>
        <v/>
      </c>
      <c r="C301" s="300" t="str">
        <f>IF(LEN(A301)=0,"",INDEX('Smelter Reference List'!$C:$C,MATCH($A301,'Smelter Reference List'!$E:$E,0)))</f>
        <v/>
      </c>
      <c r="D301" s="294" t="str">
        <f ca="1">IF(ISERROR($S301),"",OFFSET('Smelter Reference List'!$C$4,$S301-4,0)&amp;"")</f>
        <v/>
      </c>
      <c r="E301" s="294" t="str">
        <f ca="1">IF(ISERROR($S301),"",OFFSET('Smelter Reference List'!$D$4,$S301-4,0)&amp;"")</f>
        <v/>
      </c>
      <c r="F301" s="294" t="str">
        <f ca="1">IF(ISERROR($S301),"",OFFSET('Smelter Reference List'!$E$4,$S301-4,0))</f>
        <v/>
      </c>
      <c r="G301" s="294" t="str">
        <f ca="1">IF(C301=$U$4,"Enter smelter details", IF(ISERROR($S301),"",OFFSET('Smelter Reference List'!$F$4,$S301-4,0)))</f>
        <v/>
      </c>
      <c r="H301" s="295" t="str">
        <f ca="1">IF(ISERROR($S301),"",OFFSET('Smelter Reference List'!$G$4,$S301-4,0))</f>
        <v/>
      </c>
      <c r="I301" s="296" t="str">
        <f ca="1">IF(ISERROR($S301),"",OFFSET('Smelter Reference List'!$H$4,$S301-4,0))</f>
        <v/>
      </c>
      <c r="J301" s="296" t="str">
        <f ca="1">IF(ISERROR($S301),"",OFFSET('Smelter Reference List'!$I$4,$S301-4,0))</f>
        <v/>
      </c>
      <c r="K301" s="297"/>
      <c r="L301" s="297"/>
      <c r="M301" s="297"/>
      <c r="N301" s="297"/>
      <c r="O301" s="297"/>
      <c r="P301" s="297"/>
      <c r="Q301" s="298"/>
      <c r="R301" s="227"/>
      <c r="S301" s="228" t="e">
        <f>IF(C301="",NA(),MATCH($B301&amp;$C301,'Smelter Reference List'!$J:$J,0))</f>
        <v>#N/A</v>
      </c>
      <c r="T301" s="229"/>
      <c r="U301" s="229">
        <f t="shared" ca="1" si="9"/>
        <v>0</v>
      </c>
      <c r="V301" s="229"/>
      <c r="W301" s="229"/>
      <c r="Y301" s="223" t="str">
        <f t="shared" si="10"/>
        <v/>
      </c>
    </row>
    <row r="302" spans="1:25" s="223" customFormat="1" ht="20.25">
      <c r="A302" s="293"/>
      <c r="B302" s="294" t="str">
        <f>IF(LEN(A302)=0,"",INDEX('Smelter Reference List'!$A:$A,MATCH($A302,'Smelter Reference List'!$E:$E,0)))</f>
        <v/>
      </c>
      <c r="C302" s="300" t="str">
        <f>IF(LEN(A302)=0,"",INDEX('Smelter Reference List'!$C:$C,MATCH($A302,'Smelter Reference List'!$E:$E,0)))</f>
        <v/>
      </c>
      <c r="D302" s="294" t="str">
        <f ca="1">IF(ISERROR($S302),"",OFFSET('Smelter Reference List'!$C$4,$S302-4,0)&amp;"")</f>
        <v/>
      </c>
      <c r="E302" s="294" t="str">
        <f ca="1">IF(ISERROR($S302),"",OFFSET('Smelter Reference List'!$D$4,$S302-4,0)&amp;"")</f>
        <v/>
      </c>
      <c r="F302" s="294" t="str">
        <f ca="1">IF(ISERROR($S302),"",OFFSET('Smelter Reference List'!$E$4,$S302-4,0))</f>
        <v/>
      </c>
      <c r="G302" s="294" t="str">
        <f ca="1">IF(C302=$U$4,"Enter smelter details", IF(ISERROR($S302),"",OFFSET('Smelter Reference List'!$F$4,$S302-4,0)))</f>
        <v/>
      </c>
      <c r="H302" s="295" t="str">
        <f ca="1">IF(ISERROR($S302),"",OFFSET('Smelter Reference List'!$G$4,$S302-4,0))</f>
        <v/>
      </c>
      <c r="I302" s="296" t="str">
        <f ca="1">IF(ISERROR($S302),"",OFFSET('Smelter Reference List'!$H$4,$S302-4,0))</f>
        <v/>
      </c>
      <c r="J302" s="296" t="str">
        <f ca="1">IF(ISERROR($S302),"",OFFSET('Smelter Reference List'!$I$4,$S302-4,0))</f>
        <v/>
      </c>
      <c r="K302" s="297"/>
      <c r="L302" s="297"/>
      <c r="M302" s="297"/>
      <c r="N302" s="297"/>
      <c r="O302" s="297"/>
      <c r="P302" s="297"/>
      <c r="Q302" s="298"/>
      <c r="R302" s="227"/>
      <c r="S302" s="228" t="e">
        <f>IF(C302="",NA(),MATCH($B302&amp;$C302,'Smelter Reference List'!$J:$J,0))</f>
        <v>#N/A</v>
      </c>
      <c r="T302" s="229"/>
      <c r="U302" s="229">
        <f t="shared" ca="1" si="9"/>
        <v>0</v>
      </c>
      <c r="V302" s="229"/>
      <c r="W302" s="229"/>
      <c r="Y302" s="223" t="str">
        <f t="shared" si="10"/>
        <v/>
      </c>
    </row>
    <row r="303" spans="1:25" s="223" customFormat="1" ht="20.25">
      <c r="A303" s="293"/>
      <c r="B303" s="294" t="str">
        <f>IF(LEN(A303)=0,"",INDEX('Smelter Reference List'!$A:$A,MATCH($A303,'Smelter Reference List'!$E:$E,0)))</f>
        <v/>
      </c>
      <c r="C303" s="300" t="str">
        <f>IF(LEN(A303)=0,"",INDEX('Smelter Reference List'!$C:$C,MATCH($A303,'Smelter Reference List'!$E:$E,0)))</f>
        <v/>
      </c>
      <c r="D303" s="294" t="str">
        <f ca="1">IF(ISERROR($S303),"",OFFSET('Smelter Reference List'!$C$4,$S303-4,0)&amp;"")</f>
        <v/>
      </c>
      <c r="E303" s="294" t="str">
        <f ca="1">IF(ISERROR($S303),"",OFFSET('Smelter Reference List'!$D$4,$S303-4,0)&amp;"")</f>
        <v/>
      </c>
      <c r="F303" s="294" t="str">
        <f ca="1">IF(ISERROR($S303),"",OFFSET('Smelter Reference List'!$E$4,$S303-4,0))</f>
        <v/>
      </c>
      <c r="G303" s="294" t="str">
        <f ca="1">IF(C303=$U$4,"Enter smelter details", IF(ISERROR($S303),"",OFFSET('Smelter Reference List'!$F$4,$S303-4,0)))</f>
        <v/>
      </c>
      <c r="H303" s="295" t="str">
        <f ca="1">IF(ISERROR($S303),"",OFFSET('Smelter Reference List'!$G$4,$S303-4,0))</f>
        <v/>
      </c>
      <c r="I303" s="296" t="str">
        <f ca="1">IF(ISERROR($S303),"",OFFSET('Smelter Reference List'!$H$4,$S303-4,0))</f>
        <v/>
      </c>
      <c r="J303" s="296" t="str">
        <f ca="1">IF(ISERROR($S303),"",OFFSET('Smelter Reference List'!$I$4,$S303-4,0))</f>
        <v/>
      </c>
      <c r="K303" s="297"/>
      <c r="L303" s="297"/>
      <c r="M303" s="297"/>
      <c r="N303" s="297"/>
      <c r="O303" s="297"/>
      <c r="P303" s="297"/>
      <c r="Q303" s="298"/>
      <c r="R303" s="227"/>
      <c r="S303" s="228" t="e">
        <f>IF(C303="",NA(),MATCH($B303&amp;$C303,'Smelter Reference List'!$J:$J,0))</f>
        <v>#N/A</v>
      </c>
      <c r="T303" s="229"/>
      <c r="U303" s="229">
        <f t="shared" ca="1" si="9"/>
        <v>0</v>
      </c>
      <c r="V303" s="229"/>
      <c r="W303" s="229"/>
      <c r="Y303" s="223" t="str">
        <f t="shared" si="10"/>
        <v/>
      </c>
    </row>
    <row r="304" spans="1:25" s="223" customFormat="1" ht="20.25">
      <c r="A304" s="293"/>
      <c r="B304" s="294" t="str">
        <f>IF(LEN(A304)=0,"",INDEX('Smelter Reference List'!$A:$A,MATCH($A304,'Smelter Reference List'!$E:$E,0)))</f>
        <v/>
      </c>
      <c r="C304" s="300" t="str">
        <f>IF(LEN(A304)=0,"",INDEX('Smelter Reference List'!$C:$C,MATCH($A304,'Smelter Reference List'!$E:$E,0)))</f>
        <v/>
      </c>
      <c r="D304" s="294" t="str">
        <f ca="1">IF(ISERROR($S304),"",OFFSET('Smelter Reference List'!$C$4,$S304-4,0)&amp;"")</f>
        <v/>
      </c>
      <c r="E304" s="294" t="str">
        <f ca="1">IF(ISERROR($S304),"",OFFSET('Smelter Reference List'!$D$4,$S304-4,0)&amp;"")</f>
        <v/>
      </c>
      <c r="F304" s="294" t="str">
        <f ca="1">IF(ISERROR($S304),"",OFFSET('Smelter Reference List'!$E$4,$S304-4,0))</f>
        <v/>
      </c>
      <c r="G304" s="294" t="str">
        <f ca="1">IF(C304=$U$4,"Enter smelter details", IF(ISERROR($S304),"",OFFSET('Smelter Reference List'!$F$4,$S304-4,0)))</f>
        <v/>
      </c>
      <c r="H304" s="295" t="str">
        <f ca="1">IF(ISERROR($S304),"",OFFSET('Smelter Reference List'!$G$4,$S304-4,0))</f>
        <v/>
      </c>
      <c r="I304" s="296" t="str">
        <f ca="1">IF(ISERROR($S304),"",OFFSET('Smelter Reference List'!$H$4,$S304-4,0))</f>
        <v/>
      </c>
      <c r="J304" s="296" t="str">
        <f ca="1">IF(ISERROR($S304),"",OFFSET('Smelter Reference List'!$I$4,$S304-4,0))</f>
        <v/>
      </c>
      <c r="K304" s="297"/>
      <c r="L304" s="297"/>
      <c r="M304" s="297"/>
      <c r="N304" s="297"/>
      <c r="O304" s="297"/>
      <c r="P304" s="297"/>
      <c r="Q304" s="298"/>
      <c r="R304" s="227"/>
      <c r="S304" s="228" t="e">
        <f>IF(C304="",NA(),MATCH($B304&amp;$C304,'Smelter Reference List'!$J:$J,0))</f>
        <v>#N/A</v>
      </c>
      <c r="T304" s="229"/>
      <c r="U304" s="229">
        <f t="shared" ca="1" si="9"/>
        <v>0</v>
      </c>
      <c r="V304" s="229"/>
      <c r="W304" s="229"/>
      <c r="Y304" s="223" t="str">
        <f t="shared" si="10"/>
        <v/>
      </c>
    </row>
    <row r="305" spans="1:25" s="223" customFormat="1" ht="20.25">
      <c r="A305" s="293"/>
      <c r="B305" s="294" t="str">
        <f>IF(LEN(A305)=0,"",INDEX('Smelter Reference List'!$A:$A,MATCH($A305,'Smelter Reference List'!$E:$E,0)))</f>
        <v/>
      </c>
      <c r="C305" s="300" t="str">
        <f>IF(LEN(A305)=0,"",INDEX('Smelter Reference List'!$C:$C,MATCH($A305,'Smelter Reference List'!$E:$E,0)))</f>
        <v/>
      </c>
      <c r="D305" s="294" t="str">
        <f ca="1">IF(ISERROR($S305),"",OFFSET('Smelter Reference List'!$C$4,$S305-4,0)&amp;"")</f>
        <v/>
      </c>
      <c r="E305" s="294" t="str">
        <f ca="1">IF(ISERROR($S305),"",OFFSET('Smelter Reference List'!$D$4,$S305-4,0)&amp;"")</f>
        <v/>
      </c>
      <c r="F305" s="294" t="str">
        <f ca="1">IF(ISERROR($S305),"",OFFSET('Smelter Reference List'!$E$4,$S305-4,0))</f>
        <v/>
      </c>
      <c r="G305" s="294" t="str">
        <f ca="1">IF(C305=$U$4,"Enter smelter details", IF(ISERROR($S305),"",OFFSET('Smelter Reference List'!$F$4,$S305-4,0)))</f>
        <v/>
      </c>
      <c r="H305" s="295" t="str">
        <f ca="1">IF(ISERROR($S305),"",OFFSET('Smelter Reference List'!$G$4,$S305-4,0))</f>
        <v/>
      </c>
      <c r="I305" s="296" t="str">
        <f ca="1">IF(ISERROR($S305),"",OFFSET('Smelter Reference List'!$H$4,$S305-4,0))</f>
        <v/>
      </c>
      <c r="J305" s="296" t="str">
        <f ca="1">IF(ISERROR($S305),"",OFFSET('Smelter Reference List'!$I$4,$S305-4,0))</f>
        <v/>
      </c>
      <c r="K305" s="297"/>
      <c r="L305" s="297"/>
      <c r="M305" s="297"/>
      <c r="N305" s="297"/>
      <c r="O305" s="297"/>
      <c r="P305" s="297"/>
      <c r="Q305" s="298"/>
      <c r="R305" s="227"/>
      <c r="S305" s="228" t="e">
        <f>IF(C305="",NA(),MATCH($B305&amp;$C305,'Smelter Reference List'!$J:$J,0))</f>
        <v>#N/A</v>
      </c>
      <c r="T305" s="229"/>
      <c r="U305" s="229">
        <f t="shared" ca="1" si="9"/>
        <v>0</v>
      </c>
      <c r="V305" s="229"/>
      <c r="W305" s="229"/>
      <c r="Y305" s="223" t="str">
        <f t="shared" si="10"/>
        <v/>
      </c>
    </row>
    <row r="306" spans="1:25" s="223" customFormat="1" ht="20.25">
      <c r="A306" s="293"/>
      <c r="B306" s="294" t="str">
        <f>IF(LEN(A306)=0,"",INDEX('Smelter Reference List'!$A:$A,MATCH($A306,'Smelter Reference List'!$E:$E,0)))</f>
        <v/>
      </c>
      <c r="C306" s="300" t="str">
        <f>IF(LEN(A306)=0,"",INDEX('Smelter Reference List'!$C:$C,MATCH($A306,'Smelter Reference List'!$E:$E,0)))</f>
        <v/>
      </c>
      <c r="D306" s="294" t="str">
        <f ca="1">IF(ISERROR($S306),"",OFFSET('Smelter Reference List'!$C$4,$S306-4,0)&amp;"")</f>
        <v/>
      </c>
      <c r="E306" s="294" t="str">
        <f ca="1">IF(ISERROR($S306),"",OFFSET('Smelter Reference List'!$D$4,$S306-4,0)&amp;"")</f>
        <v/>
      </c>
      <c r="F306" s="294" t="str">
        <f ca="1">IF(ISERROR($S306),"",OFFSET('Smelter Reference List'!$E$4,$S306-4,0))</f>
        <v/>
      </c>
      <c r="G306" s="294" t="str">
        <f ca="1">IF(C306=$U$4,"Enter smelter details", IF(ISERROR($S306),"",OFFSET('Smelter Reference List'!$F$4,$S306-4,0)))</f>
        <v/>
      </c>
      <c r="H306" s="295" t="str">
        <f ca="1">IF(ISERROR($S306),"",OFFSET('Smelter Reference List'!$G$4,$S306-4,0))</f>
        <v/>
      </c>
      <c r="I306" s="296" t="str">
        <f ca="1">IF(ISERROR($S306),"",OFFSET('Smelter Reference List'!$H$4,$S306-4,0))</f>
        <v/>
      </c>
      <c r="J306" s="296" t="str">
        <f ca="1">IF(ISERROR($S306),"",OFFSET('Smelter Reference List'!$I$4,$S306-4,0))</f>
        <v/>
      </c>
      <c r="K306" s="297"/>
      <c r="L306" s="297"/>
      <c r="M306" s="297"/>
      <c r="N306" s="297"/>
      <c r="O306" s="297"/>
      <c r="P306" s="297"/>
      <c r="Q306" s="298"/>
      <c r="R306" s="227"/>
      <c r="S306" s="228" t="e">
        <f>IF(C306="",NA(),MATCH($B306&amp;$C306,'Smelter Reference List'!$J:$J,0))</f>
        <v>#N/A</v>
      </c>
      <c r="T306" s="229"/>
      <c r="U306" s="229">
        <f t="shared" ca="1" si="9"/>
        <v>0</v>
      </c>
      <c r="V306" s="229"/>
      <c r="W306" s="229"/>
      <c r="Y306" s="223" t="str">
        <f t="shared" si="10"/>
        <v/>
      </c>
    </row>
    <row r="307" spans="1:25" s="223" customFormat="1" ht="20.25">
      <c r="A307" s="293"/>
      <c r="B307" s="294" t="str">
        <f>IF(LEN(A307)=0,"",INDEX('Smelter Reference List'!$A:$A,MATCH($A307,'Smelter Reference List'!$E:$E,0)))</f>
        <v/>
      </c>
      <c r="C307" s="300" t="str">
        <f>IF(LEN(A307)=0,"",INDEX('Smelter Reference List'!$C:$C,MATCH($A307,'Smelter Reference List'!$E:$E,0)))</f>
        <v/>
      </c>
      <c r="D307" s="294" t="str">
        <f ca="1">IF(ISERROR($S307),"",OFFSET('Smelter Reference List'!$C$4,$S307-4,0)&amp;"")</f>
        <v/>
      </c>
      <c r="E307" s="294" t="str">
        <f ca="1">IF(ISERROR($S307),"",OFFSET('Smelter Reference List'!$D$4,$S307-4,0)&amp;"")</f>
        <v/>
      </c>
      <c r="F307" s="294" t="str">
        <f ca="1">IF(ISERROR($S307),"",OFFSET('Smelter Reference List'!$E$4,$S307-4,0))</f>
        <v/>
      </c>
      <c r="G307" s="294" t="str">
        <f ca="1">IF(C307=$U$4,"Enter smelter details", IF(ISERROR($S307),"",OFFSET('Smelter Reference List'!$F$4,$S307-4,0)))</f>
        <v/>
      </c>
      <c r="H307" s="295" t="str">
        <f ca="1">IF(ISERROR($S307),"",OFFSET('Smelter Reference List'!$G$4,$S307-4,0))</f>
        <v/>
      </c>
      <c r="I307" s="296" t="str">
        <f ca="1">IF(ISERROR($S307),"",OFFSET('Smelter Reference List'!$H$4,$S307-4,0))</f>
        <v/>
      </c>
      <c r="J307" s="296" t="str">
        <f ca="1">IF(ISERROR($S307),"",OFFSET('Smelter Reference List'!$I$4,$S307-4,0))</f>
        <v/>
      </c>
      <c r="K307" s="297"/>
      <c r="L307" s="297"/>
      <c r="M307" s="297"/>
      <c r="N307" s="297"/>
      <c r="O307" s="297"/>
      <c r="P307" s="297"/>
      <c r="Q307" s="298"/>
      <c r="R307" s="227"/>
      <c r="S307" s="228" t="e">
        <f>IF(C307="",NA(),MATCH($B307&amp;$C307,'Smelter Reference List'!$J:$J,0))</f>
        <v>#N/A</v>
      </c>
      <c r="T307" s="229"/>
      <c r="U307" s="229">
        <f t="shared" ca="1" si="9"/>
        <v>0</v>
      </c>
      <c r="V307" s="229"/>
      <c r="W307" s="229"/>
      <c r="Y307" s="223" t="str">
        <f t="shared" si="10"/>
        <v/>
      </c>
    </row>
    <row r="308" spans="1:25" s="223" customFormat="1" ht="20.25">
      <c r="A308" s="293"/>
      <c r="B308" s="294" t="str">
        <f>IF(LEN(A308)=0,"",INDEX('Smelter Reference List'!$A:$A,MATCH($A308,'Smelter Reference List'!$E:$E,0)))</f>
        <v/>
      </c>
      <c r="C308" s="300" t="str">
        <f>IF(LEN(A308)=0,"",INDEX('Smelter Reference List'!$C:$C,MATCH($A308,'Smelter Reference List'!$E:$E,0)))</f>
        <v/>
      </c>
      <c r="D308" s="294" t="str">
        <f ca="1">IF(ISERROR($S308),"",OFFSET('Smelter Reference List'!$C$4,$S308-4,0)&amp;"")</f>
        <v/>
      </c>
      <c r="E308" s="294" t="str">
        <f ca="1">IF(ISERROR($S308),"",OFFSET('Smelter Reference List'!$D$4,$S308-4,0)&amp;"")</f>
        <v/>
      </c>
      <c r="F308" s="294" t="str">
        <f ca="1">IF(ISERROR($S308),"",OFFSET('Smelter Reference List'!$E$4,$S308-4,0))</f>
        <v/>
      </c>
      <c r="G308" s="294" t="str">
        <f ca="1">IF(C308=$U$4,"Enter smelter details", IF(ISERROR($S308),"",OFFSET('Smelter Reference List'!$F$4,$S308-4,0)))</f>
        <v/>
      </c>
      <c r="H308" s="295" t="str">
        <f ca="1">IF(ISERROR($S308),"",OFFSET('Smelter Reference List'!$G$4,$S308-4,0))</f>
        <v/>
      </c>
      <c r="I308" s="296" t="str">
        <f ca="1">IF(ISERROR($S308),"",OFFSET('Smelter Reference List'!$H$4,$S308-4,0))</f>
        <v/>
      </c>
      <c r="J308" s="296" t="str">
        <f ca="1">IF(ISERROR($S308),"",OFFSET('Smelter Reference List'!$I$4,$S308-4,0))</f>
        <v/>
      </c>
      <c r="K308" s="297"/>
      <c r="L308" s="297"/>
      <c r="M308" s="297"/>
      <c r="N308" s="297"/>
      <c r="O308" s="297"/>
      <c r="P308" s="297"/>
      <c r="Q308" s="298"/>
      <c r="R308" s="227"/>
      <c r="S308" s="228" t="e">
        <f>IF(C308="",NA(),MATCH($B308&amp;$C308,'Smelter Reference List'!$J:$J,0))</f>
        <v>#N/A</v>
      </c>
      <c r="T308" s="229"/>
      <c r="U308" s="229">
        <f t="shared" ca="1" si="9"/>
        <v>0</v>
      </c>
      <c r="V308" s="229"/>
      <c r="W308" s="229"/>
      <c r="Y308" s="223" t="str">
        <f t="shared" si="10"/>
        <v/>
      </c>
    </row>
    <row r="309" spans="1:25" s="223" customFormat="1" ht="20.25">
      <c r="A309" s="293"/>
      <c r="B309" s="294" t="str">
        <f>IF(LEN(A309)=0,"",INDEX('Smelter Reference List'!$A:$A,MATCH($A309,'Smelter Reference List'!$E:$E,0)))</f>
        <v/>
      </c>
      <c r="C309" s="300" t="str">
        <f>IF(LEN(A309)=0,"",INDEX('Smelter Reference List'!$C:$C,MATCH($A309,'Smelter Reference List'!$E:$E,0)))</f>
        <v/>
      </c>
      <c r="D309" s="294" t="str">
        <f ca="1">IF(ISERROR($S309),"",OFFSET('Smelter Reference List'!$C$4,$S309-4,0)&amp;"")</f>
        <v/>
      </c>
      <c r="E309" s="294" t="str">
        <f ca="1">IF(ISERROR($S309),"",OFFSET('Smelter Reference List'!$D$4,$S309-4,0)&amp;"")</f>
        <v/>
      </c>
      <c r="F309" s="294" t="str">
        <f ca="1">IF(ISERROR($S309),"",OFFSET('Smelter Reference List'!$E$4,$S309-4,0))</f>
        <v/>
      </c>
      <c r="G309" s="294" t="str">
        <f ca="1">IF(C309=$U$4,"Enter smelter details", IF(ISERROR($S309),"",OFFSET('Smelter Reference List'!$F$4,$S309-4,0)))</f>
        <v/>
      </c>
      <c r="H309" s="295" t="str">
        <f ca="1">IF(ISERROR($S309),"",OFFSET('Smelter Reference List'!$G$4,$S309-4,0))</f>
        <v/>
      </c>
      <c r="I309" s="296" t="str">
        <f ca="1">IF(ISERROR($S309),"",OFFSET('Smelter Reference List'!$H$4,$S309-4,0))</f>
        <v/>
      </c>
      <c r="J309" s="296" t="str">
        <f ca="1">IF(ISERROR($S309),"",OFFSET('Smelter Reference List'!$I$4,$S309-4,0))</f>
        <v/>
      </c>
      <c r="K309" s="297"/>
      <c r="L309" s="297"/>
      <c r="M309" s="297"/>
      <c r="N309" s="297"/>
      <c r="O309" s="297"/>
      <c r="P309" s="297"/>
      <c r="Q309" s="298"/>
      <c r="R309" s="227"/>
      <c r="S309" s="228" t="e">
        <f>IF(C309="",NA(),MATCH($B309&amp;$C309,'Smelter Reference List'!$J:$J,0))</f>
        <v>#N/A</v>
      </c>
      <c r="T309" s="229"/>
      <c r="U309" s="229">
        <f t="shared" ca="1" si="9"/>
        <v>0</v>
      </c>
      <c r="V309" s="229"/>
      <c r="W309" s="229"/>
      <c r="Y309" s="223" t="str">
        <f t="shared" si="10"/>
        <v/>
      </c>
    </row>
    <row r="310" spans="1:25" s="223" customFormat="1" ht="20.25">
      <c r="A310" s="293"/>
      <c r="B310" s="294" t="str">
        <f>IF(LEN(A310)=0,"",INDEX('Smelter Reference List'!$A:$A,MATCH($A310,'Smelter Reference List'!$E:$E,0)))</f>
        <v/>
      </c>
      <c r="C310" s="300" t="str">
        <f>IF(LEN(A310)=0,"",INDEX('Smelter Reference List'!$C:$C,MATCH($A310,'Smelter Reference List'!$E:$E,0)))</f>
        <v/>
      </c>
      <c r="D310" s="294" t="str">
        <f ca="1">IF(ISERROR($S310),"",OFFSET('Smelter Reference List'!$C$4,$S310-4,0)&amp;"")</f>
        <v/>
      </c>
      <c r="E310" s="294" t="str">
        <f ca="1">IF(ISERROR($S310),"",OFFSET('Smelter Reference List'!$D$4,$S310-4,0)&amp;"")</f>
        <v/>
      </c>
      <c r="F310" s="294" t="str">
        <f ca="1">IF(ISERROR($S310),"",OFFSET('Smelter Reference List'!$E$4,$S310-4,0))</f>
        <v/>
      </c>
      <c r="G310" s="294" t="str">
        <f ca="1">IF(C310=$U$4,"Enter smelter details", IF(ISERROR($S310),"",OFFSET('Smelter Reference List'!$F$4,$S310-4,0)))</f>
        <v/>
      </c>
      <c r="H310" s="295" t="str">
        <f ca="1">IF(ISERROR($S310),"",OFFSET('Smelter Reference List'!$G$4,$S310-4,0))</f>
        <v/>
      </c>
      <c r="I310" s="296" t="str">
        <f ca="1">IF(ISERROR($S310),"",OFFSET('Smelter Reference List'!$H$4,$S310-4,0))</f>
        <v/>
      </c>
      <c r="J310" s="296" t="str">
        <f ca="1">IF(ISERROR($S310),"",OFFSET('Smelter Reference List'!$I$4,$S310-4,0))</f>
        <v/>
      </c>
      <c r="K310" s="297"/>
      <c r="L310" s="297"/>
      <c r="M310" s="297"/>
      <c r="N310" s="297"/>
      <c r="O310" s="297"/>
      <c r="P310" s="297"/>
      <c r="Q310" s="298"/>
      <c r="R310" s="227"/>
      <c r="S310" s="228" t="e">
        <f>IF(C310="",NA(),MATCH($B310&amp;$C310,'Smelter Reference List'!$J:$J,0))</f>
        <v>#N/A</v>
      </c>
      <c r="T310" s="229"/>
      <c r="U310" s="229">
        <f t="shared" ca="1" si="9"/>
        <v>0</v>
      </c>
      <c r="V310" s="229"/>
      <c r="W310" s="229"/>
      <c r="Y310" s="223" t="str">
        <f t="shared" si="10"/>
        <v/>
      </c>
    </row>
    <row r="311" spans="1:25" s="223" customFormat="1" ht="20.25">
      <c r="A311" s="293"/>
      <c r="B311" s="294" t="str">
        <f>IF(LEN(A311)=0,"",INDEX('Smelter Reference List'!$A:$A,MATCH($A311,'Smelter Reference List'!$E:$E,0)))</f>
        <v/>
      </c>
      <c r="C311" s="300" t="str">
        <f>IF(LEN(A311)=0,"",INDEX('Smelter Reference List'!$C:$C,MATCH($A311,'Smelter Reference List'!$E:$E,0)))</f>
        <v/>
      </c>
      <c r="D311" s="294" t="str">
        <f ca="1">IF(ISERROR($S311),"",OFFSET('Smelter Reference List'!$C$4,$S311-4,0)&amp;"")</f>
        <v/>
      </c>
      <c r="E311" s="294" t="str">
        <f ca="1">IF(ISERROR($S311),"",OFFSET('Smelter Reference List'!$D$4,$S311-4,0)&amp;"")</f>
        <v/>
      </c>
      <c r="F311" s="294" t="str">
        <f ca="1">IF(ISERROR($S311),"",OFFSET('Smelter Reference List'!$E$4,$S311-4,0))</f>
        <v/>
      </c>
      <c r="G311" s="294" t="str">
        <f ca="1">IF(C311=$U$4,"Enter smelter details", IF(ISERROR($S311),"",OFFSET('Smelter Reference List'!$F$4,$S311-4,0)))</f>
        <v/>
      </c>
      <c r="H311" s="295" t="str">
        <f ca="1">IF(ISERROR($S311),"",OFFSET('Smelter Reference List'!$G$4,$S311-4,0))</f>
        <v/>
      </c>
      <c r="I311" s="296" t="str">
        <f ca="1">IF(ISERROR($S311),"",OFFSET('Smelter Reference List'!$H$4,$S311-4,0))</f>
        <v/>
      </c>
      <c r="J311" s="296" t="str">
        <f ca="1">IF(ISERROR($S311),"",OFFSET('Smelter Reference List'!$I$4,$S311-4,0))</f>
        <v/>
      </c>
      <c r="K311" s="297"/>
      <c r="L311" s="297"/>
      <c r="M311" s="297"/>
      <c r="N311" s="297"/>
      <c r="O311" s="297"/>
      <c r="P311" s="297"/>
      <c r="Q311" s="298"/>
      <c r="R311" s="227"/>
      <c r="S311" s="228" t="e">
        <f>IF(C311="",NA(),MATCH($B311&amp;$C311,'Smelter Reference List'!$J:$J,0))</f>
        <v>#N/A</v>
      </c>
      <c r="T311" s="229"/>
      <c r="U311" s="229">
        <f t="shared" ca="1" si="9"/>
        <v>0</v>
      </c>
      <c r="V311" s="229"/>
      <c r="W311" s="229"/>
      <c r="Y311" s="223" t="str">
        <f t="shared" si="10"/>
        <v/>
      </c>
    </row>
    <row r="312" spans="1:25" s="223" customFormat="1" ht="20.25">
      <c r="A312" s="293"/>
      <c r="B312" s="294" t="str">
        <f>IF(LEN(A312)=0,"",INDEX('Smelter Reference List'!$A:$A,MATCH($A312,'Smelter Reference List'!$E:$E,0)))</f>
        <v/>
      </c>
      <c r="C312" s="300" t="str">
        <f>IF(LEN(A312)=0,"",INDEX('Smelter Reference List'!$C:$C,MATCH($A312,'Smelter Reference List'!$E:$E,0)))</f>
        <v/>
      </c>
      <c r="D312" s="294" t="str">
        <f ca="1">IF(ISERROR($S312),"",OFFSET('Smelter Reference List'!$C$4,$S312-4,0)&amp;"")</f>
        <v/>
      </c>
      <c r="E312" s="294" t="str">
        <f ca="1">IF(ISERROR($S312),"",OFFSET('Smelter Reference List'!$D$4,$S312-4,0)&amp;"")</f>
        <v/>
      </c>
      <c r="F312" s="294" t="str">
        <f ca="1">IF(ISERROR($S312),"",OFFSET('Smelter Reference List'!$E$4,$S312-4,0))</f>
        <v/>
      </c>
      <c r="G312" s="294" t="str">
        <f ca="1">IF(C312=$U$4,"Enter smelter details", IF(ISERROR($S312),"",OFFSET('Smelter Reference List'!$F$4,$S312-4,0)))</f>
        <v/>
      </c>
      <c r="H312" s="295" t="str">
        <f ca="1">IF(ISERROR($S312),"",OFFSET('Smelter Reference List'!$G$4,$S312-4,0))</f>
        <v/>
      </c>
      <c r="I312" s="296" t="str">
        <f ca="1">IF(ISERROR($S312),"",OFFSET('Smelter Reference List'!$H$4,$S312-4,0))</f>
        <v/>
      </c>
      <c r="J312" s="296" t="str">
        <f ca="1">IF(ISERROR($S312),"",OFFSET('Smelter Reference List'!$I$4,$S312-4,0))</f>
        <v/>
      </c>
      <c r="K312" s="297"/>
      <c r="L312" s="297"/>
      <c r="M312" s="297"/>
      <c r="N312" s="297"/>
      <c r="O312" s="297"/>
      <c r="P312" s="297"/>
      <c r="Q312" s="298"/>
      <c r="R312" s="227"/>
      <c r="S312" s="228" t="e">
        <f>IF(C312="",NA(),MATCH($B312&amp;$C312,'Smelter Reference List'!$J:$J,0))</f>
        <v>#N/A</v>
      </c>
      <c r="T312" s="229"/>
      <c r="U312" s="229">
        <f t="shared" ca="1" si="9"/>
        <v>0</v>
      </c>
      <c r="V312" s="229"/>
      <c r="W312" s="229"/>
      <c r="Y312" s="223" t="str">
        <f t="shared" si="10"/>
        <v/>
      </c>
    </row>
    <row r="313" spans="1:25" s="223" customFormat="1" ht="20.25">
      <c r="A313" s="293"/>
      <c r="B313" s="294" t="str">
        <f>IF(LEN(A313)=0,"",INDEX('Smelter Reference List'!$A:$A,MATCH($A313,'Smelter Reference List'!$E:$E,0)))</f>
        <v/>
      </c>
      <c r="C313" s="300" t="str">
        <f>IF(LEN(A313)=0,"",INDEX('Smelter Reference List'!$C:$C,MATCH($A313,'Smelter Reference List'!$E:$E,0)))</f>
        <v/>
      </c>
      <c r="D313" s="294" t="str">
        <f ca="1">IF(ISERROR($S313),"",OFFSET('Smelter Reference List'!$C$4,$S313-4,0)&amp;"")</f>
        <v/>
      </c>
      <c r="E313" s="294" t="str">
        <f ca="1">IF(ISERROR($S313),"",OFFSET('Smelter Reference List'!$D$4,$S313-4,0)&amp;"")</f>
        <v/>
      </c>
      <c r="F313" s="294" t="str">
        <f ca="1">IF(ISERROR($S313),"",OFFSET('Smelter Reference List'!$E$4,$S313-4,0))</f>
        <v/>
      </c>
      <c r="G313" s="294" t="str">
        <f ca="1">IF(C313=$U$4,"Enter smelter details", IF(ISERROR($S313),"",OFFSET('Smelter Reference List'!$F$4,$S313-4,0)))</f>
        <v/>
      </c>
      <c r="H313" s="295" t="str">
        <f ca="1">IF(ISERROR($S313),"",OFFSET('Smelter Reference List'!$G$4,$S313-4,0))</f>
        <v/>
      </c>
      <c r="I313" s="296" t="str">
        <f ca="1">IF(ISERROR($S313),"",OFFSET('Smelter Reference List'!$H$4,$S313-4,0))</f>
        <v/>
      </c>
      <c r="J313" s="296" t="str">
        <f ca="1">IF(ISERROR($S313),"",OFFSET('Smelter Reference List'!$I$4,$S313-4,0))</f>
        <v/>
      </c>
      <c r="K313" s="297"/>
      <c r="L313" s="297"/>
      <c r="M313" s="297"/>
      <c r="N313" s="297"/>
      <c r="O313" s="297"/>
      <c r="P313" s="297"/>
      <c r="Q313" s="298"/>
      <c r="R313" s="227"/>
      <c r="S313" s="228" t="e">
        <f>IF(C313="",NA(),MATCH($B313&amp;$C313,'Smelter Reference List'!$J:$J,0))</f>
        <v>#N/A</v>
      </c>
      <c r="T313" s="229"/>
      <c r="U313" s="229">
        <f t="shared" ca="1" si="9"/>
        <v>0</v>
      </c>
      <c r="V313" s="229"/>
      <c r="W313" s="229"/>
      <c r="Y313" s="223" t="str">
        <f t="shared" si="10"/>
        <v/>
      </c>
    </row>
    <row r="314" spans="1:25" s="223" customFormat="1" ht="20.25">
      <c r="A314" s="293"/>
      <c r="B314" s="294" t="str">
        <f>IF(LEN(A314)=0,"",INDEX('Smelter Reference List'!$A:$A,MATCH($A314,'Smelter Reference List'!$E:$E,0)))</f>
        <v/>
      </c>
      <c r="C314" s="300" t="str">
        <f>IF(LEN(A314)=0,"",INDEX('Smelter Reference List'!$C:$C,MATCH($A314,'Smelter Reference List'!$E:$E,0)))</f>
        <v/>
      </c>
      <c r="D314" s="294" t="str">
        <f ca="1">IF(ISERROR($S314),"",OFFSET('Smelter Reference List'!$C$4,$S314-4,0)&amp;"")</f>
        <v/>
      </c>
      <c r="E314" s="294" t="str">
        <f ca="1">IF(ISERROR($S314),"",OFFSET('Smelter Reference List'!$D$4,$S314-4,0)&amp;"")</f>
        <v/>
      </c>
      <c r="F314" s="294" t="str">
        <f ca="1">IF(ISERROR($S314),"",OFFSET('Smelter Reference List'!$E$4,$S314-4,0))</f>
        <v/>
      </c>
      <c r="G314" s="294" t="str">
        <f ca="1">IF(C314=$U$4,"Enter smelter details", IF(ISERROR($S314),"",OFFSET('Smelter Reference List'!$F$4,$S314-4,0)))</f>
        <v/>
      </c>
      <c r="H314" s="295" t="str">
        <f ca="1">IF(ISERROR($S314),"",OFFSET('Smelter Reference List'!$G$4,$S314-4,0))</f>
        <v/>
      </c>
      <c r="I314" s="296" t="str">
        <f ca="1">IF(ISERROR($S314),"",OFFSET('Smelter Reference List'!$H$4,$S314-4,0))</f>
        <v/>
      </c>
      <c r="J314" s="296" t="str">
        <f ca="1">IF(ISERROR($S314),"",OFFSET('Smelter Reference List'!$I$4,$S314-4,0))</f>
        <v/>
      </c>
      <c r="K314" s="297"/>
      <c r="L314" s="297"/>
      <c r="M314" s="297"/>
      <c r="N314" s="297"/>
      <c r="O314" s="297"/>
      <c r="P314" s="297"/>
      <c r="Q314" s="298"/>
      <c r="R314" s="227"/>
      <c r="S314" s="228" t="e">
        <f>IF(C314="",NA(),MATCH($B314&amp;$C314,'Smelter Reference List'!$J:$J,0))</f>
        <v>#N/A</v>
      </c>
      <c r="T314" s="229"/>
      <c r="U314" s="229">
        <f t="shared" ca="1" si="9"/>
        <v>0</v>
      </c>
      <c r="V314" s="229"/>
      <c r="W314" s="229"/>
      <c r="Y314" s="223" t="str">
        <f t="shared" si="10"/>
        <v/>
      </c>
    </row>
    <row r="315" spans="1:25" s="223" customFormat="1" ht="20.25">
      <c r="A315" s="293"/>
      <c r="B315" s="294" t="str">
        <f>IF(LEN(A315)=0,"",INDEX('Smelter Reference List'!$A:$A,MATCH($A315,'Smelter Reference List'!$E:$E,0)))</f>
        <v/>
      </c>
      <c r="C315" s="300" t="str">
        <f>IF(LEN(A315)=0,"",INDEX('Smelter Reference List'!$C:$C,MATCH($A315,'Smelter Reference List'!$E:$E,0)))</f>
        <v/>
      </c>
      <c r="D315" s="294" t="str">
        <f ca="1">IF(ISERROR($S315),"",OFFSET('Smelter Reference List'!$C$4,$S315-4,0)&amp;"")</f>
        <v/>
      </c>
      <c r="E315" s="294" t="str">
        <f ca="1">IF(ISERROR($S315),"",OFFSET('Smelter Reference List'!$D$4,$S315-4,0)&amp;"")</f>
        <v/>
      </c>
      <c r="F315" s="294" t="str">
        <f ca="1">IF(ISERROR($S315),"",OFFSET('Smelter Reference List'!$E$4,$S315-4,0))</f>
        <v/>
      </c>
      <c r="G315" s="294" t="str">
        <f ca="1">IF(C315=$U$4,"Enter smelter details", IF(ISERROR($S315),"",OFFSET('Smelter Reference List'!$F$4,$S315-4,0)))</f>
        <v/>
      </c>
      <c r="H315" s="295" t="str">
        <f ca="1">IF(ISERROR($S315),"",OFFSET('Smelter Reference List'!$G$4,$S315-4,0))</f>
        <v/>
      </c>
      <c r="I315" s="296" t="str">
        <f ca="1">IF(ISERROR($S315),"",OFFSET('Smelter Reference List'!$H$4,$S315-4,0))</f>
        <v/>
      </c>
      <c r="J315" s="296" t="str">
        <f ca="1">IF(ISERROR($S315),"",OFFSET('Smelter Reference List'!$I$4,$S315-4,0))</f>
        <v/>
      </c>
      <c r="K315" s="297"/>
      <c r="L315" s="297"/>
      <c r="M315" s="297"/>
      <c r="N315" s="297"/>
      <c r="O315" s="297"/>
      <c r="P315" s="297"/>
      <c r="Q315" s="298"/>
      <c r="R315" s="227"/>
      <c r="S315" s="228" t="e">
        <f>IF(C315="",NA(),MATCH($B315&amp;$C315,'Smelter Reference List'!$J:$J,0))</f>
        <v>#N/A</v>
      </c>
      <c r="T315" s="229"/>
      <c r="U315" s="229">
        <f t="shared" ca="1" si="9"/>
        <v>0</v>
      </c>
      <c r="V315" s="229"/>
      <c r="W315" s="229"/>
      <c r="Y315" s="223" t="str">
        <f t="shared" si="10"/>
        <v/>
      </c>
    </row>
    <row r="316" spans="1:25" s="223" customFormat="1" ht="20.25">
      <c r="A316" s="293"/>
      <c r="B316" s="294" t="str">
        <f>IF(LEN(A316)=0,"",INDEX('Smelter Reference List'!$A:$A,MATCH($A316,'Smelter Reference List'!$E:$E,0)))</f>
        <v/>
      </c>
      <c r="C316" s="300" t="str">
        <f>IF(LEN(A316)=0,"",INDEX('Smelter Reference List'!$C:$C,MATCH($A316,'Smelter Reference List'!$E:$E,0)))</f>
        <v/>
      </c>
      <c r="D316" s="294" t="str">
        <f ca="1">IF(ISERROR($S316),"",OFFSET('Smelter Reference List'!$C$4,$S316-4,0)&amp;"")</f>
        <v/>
      </c>
      <c r="E316" s="294" t="str">
        <f ca="1">IF(ISERROR($S316),"",OFFSET('Smelter Reference List'!$D$4,$S316-4,0)&amp;"")</f>
        <v/>
      </c>
      <c r="F316" s="294" t="str">
        <f ca="1">IF(ISERROR($S316),"",OFFSET('Smelter Reference List'!$E$4,$S316-4,0))</f>
        <v/>
      </c>
      <c r="G316" s="294" t="str">
        <f ca="1">IF(C316=$U$4,"Enter smelter details", IF(ISERROR($S316),"",OFFSET('Smelter Reference List'!$F$4,$S316-4,0)))</f>
        <v/>
      </c>
      <c r="H316" s="295" t="str">
        <f ca="1">IF(ISERROR($S316),"",OFFSET('Smelter Reference List'!$G$4,$S316-4,0))</f>
        <v/>
      </c>
      <c r="I316" s="296" t="str">
        <f ca="1">IF(ISERROR($S316),"",OFFSET('Smelter Reference List'!$H$4,$S316-4,0))</f>
        <v/>
      </c>
      <c r="J316" s="296" t="str">
        <f ca="1">IF(ISERROR($S316),"",OFFSET('Smelter Reference List'!$I$4,$S316-4,0))</f>
        <v/>
      </c>
      <c r="K316" s="297"/>
      <c r="L316" s="297"/>
      <c r="M316" s="297"/>
      <c r="N316" s="297"/>
      <c r="O316" s="297"/>
      <c r="P316" s="297"/>
      <c r="Q316" s="298"/>
      <c r="R316" s="227"/>
      <c r="S316" s="228" t="e">
        <f>IF(C316="",NA(),MATCH($B316&amp;$C316,'Smelter Reference List'!$J:$J,0))</f>
        <v>#N/A</v>
      </c>
      <c r="T316" s="229"/>
      <c r="U316" s="229">
        <f t="shared" ca="1" si="9"/>
        <v>0</v>
      </c>
      <c r="V316" s="229"/>
      <c r="W316" s="229"/>
      <c r="Y316" s="223" t="str">
        <f t="shared" si="10"/>
        <v/>
      </c>
    </row>
    <row r="317" spans="1:25" s="223" customFormat="1" ht="20.25">
      <c r="A317" s="293"/>
      <c r="B317" s="294" t="str">
        <f>IF(LEN(A317)=0,"",INDEX('Smelter Reference List'!$A:$A,MATCH($A317,'Smelter Reference List'!$E:$E,0)))</f>
        <v/>
      </c>
      <c r="C317" s="300" t="str">
        <f>IF(LEN(A317)=0,"",INDEX('Smelter Reference List'!$C:$C,MATCH($A317,'Smelter Reference List'!$E:$E,0)))</f>
        <v/>
      </c>
      <c r="D317" s="294" t="str">
        <f ca="1">IF(ISERROR($S317),"",OFFSET('Smelter Reference List'!$C$4,$S317-4,0)&amp;"")</f>
        <v/>
      </c>
      <c r="E317" s="294" t="str">
        <f ca="1">IF(ISERROR($S317),"",OFFSET('Smelter Reference List'!$D$4,$S317-4,0)&amp;"")</f>
        <v/>
      </c>
      <c r="F317" s="294" t="str">
        <f ca="1">IF(ISERROR($S317),"",OFFSET('Smelter Reference List'!$E$4,$S317-4,0))</f>
        <v/>
      </c>
      <c r="G317" s="294" t="str">
        <f ca="1">IF(C317=$U$4,"Enter smelter details", IF(ISERROR($S317),"",OFFSET('Smelter Reference List'!$F$4,$S317-4,0)))</f>
        <v/>
      </c>
      <c r="H317" s="295" t="str">
        <f ca="1">IF(ISERROR($S317),"",OFFSET('Smelter Reference List'!$G$4,$S317-4,0))</f>
        <v/>
      </c>
      <c r="I317" s="296" t="str">
        <f ca="1">IF(ISERROR($S317),"",OFFSET('Smelter Reference List'!$H$4,$S317-4,0))</f>
        <v/>
      </c>
      <c r="J317" s="296" t="str">
        <f ca="1">IF(ISERROR($S317),"",OFFSET('Smelter Reference List'!$I$4,$S317-4,0))</f>
        <v/>
      </c>
      <c r="K317" s="297"/>
      <c r="L317" s="297"/>
      <c r="M317" s="297"/>
      <c r="N317" s="297"/>
      <c r="O317" s="297"/>
      <c r="P317" s="297"/>
      <c r="Q317" s="298"/>
      <c r="R317" s="227"/>
      <c r="S317" s="228" t="e">
        <f>IF(C317="",NA(),MATCH($B317&amp;$C317,'Smelter Reference List'!$J:$J,0))</f>
        <v>#N/A</v>
      </c>
      <c r="T317" s="229"/>
      <c r="U317" s="229">
        <f t="shared" ca="1" si="9"/>
        <v>0</v>
      </c>
      <c r="V317" s="229"/>
      <c r="W317" s="229"/>
      <c r="Y317" s="223" t="str">
        <f t="shared" si="10"/>
        <v/>
      </c>
    </row>
    <row r="318" spans="1:25" s="223" customFormat="1" ht="20.25">
      <c r="A318" s="293"/>
      <c r="B318" s="294" t="str">
        <f>IF(LEN(A318)=0,"",INDEX('Smelter Reference List'!$A:$A,MATCH($A318,'Smelter Reference List'!$E:$E,0)))</f>
        <v/>
      </c>
      <c r="C318" s="300" t="str">
        <f>IF(LEN(A318)=0,"",INDEX('Smelter Reference List'!$C:$C,MATCH($A318,'Smelter Reference List'!$E:$E,0)))</f>
        <v/>
      </c>
      <c r="D318" s="294" t="str">
        <f ca="1">IF(ISERROR($S318),"",OFFSET('Smelter Reference List'!$C$4,$S318-4,0)&amp;"")</f>
        <v/>
      </c>
      <c r="E318" s="294" t="str">
        <f ca="1">IF(ISERROR($S318),"",OFFSET('Smelter Reference List'!$D$4,$S318-4,0)&amp;"")</f>
        <v/>
      </c>
      <c r="F318" s="294" t="str">
        <f ca="1">IF(ISERROR($S318),"",OFFSET('Smelter Reference List'!$E$4,$S318-4,0))</f>
        <v/>
      </c>
      <c r="G318" s="294" t="str">
        <f ca="1">IF(C318=$U$4,"Enter smelter details", IF(ISERROR($S318),"",OFFSET('Smelter Reference List'!$F$4,$S318-4,0)))</f>
        <v/>
      </c>
      <c r="H318" s="295" t="str">
        <f ca="1">IF(ISERROR($S318),"",OFFSET('Smelter Reference List'!$G$4,$S318-4,0))</f>
        <v/>
      </c>
      <c r="I318" s="296" t="str">
        <f ca="1">IF(ISERROR($S318),"",OFFSET('Smelter Reference List'!$H$4,$S318-4,0))</f>
        <v/>
      </c>
      <c r="J318" s="296" t="str">
        <f ca="1">IF(ISERROR($S318),"",OFFSET('Smelter Reference List'!$I$4,$S318-4,0))</f>
        <v/>
      </c>
      <c r="K318" s="297"/>
      <c r="L318" s="297"/>
      <c r="M318" s="297"/>
      <c r="N318" s="297"/>
      <c r="O318" s="297"/>
      <c r="P318" s="297"/>
      <c r="Q318" s="298"/>
      <c r="R318" s="227"/>
      <c r="S318" s="228" t="e">
        <f>IF(C318="",NA(),MATCH($B318&amp;$C318,'Smelter Reference List'!$J:$J,0))</f>
        <v>#N/A</v>
      </c>
      <c r="T318" s="229"/>
      <c r="U318" s="229">
        <f t="shared" ca="1" si="9"/>
        <v>0</v>
      </c>
      <c r="V318" s="229"/>
      <c r="W318" s="229"/>
      <c r="Y318" s="223" t="str">
        <f t="shared" si="10"/>
        <v/>
      </c>
    </row>
    <row r="319" spans="1:25" s="223" customFormat="1" ht="20.25">
      <c r="A319" s="293"/>
      <c r="B319" s="294" t="str">
        <f>IF(LEN(A319)=0,"",INDEX('Smelter Reference List'!$A:$A,MATCH($A319,'Smelter Reference List'!$E:$E,0)))</f>
        <v/>
      </c>
      <c r="C319" s="300" t="str">
        <f>IF(LEN(A319)=0,"",INDEX('Smelter Reference List'!$C:$C,MATCH($A319,'Smelter Reference List'!$E:$E,0)))</f>
        <v/>
      </c>
      <c r="D319" s="294" t="str">
        <f ca="1">IF(ISERROR($S319),"",OFFSET('Smelter Reference List'!$C$4,$S319-4,0)&amp;"")</f>
        <v/>
      </c>
      <c r="E319" s="294" t="str">
        <f ca="1">IF(ISERROR($S319),"",OFFSET('Smelter Reference List'!$D$4,$S319-4,0)&amp;"")</f>
        <v/>
      </c>
      <c r="F319" s="294" t="str">
        <f ca="1">IF(ISERROR($S319),"",OFFSET('Smelter Reference List'!$E$4,$S319-4,0))</f>
        <v/>
      </c>
      <c r="G319" s="294" t="str">
        <f ca="1">IF(C319=$U$4,"Enter smelter details", IF(ISERROR($S319),"",OFFSET('Smelter Reference List'!$F$4,$S319-4,0)))</f>
        <v/>
      </c>
      <c r="H319" s="295" t="str">
        <f ca="1">IF(ISERROR($S319),"",OFFSET('Smelter Reference List'!$G$4,$S319-4,0))</f>
        <v/>
      </c>
      <c r="I319" s="296" t="str">
        <f ca="1">IF(ISERROR($S319),"",OFFSET('Smelter Reference List'!$H$4,$S319-4,0))</f>
        <v/>
      </c>
      <c r="J319" s="296" t="str">
        <f ca="1">IF(ISERROR($S319),"",OFFSET('Smelter Reference List'!$I$4,$S319-4,0))</f>
        <v/>
      </c>
      <c r="K319" s="297"/>
      <c r="L319" s="297"/>
      <c r="M319" s="297"/>
      <c r="N319" s="297"/>
      <c r="O319" s="297"/>
      <c r="P319" s="297"/>
      <c r="Q319" s="298"/>
      <c r="R319" s="227"/>
      <c r="S319" s="228" t="e">
        <f>IF(C319="",NA(),MATCH($B319&amp;$C319,'Smelter Reference List'!$J:$J,0))</f>
        <v>#N/A</v>
      </c>
      <c r="T319" s="229"/>
      <c r="U319" s="229">
        <f t="shared" ca="1" si="9"/>
        <v>0</v>
      </c>
      <c r="V319" s="229"/>
      <c r="W319" s="229"/>
      <c r="Y319" s="223" t="str">
        <f t="shared" si="10"/>
        <v/>
      </c>
    </row>
    <row r="320" spans="1:25" s="223" customFormat="1" ht="20.25">
      <c r="A320" s="293"/>
      <c r="B320" s="294" t="str">
        <f>IF(LEN(A320)=0,"",INDEX('Smelter Reference List'!$A:$A,MATCH($A320,'Smelter Reference List'!$E:$E,0)))</f>
        <v/>
      </c>
      <c r="C320" s="300" t="str">
        <f>IF(LEN(A320)=0,"",INDEX('Smelter Reference List'!$C:$C,MATCH($A320,'Smelter Reference List'!$E:$E,0)))</f>
        <v/>
      </c>
      <c r="D320" s="294" t="str">
        <f ca="1">IF(ISERROR($S320),"",OFFSET('Smelter Reference List'!$C$4,$S320-4,0)&amp;"")</f>
        <v/>
      </c>
      <c r="E320" s="294" t="str">
        <f ca="1">IF(ISERROR($S320),"",OFFSET('Smelter Reference List'!$D$4,$S320-4,0)&amp;"")</f>
        <v/>
      </c>
      <c r="F320" s="294" t="str">
        <f ca="1">IF(ISERROR($S320),"",OFFSET('Smelter Reference List'!$E$4,$S320-4,0))</f>
        <v/>
      </c>
      <c r="G320" s="294" t="str">
        <f ca="1">IF(C320=$U$4,"Enter smelter details", IF(ISERROR($S320),"",OFFSET('Smelter Reference List'!$F$4,$S320-4,0)))</f>
        <v/>
      </c>
      <c r="H320" s="295" t="str">
        <f ca="1">IF(ISERROR($S320),"",OFFSET('Smelter Reference List'!$G$4,$S320-4,0))</f>
        <v/>
      </c>
      <c r="I320" s="296" t="str">
        <f ca="1">IF(ISERROR($S320),"",OFFSET('Smelter Reference List'!$H$4,$S320-4,0))</f>
        <v/>
      </c>
      <c r="J320" s="296" t="str">
        <f ca="1">IF(ISERROR($S320),"",OFFSET('Smelter Reference List'!$I$4,$S320-4,0))</f>
        <v/>
      </c>
      <c r="K320" s="297"/>
      <c r="L320" s="297"/>
      <c r="M320" s="297"/>
      <c r="N320" s="297"/>
      <c r="O320" s="297"/>
      <c r="P320" s="297"/>
      <c r="Q320" s="298"/>
      <c r="R320" s="227"/>
      <c r="S320" s="228" t="e">
        <f>IF(C320="",NA(),MATCH($B320&amp;$C320,'Smelter Reference List'!$J:$J,0))</f>
        <v>#N/A</v>
      </c>
      <c r="T320" s="229"/>
      <c r="U320" s="229">
        <f t="shared" ca="1" si="9"/>
        <v>0</v>
      </c>
      <c r="V320" s="229"/>
      <c r="W320" s="229"/>
      <c r="Y320" s="223" t="str">
        <f t="shared" si="10"/>
        <v/>
      </c>
    </row>
    <row r="321" spans="1:25" s="223" customFormat="1" ht="20.25">
      <c r="A321" s="293"/>
      <c r="B321" s="294" t="str">
        <f>IF(LEN(A321)=0,"",INDEX('Smelter Reference List'!$A:$A,MATCH($A321,'Smelter Reference List'!$E:$E,0)))</f>
        <v/>
      </c>
      <c r="C321" s="300" t="str">
        <f>IF(LEN(A321)=0,"",INDEX('Smelter Reference List'!$C:$C,MATCH($A321,'Smelter Reference List'!$E:$E,0)))</f>
        <v/>
      </c>
      <c r="D321" s="294" t="str">
        <f ca="1">IF(ISERROR($S321),"",OFFSET('Smelter Reference List'!$C$4,$S321-4,0)&amp;"")</f>
        <v/>
      </c>
      <c r="E321" s="294" t="str">
        <f ca="1">IF(ISERROR($S321),"",OFFSET('Smelter Reference List'!$D$4,$S321-4,0)&amp;"")</f>
        <v/>
      </c>
      <c r="F321" s="294" t="str">
        <f ca="1">IF(ISERROR($S321),"",OFFSET('Smelter Reference List'!$E$4,$S321-4,0))</f>
        <v/>
      </c>
      <c r="G321" s="294" t="str">
        <f ca="1">IF(C321=$U$4,"Enter smelter details", IF(ISERROR($S321),"",OFFSET('Smelter Reference List'!$F$4,$S321-4,0)))</f>
        <v/>
      </c>
      <c r="H321" s="295" t="str">
        <f ca="1">IF(ISERROR($S321),"",OFFSET('Smelter Reference List'!$G$4,$S321-4,0))</f>
        <v/>
      </c>
      <c r="I321" s="296" t="str">
        <f ca="1">IF(ISERROR($S321),"",OFFSET('Smelter Reference List'!$H$4,$S321-4,0))</f>
        <v/>
      </c>
      <c r="J321" s="296" t="str">
        <f ca="1">IF(ISERROR($S321),"",OFFSET('Smelter Reference List'!$I$4,$S321-4,0))</f>
        <v/>
      </c>
      <c r="K321" s="297"/>
      <c r="L321" s="297"/>
      <c r="M321" s="297"/>
      <c r="N321" s="297"/>
      <c r="O321" s="297"/>
      <c r="P321" s="297"/>
      <c r="Q321" s="298"/>
      <c r="R321" s="227"/>
      <c r="S321" s="228" t="e">
        <f>IF(C321="",NA(),MATCH($B321&amp;$C321,'Smelter Reference List'!$J:$J,0))</f>
        <v>#N/A</v>
      </c>
      <c r="T321" s="229"/>
      <c r="U321" s="229">
        <f t="shared" ca="1" si="9"/>
        <v>0</v>
      </c>
      <c r="V321" s="229"/>
      <c r="W321" s="229"/>
      <c r="Y321" s="223" t="str">
        <f t="shared" si="10"/>
        <v/>
      </c>
    </row>
    <row r="322" spans="1:25" s="223" customFormat="1" ht="20.25">
      <c r="A322" s="293"/>
      <c r="B322" s="294" t="str">
        <f>IF(LEN(A322)=0,"",INDEX('Smelter Reference List'!$A:$A,MATCH($A322,'Smelter Reference List'!$E:$E,0)))</f>
        <v/>
      </c>
      <c r="C322" s="300" t="str">
        <f>IF(LEN(A322)=0,"",INDEX('Smelter Reference List'!$C:$C,MATCH($A322,'Smelter Reference List'!$E:$E,0)))</f>
        <v/>
      </c>
      <c r="D322" s="294" t="str">
        <f ca="1">IF(ISERROR($S322),"",OFFSET('Smelter Reference List'!$C$4,$S322-4,0)&amp;"")</f>
        <v/>
      </c>
      <c r="E322" s="294" t="str">
        <f ca="1">IF(ISERROR($S322),"",OFFSET('Smelter Reference List'!$D$4,$S322-4,0)&amp;"")</f>
        <v/>
      </c>
      <c r="F322" s="294" t="str">
        <f ca="1">IF(ISERROR($S322),"",OFFSET('Smelter Reference List'!$E$4,$S322-4,0))</f>
        <v/>
      </c>
      <c r="G322" s="294" t="str">
        <f ca="1">IF(C322=$U$4,"Enter smelter details", IF(ISERROR($S322),"",OFFSET('Smelter Reference List'!$F$4,$S322-4,0)))</f>
        <v/>
      </c>
      <c r="H322" s="295" t="str">
        <f ca="1">IF(ISERROR($S322),"",OFFSET('Smelter Reference List'!$G$4,$S322-4,0))</f>
        <v/>
      </c>
      <c r="I322" s="296" t="str">
        <f ca="1">IF(ISERROR($S322),"",OFFSET('Smelter Reference List'!$H$4,$S322-4,0))</f>
        <v/>
      </c>
      <c r="J322" s="296" t="str">
        <f ca="1">IF(ISERROR($S322),"",OFFSET('Smelter Reference List'!$I$4,$S322-4,0))</f>
        <v/>
      </c>
      <c r="K322" s="297"/>
      <c r="L322" s="297"/>
      <c r="M322" s="297"/>
      <c r="N322" s="297"/>
      <c r="O322" s="297"/>
      <c r="P322" s="297"/>
      <c r="Q322" s="298"/>
      <c r="R322" s="227"/>
      <c r="S322" s="228" t="e">
        <f>IF(C322="",NA(),MATCH($B322&amp;$C322,'Smelter Reference List'!$J:$J,0))</f>
        <v>#N/A</v>
      </c>
      <c r="T322" s="229"/>
      <c r="U322" s="229">
        <f t="shared" ca="1" si="9"/>
        <v>0</v>
      </c>
      <c r="V322" s="229"/>
      <c r="W322" s="229"/>
      <c r="Y322" s="223" t="str">
        <f t="shared" si="10"/>
        <v/>
      </c>
    </row>
    <row r="323" spans="1:25" s="223" customFormat="1" ht="20.25">
      <c r="A323" s="293"/>
      <c r="B323" s="294" t="str">
        <f>IF(LEN(A323)=0,"",INDEX('Smelter Reference List'!$A:$A,MATCH($A323,'Smelter Reference List'!$E:$E,0)))</f>
        <v/>
      </c>
      <c r="C323" s="300" t="str">
        <f>IF(LEN(A323)=0,"",INDEX('Smelter Reference List'!$C:$C,MATCH($A323,'Smelter Reference List'!$E:$E,0)))</f>
        <v/>
      </c>
      <c r="D323" s="294" t="str">
        <f ca="1">IF(ISERROR($S323),"",OFFSET('Smelter Reference List'!$C$4,$S323-4,0)&amp;"")</f>
        <v/>
      </c>
      <c r="E323" s="294" t="str">
        <f ca="1">IF(ISERROR($S323),"",OFFSET('Smelter Reference List'!$D$4,$S323-4,0)&amp;"")</f>
        <v/>
      </c>
      <c r="F323" s="294" t="str">
        <f ca="1">IF(ISERROR($S323),"",OFFSET('Smelter Reference List'!$E$4,$S323-4,0))</f>
        <v/>
      </c>
      <c r="G323" s="294" t="str">
        <f ca="1">IF(C323=$U$4,"Enter smelter details", IF(ISERROR($S323),"",OFFSET('Smelter Reference List'!$F$4,$S323-4,0)))</f>
        <v/>
      </c>
      <c r="H323" s="295" t="str">
        <f ca="1">IF(ISERROR($S323),"",OFFSET('Smelter Reference List'!$G$4,$S323-4,0))</f>
        <v/>
      </c>
      <c r="I323" s="296" t="str">
        <f ca="1">IF(ISERROR($S323),"",OFFSET('Smelter Reference List'!$H$4,$S323-4,0))</f>
        <v/>
      </c>
      <c r="J323" s="296" t="str">
        <f ca="1">IF(ISERROR($S323),"",OFFSET('Smelter Reference List'!$I$4,$S323-4,0))</f>
        <v/>
      </c>
      <c r="K323" s="297"/>
      <c r="L323" s="297"/>
      <c r="M323" s="297"/>
      <c r="N323" s="297"/>
      <c r="O323" s="297"/>
      <c r="P323" s="297"/>
      <c r="Q323" s="298"/>
      <c r="R323" s="227"/>
      <c r="S323" s="228" t="e">
        <f>IF(C323="",NA(),MATCH($B323&amp;$C323,'Smelter Reference List'!$J:$J,0))</f>
        <v>#N/A</v>
      </c>
      <c r="T323" s="229"/>
      <c r="U323" s="229">
        <f t="shared" ca="1" si="9"/>
        <v>0</v>
      </c>
      <c r="V323" s="229"/>
      <c r="W323" s="229"/>
      <c r="Y323" s="223" t="str">
        <f t="shared" si="10"/>
        <v/>
      </c>
    </row>
    <row r="324" spans="1:25" s="223" customFormat="1" ht="20.25">
      <c r="A324" s="293"/>
      <c r="B324" s="294" t="str">
        <f>IF(LEN(A324)=0,"",INDEX('Smelter Reference List'!$A:$A,MATCH($A324,'Smelter Reference List'!$E:$E,0)))</f>
        <v/>
      </c>
      <c r="C324" s="300" t="str">
        <f>IF(LEN(A324)=0,"",INDEX('Smelter Reference List'!$C:$C,MATCH($A324,'Smelter Reference List'!$E:$E,0)))</f>
        <v/>
      </c>
      <c r="D324" s="294" t="str">
        <f ca="1">IF(ISERROR($S324),"",OFFSET('Smelter Reference List'!$C$4,$S324-4,0)&amp;"")</f>
        <v/>
      </c>
      <c r="E324" s="294" t="str">
        <f ca="1">IF(ISERROR($S324),"",OFFSET('Smelter Reference List'!$D$4,$S324-4,0)&amp;"")</f>
        <v/>
      </c>
      <c r="F324" s="294" t="str">
        <f ca="1">IF(ISERROR($S324),"",OFFSET('Smelter Reference List'!$E$4,$S324-4,0))</f>
        <v/>
      </c>
      <c r="G324" s="294" t="str">
        <f ca="1">IF(C324=$U$4,"Enter smelter details", IF(ISERROR($S324),"",OFFSET('Smelter Reference List'!$F$4,$S324-4,0)))</f>
        <v/>
      </c>
      <c r="H324" s="295" t="str">
        <f ca="1">IF(ISERROR($S324),"",OFFSET('Smelter Reference List'!$G$4,$S324-4,0))</f>
        <v/>
      </c>
      <c r="I324" s="296" t="str">
        <f ca="1">IF(ISERROR($S324),"",OFFSET('Smelter Reference List'!$H$4,$S324-4,0))</f>
        <v/>
      </c>
      <c r="J324" s="296" t="str">
        <f ca="1">IF(ISERROR($S324),"",OFFSET('Smelter Reference List'!$I$4,$S324-4,0))</f>
        <v/>
      </c>
      <c r="K324" s="297"/>
      <c r="L324" s="297"/>
      <c r="M324" s="297"/>
      <c r="N324" s="297"/>
      <c r="O324" s="297"/>
      <c r="P324" s="297"/>
      <c r="Q324" s="298"/>
      <c r="R324" s="227"/>
      <c r="S324" s="228" t="e">
        <f>IF(C324="",NA(),MATCH($B324&amp;$C324,'Smelter Reference List'!$J:$J,0))</f>
        <v>#N/A</v>
      </c>
      <c r="T324" s="229"/>
      <c r="U324" s="229">
        <f t="shared" ca="1" si="9"/>
        <v>0</v>
      </c>
      <c r="V324" s="229"/>
      <c r="W324" s="229"/>
      <c r="Y324" s="223" t="str">
        <f t="shared" si="10"/>
        <v/>
      </c>
    </row>
    <row r="325" spans="1:25" s="223" customFormat="1" ht="20.25">
      <c r="A325" s="293"/>
      <c r="B325" s="294" t="str">
        <f>IF(LEN(A325)=0,"",INDEX('Smelter Reference List'!$A:$A,MATCH($A325,'Smelter Reference List'!$E:$E,0)))</f>
        <v/>
      </c>
      <c r="C325" s="300" t="str">
        <f>IF(LEN(A325)=0,"",INDEX('Smelter Reference List'!$C:$C,MATCH($A325,'Smelter Reference List'!$E:$E,0)))</f>
        <v/>
      </c>
      <c r="D325" s="294" t="str">
        <f ca="1">IF(ISERROR($S325),"",OFFSET('Smelter Reference List'!$C$4,$S325-4,0)&amp;"")</f>
        <v/>
      </c>
      <c r="E325" s="294" t="str">
        <f ca="1">IF(ISERROR($S325),"",OFFSET('Smelter Reference List'!$D$4,$S325-4,0)&amp;"")</f>
        <v/>
      </c>
      <c r="F325" s="294" t="str">
        <f ca="1">IF(ISERROR($S325),"",OFFSET('Smelter Reference List'!$E$4,$S325-4,0))</f>
        <v/>
      </c>
      <c r="G325" s="294" t="str">
        <f ca="1">IF(C325=$U$4,"Enter smelter details", IF(ISERROR($S325),"",OFFSET('Smelter Reference List'!$F$4,$S325-4,0)))</f>
        <v/>
      </c>
      <c r="H325" s="295" t="str">
        <f ca="1">IF(ISERROR($S325),"",OFFSET('Smelter Reference List'!$G$4,$S325-4,0))</f>
        <v/>
      </c>
      <c r="I325" s="296" t="str">
        <f ca="1">IF(ISERROR($S325),"",OFFSET('Smelter Reference List'!$H$4,$S325-4,0))</f>
        <v/>
      </c>
      <c r="J325" s="296" t="str">
        <f ca="1">IF(ISERROR($S325),"",OFFSET('Smelter Reference List'!$I$4,$S325-4,0))</f>
        <v/>
      </c>
      <c r="K325" s="297"/>
      <c r="L325" s="297"/>
      <c r="M325" s="297"/>
      <c r="N325" s="297"/>
      <c r="O325" s="297"/>
      <c r="P325" s="297"/>
      <c r="Q325" s="298"/>
      <c r="R325" s="227"/>
      <c r="S325" s="228" t="e">
        <f>IF(C325="",NA(),MATCH($B325&amp;$C325,'Smelter Reference List'!$J:$J,0))</f>
        <v>#N/A</v>
      </c>
      <c r="T325" s="229"/>
      <c r="U325" s="229">
        <f t="shared" ca="1" si="9"/>
        <v>0</v>
      </c>
      <c r="V325" s="229"/>
      <c r="W325" s="229"/>
      <c r="Y325" s="223" t="str">
        <f t="shared" si="10"/>
        <v/>
      </c>
    </row>
    <row r="326" spans="1:25" s="223" customFormat="1" ht="20.25">
      <c r="A326" s="293"/>
      <c r="B326" s="294" t="str">
        <f>IF(LEN(A326)=0,"",INDEX('Smelter Reference List'!$A:$A,MATCH($A326,'Smelter Reference List'!$E:$E,0)))</f>
        <v/>
      </c>
      <c r="C326" s="300" t="str">
        <f>IF(LEN(A326)=0,"",INDEX('Smelter Reference List'!$C:$C,MATCH($A326,'Smelter Reference List'!$E:$E,0)))</f>
        <v/>
      </c>
      <c r="D326" s="294" t="str">
        <f ca="1">IF(ISERROR($S326),"",OFFSET('Smelter Reference List'!$C$4,$S326-4,0)&amp;"")</f>
        <v/>
      </c>
      <c r="E326" s="294" t="str">
        <f ca="1">IF(ISERROR($S326),"",OFFSET('Smelter Reference List'!$D$4,$S326-4,0)&amp;"")</f>
        <v/>
      </c>
      <c r="F326" s="294" t="str">
        <f ca="1">IF(ISERROR($S326),"",OFFSET('Smelter Reference List'!$E$4,$S326-4,0))</f>
        <v/>
      </c>
      <c r="G326" s="294" t="str">
        <f ca="1">IF(C326=$U$4,"Enter smelter details", IF(ISERROR($S326),"",OFFSET('Smelter Reference List'!$F$4,$S326-4,0)))</f>
        <v/>
      </c>
      <c r="H326" s="295" t="str">
        <f ca="1">IF(ISERROR($S326),"",OFFSET('Smelter Reference List'!$G$4,$S326-4,0))</f>
        <v/>
      </c>
      <c r="I326" s="296" t="str">
        <f ca="1">IF(ISERROR($S326),"",OFFSET('Smelter Reference List'!$H$4,$S326-4,0))</f>
        <v/>
      </c>
      <c r="J326" s="296" t="str">
        <f ca="1">IF(ISERROR($S326),"",OFFSET('Smelter Reference List'!$I$4,$S326-4,0))</f>
        <v/>
      </c>
      <c r="K326" s="297"/>
      <c r="L326" s="297"/>
      <c r="M326" s="297"/>
      <c r="N326" s="297"/>
      <c r="O326" s="297"/>
      <c r="P326" s="297"/>
      <c r="Q326" s="298"/>
      <c r="R326" s="227"/>
      <c r="S326" s="228" t="e">
        <f>IF(C326="",NA(),MATCH($B326&amp;$C326,'Smelter Reference List'!$J:$J,0))</f>
        <v>#N/A</v>
      </c>
      <c r="T326" s="229"/>
      <c r="U326" s="229">
        <f t="shared" ref="U326:U389" ca="1" si="11">IF(AND(C326="Smelter not listed",OR(LEN(D326)=0,LEN(E326)=0)),1,0)</f>
        <v>0</v>
      </c>
      <c r="V326" s="229"/>
      <c r="W326" s="229"/>
      <c r="Y326" s="223" t="str">
        <f t="shared" ref="Y326:Y389" si="12">B326&amp;C326</f>
        <v/>
      </c>
    </row>
    <row r="327" spans="1:25" s="223" customFormat="1" ht="20.25">
      <c r="A327" s="293"/>
      <c r="B327" s="294" t="str">
        <f>IF(LEN(A327)=0,"",INDEX('Smelter Reference List'!$A:$A,MATCH($A327,'Smelter Reference List'!$E:$E,0)))</f>
        <v/>
      </c>
      <c r="C327" s="300" t="str">
        <f>IF(LEN(A327)=0,"",INDEX('Smelter Reference List'!$C:$C,MATCH($A327,'Smelter Reference List'!$E:$E,0)))</f>
        <v/>
      </c>
      <c r="D327" s="294" t="str">
        <f ca="1">IF(ISERROR($S327),"",OFFSET('Smelter Reference List'!$C$4,$S327-4,0)&amp;"")</f>
        <v/>
      </c>
      <c r="E327" s="294" t="str">
        <f ca="1">IF(ISERROR($S327),"",OFFSET('Smelter Reference List'!$D$4,$S327-4,0)&amp;"")</f>
        <v/>
      </c>
      <c r="F327" s="294" t="str">
        <f ca="1">IF(ISERROR($S327),"",OFFSET('Smelter Reference List'!$E$4,$S327-4,0))</f>
        <v/>
      </c>
      <c r="G327" s="294" t="str">
        <f ca="1">IF(C327=$U$4,"Enter smelter details", IF(ISERROR($S327),"",OFFSET('Smelter Reference List'!$F$4,$S327-4,0)))</f>
        <v/>
      </c>
      <c r="H327" s="295" t="str">
        <f ca="1">IF(ISERROR($S327),"",OFFSET('Smelter Reference List'!$G$4,$S327-4,0))</f>
        <v/>
      </c>
      <c r="I327" s="296" t="str">
        <f ca="1">IF(ISERROR($S327),"",OFFSET('Smelter Reference List'!$H$4,$S327-4,0))</f>
        <v/>
      </c>
      <c r="J327" s="296" t="str">
        <f ca="1">IF(ISERROR($S327),"",OFFSET('Smelter Reference List'!$I$4,$S327-4,0))</f>
        <v/>
      </c>
      <c r="K327" s="297"/>
      <c r="L327" s="297"/>
      <c r="M327" s="297"/>
      <c r="N327" s="297"/>
      <c r="O327" s="297"/>
      <c r="P327" s="297"/>
      <c r="Q327" s="298"/>
      <c r="R327" s="227"/>
      <c r="S327" s="228" t="e">
        <f>IF(C327="",NA(),MATCH($B327&amp;$C327,'Smelter Reference List'!$J:$J,0))</f>
        <v>#N/A</v>
      </c>
      <c r="T327" s="229"/>
      <c r="U327" s="229">
        <f t="shared" ca="1" si="11"/>
        <v>0</v>
      </c>
      <c r="V327" s="229"/>
      <c r="W327" s="229"/>
      <c r="Y327" s="223" t="str">
        <f t="shared" si="12"/>
        <v/>
      </c>
    </row>
    <row r="328" spans="1:25" s="223" customFormat="1" ht="20.25">
      <c r="A328" s="293"/>
      <c r="B328" s="294" t="str">
        <f>IF(LEN(A328)=0,"",INDEX('Smelter Reference List'!$A:$A,MATCH($A328,'Smelter Reference List'!$E:$E,0)))</f>
        <v/>
      </c>
      <c r="C328" s="300" t="str">
        <f>IF(LEN(A328)=0,"",INDEX('Smelter Reference List'!$C:$C,MATCH($A328,'Smelter Reference List'!$E:$E,0)))</f>
        <v/>
      </c>
      <c r="D328" s="294" t="str">
        <f ca="1">IF(ISERROR($S328),"",OFFSET('Smelter Reference List'!$C$4,$S328-4,0)&amp;"")</f>
        <v/>
      </c>
      <c r="E328" s="294" t="str">
        <f ca="1">IF(ISERROR($S328),"",OFFSET('Smelter Reference List'!$D$4,$S328-4,0)&amp;"")</f>
        <v/>
      </c>
      <c r="F328" s="294" t="str">
        <f ca="1">IF(ISERROR($S328),"",OFFSET('Smelter Reference List'!$E$4,$S328-4,0))</f>
        <v/>
      </c>
      <c r="G328" s="294" t="str">
        <f ca="1">IF(C328=$U$4,"Enter smelter details", IF(ISERROR($S328),"",OFFSET('Smelter Reference List'!$F$4,$S328-4,0)))</f>
        <v/>
      </c>
      <c r="H328" s="295" t="str">
        <f ca="1">IF(ISERROR($S328),"",OFFSET('Smelter Reference List'!$G$4,$S328-4,0))</f>
        <v/>
      </c>
      <c r="I328" s="296" t="str">
        <f ca="1">IF(ISERROR($S328),"",OFFSET('Smelter Reference List'!$H$4,$S328-4,0))</f>
        <v/>
      </c>
      <c r="J328" s="296" t="str">
        <f ca="1">IF(ISERROR($S328),"",OFFSET('Smelter Reference List'!$I$4,$S328-4,0))</f>
        <v/>
      </c>
      <c r="K328" s="297"/>
      <c r="L328" s="297"/>
      <c r="M328" s="297"/>
      <c r="N328" s="297"/>
      <c r="O328" s="297"/>
      <c r="P328" s="297"/>
      <c r="Q328" s="298"/>
      <c r="R328" s="227"/>
      <c r="S328" s="228" t="e">
        <f>IF(C328="",NA(),MATCH($B328&amp;$C328,'Smelter Reference List'!$J:$J,0))</f>
        <v>#N/A</v>
      </c>
      <c r="T328" s="229"/>
      <c r="U328" s="229">
        <f t="shared" ca="1" si="11"/>
        <v>0</v>
      </c>
      <c r="V328" s="229"/>
      <c r="W328" s="229"/>
      <c r="Y328" s="223" t="str">
        <f t="shared" si="12"/>
        <v/>
      </c>
    </row>
    <row r="329" spans="1:25" s="223" customFormat="1" ht="20.25">
      <c r="A329" s="293"/>
      <c r="B329" s="294" t="str">
        <f>IF(LEN(A329)=0,"",INDEX('Smelter Reference List'!$A:$A,MATCH($A329,'Smelter Reference List'!$E:$E,0)))</f>
        <v/>
      </c>
      <c r="C329" s="300" t="str">
        <f>IF(LEN(A329)=0,"",INDEX('Smelter Reference List'!$C:$C,MATCH($A329,'Smelter Reference List'!$E:$E,0)))</f>
        <v/>
      </c>
      <c r="D329" s="294" t="str">
        <f ca="1">IF(ISERROR($S329),"",OFFSET('Smelter Reference List'!$C$4,$S329-4,0)&amp;"")</f>
        <v/>
      </c>
      <c r="E329" s="294" t="str">
        <f ca="1">IF(ISERROR($S329),"",OFFSET('Smelter Reference List'!$D$4,$S329-4,0)&amp;"")</f>
        <v/>
      </c>
      <c r="F329" s="294" t="str">
        <f ca="1">IF(ISERROR($S329),"",OFFSET('Smelter Reference List'!$E$4,$S329-4,0))</f>
        <v/>
      </c>
      <c r="G329" s="294" t="str">
        <f ca="1">IF(C329=$U$4,"Enter smelter details", IF(ISERROR($S329),"",OFFSET('Smelter Reference List'!$F$4,$S329-4,0)))</f>
        <v/>
      </c>
      <c r="H329" s="295" t="str">
        <f ca="1">IF(ISERROR($S329),"",OFFSET('Smelter Reference List'!$G$4,$S329-4,0))</f>
        <v/>
      </c>
      <c r="I329" s="296" t="str">
        <f ca="1">IF(ISERROR($S329),"",OFFSET('Smelter Reference List'!$H$4,$S329-4,0))</f>
        <v/>
      </c>
      <c r="J329" s="296" t="str">
        <f ca="1">IF(ISERROR($S329),"",OFFSET('Smelter Reference List'!$I$4,$S329-4,0))</f>
        <v/>
      </c>
      <c r="K329" s="297"/>
      <c r="L329" s="297"/>
      <c r="M329" s="297"/>
      <c r="N329" s="297"/>
      <c r="O329" s="297"/>
      <c r="P329" s="297"/>
      <c r="Q329" s="298"/>
      <c r="R329" s="227"/>
      <c r="S329" s="228" t="e">
        <f>IF(C329="",NA(),MATCH($B329&amp;$C329,'Smelter Reference List'!$J:$J,0))</f>
        <v>#N/A</v>
      </c>
      <c r="T329" s="229"/>
      <c r="U329" s="229">
        <f t="shared" ca="1" si="11"/>
        <v>0</v>
      </c>
      <c r="V329" s="229"/>
      <c r="W329" s="229"/>
      <c r="Y329" s="223" t="str">
        <f t="shared" si="12"/>
        <v/>
      </c>
    </row>
    <row r="330" spans="1:25" s="223" customFormat="1" ht="20.25">
      <c r="A330" s="293"/>
      <c r="B330" s="294" t="str">
        <f>IF(LEN(A330)=0,"",INDEX('Smelter Reference List'!$A:$A,MATCH($A330,'Smelter Reference List'!$E:$E,0)))</f>
        <v/>
      </c>
      <c r="C330" s="300" t="str">
        <f>IF(LEN(A330)=0,"",INDEX('Smelter Reference List'!$C:$C,MATCH($A330,'Smelter Reference List'!$E:$E,0)))</f>
        <v/>
      </c>
      <c r="D330" s="294" t="str">
        <f ca="1">IF(ISERROR($S330),"",OFFSET('Smelter Reference List'!$C$4,$S330-4,0)&amp;"")</f>
        <v/>
      </c>
      <c r="E330" s="294" t="str">
        <f ca="1">IF(ISERROR($S330),"",OFFSET('Smelter Reference List'!$D$4,$S330-4,0)&amp;"")</f>
        <v/>
      </c>
      <c r="F330" s="294" t="str">
        <f ca="1">IF(ISERROR($S330),"",OFFSET('Smelter Reference List'!$E$4,$S330-4,0))</f>
        <v/>
      </c>
      <c r="G330" s="294" t="str">
        <f ca="1">IF(C330=$U$4,"Enter smelter details", IF(ISERROR($S330),"",OFFSET('Smelter Reference List'!$F$4,$S330-4,0)))</f>
        <v/>
      </c>
      <c r="H330" s="295" t="str">
        <f ca="1">IF(ISERROR($S330),"",OFFSET('Smelter Reference List'!$G$4,$S330-4,0))</f>
        <v/>
      </c>
      <c r="I330" s="296" t="str">
        <f ca="1">IF(ISERROR($S330),"",OFFSET('Smelter Reference List'!$H$4,$S330-4,0))</f>
        <v/>
      </c>
      <c r="J330" s="296" t="str">
        <f ca="1">IF(ISERROR($S330),"",OFFSET('Smelter Reference List'!$I$4,$S330-4,0))</f>
        <v/>
      </c>
      <c r="K330" s="297"/>
      <c r="L330" s="297"/>
      <c r="M330" s="297"/>
      <c r="N330" s="297"/>
      <c r="O330" s="297"/>
      <c r="P330" s="297"/>
      <c r="Q330" s="298"/>
      <c r="R330" s="227"/>
      <c r="S330" s="228" t="e">
        <f>IF(C330="",NA(),MATCH($B330&amp;$C330,'Smelter Reference List'!$J:$J,0))</f>
        <v>#N/A</v>
      </c>
      <c r="T330" s="229"/>
      <c r="U330" s="229">
        <f t="shared" ca="1" si="11"/>
        <v>0</v>
      </c>
      <c r="V330" s="229"/>
      <c r="W330" s="229"/>
      <c r="Y330" s="223" t="str">
        <f t="shared" si="12"/>
        <v/>
      </c>
    </row>
    <row r="331" spans="1:25" s="223" customFormat="1" ht="20.25">
      <c r="A331" s="293"/>
      <c r="B331" s="294" t="str">
        <f>IF(LEN(A331)=0,"",INDEX('Smelter Reference List'!$A:$A,MATCH($A331,'Smelter Reference List'!$E:$E,0)))</f>
        <v/>
      </c>
      <c r="C331" s="300" t="str">
        <f>IF(LEN(A331)=0,"",INDEX('Smelter Reference List'!$C:$C,MATCH($A331,'Smelter Reference List'!$E:$E,0)))</f>
        <v/>
      </c>
      <c r="D331" s="294" t="str">
        <f ca="1">IF(ISERROR($S331),"",OFFSET('Smelter Reference List'!$C$4,$S331-4,0)&amp;"")</f>
        <v/>
      </c>
      <c r="E331" s="294" t="str">
        <f ca="1">IF(ISERROR($S331),"",OFFSET('Smelter Reference List'!$D$4,$S331-4,0)&amp;"")</f>
        <v/>
      </c>
      <c r="F331" s="294" t="str">
        <f ca="1">IF(ISERROR($S331),"",OFFSET('Smelter Reference List'!$E$4,$S331-4,0))</f>
        <v/>
      </c>
      <c r="G331" s="294" t="str">
        <f ca="1">IF(C331=$U$4,"Enter smelter details", IF(ISERROR($S331),"",OFFSET('Smelter Reference List'!$F$4,$S331-4,0)))</f>
        <v/>
      </c>
      <c r="H331" s="295" t="str">
        <f ca="1">IF(ISERROR($S331),"",OFFSET('Smelter Reference List'!$G$4,$S331-4,0))</f>
        <v/>
      </c>
      <c r="I331" s="296" t="str">
        <f ca="1">IF(ISERROR($S331),"",OFFSET('Smelter Reference List'!$H$4,$S331-4,0))</f>
        <v/>
      </c>
      <c r="J331" s="296" t="str">
        <f ca="1">IF(ISERROR($S331),"",OFFSET('Smelter Reference List'!$I$4,$S331-4,0))</f>
        <v/>
      </c>
      <c r="K331" s="297"/>
      <c r="L331" s="297"/>
      <c r="M331" s="297"/>
      <c r="N331" s="297"/>
      <c r="O331" s="297"/>
      <c r="P331" s="297"/>
      <c r="Q331" s="298"/>
      <c r="R331" s="227"/>
      <c r="S331" s="228" t="e">
        <f>IF(C331="",NA(),MATCH($B331&amp;$C331,'Smelter Reference List'!$J:$J,0))</f>
        <v>#N/A</v>
      </c>
      <c r="T331" s="229"/>
      <c r="U331" s="229">
        <f t="shared" ca="1" si="11"/>
        <v>0</v>
      </c>
      <c r="V331" s="229"/>
      <c r="W331" s="229"/>
      <c r="Y331" s="223" t="str">
        <f t="shared" si="12"/>
        <v/>
      </c>
    </row>
    <row r="332" spans="1:25" s="223" customFormat="1" ht="20.25">
      <c r="A332" s="293"/>
      <c r="B332" s="294" t="str">
        <f>IF(LEN(A332)=0,"",INDEX('Smelter Reference List'!$A:$A,MATCH($A332,'Smelter Reference List'!$E:$E,0)))</f>
        <v/>
      </c>
      <c r="C332" s="300" t="str">
        <f>IF(LEN(A332)=0,"",INDEX('Smelter Reference List'!$C:$C,MATCH($A332,'Smelter Reference List'!$E:$E,0)))</f>
        <v/>
      </c>
      <c r="D332" s="294" t="str">
        <f ca="1">IF(ISERROR($S332),"",OFFSET('Smelter Reference List'!$C$4,$S332-4,0)&amp;"")</f>
        <v/>
      </c>
      <c r="E332" s="294" t="str">
        <f ca="1">IF(ISERROR($S332),"",OFFSET('Smelter Reference List'!$D$4,$S332-4,0)&amp;"")</f>
        <v/>
      </c>
      <c r="F332" s="294" t="str">
        <f ca="1">IF(ISERROR($S332),"",OFFSET('Smelter Reference List'!$E$4,$S332-4,0))</f>
        <v/>
      </c>
      <c r="G332" s="294" t="str">
        <f ca="1">IF(C332=$U$4,"Enter smelter details", IF(ISERROR($S332),"",OFFSET('Smelter Reference List'!$F$4,$S332-4,0)))</f>
        <v/>
      </c>
      <c r="H332" s="295" t="str">
        <f ca="1">IF(ISERROR($S332),"",OFFSET('Smelter Reference List'!$G$4,$S332-4,0))</f>
        <v/>
      </c>
      <c r="I332" s="296" t="str">
        <f ca="1">IF(ISERROR($S332),"",OFFSET('Smelter Reference List'!$H$4,$S332-4,0))</f>
        <v/>
      </c>
      <c r="J332" s="296" t="str">
        <f ca="1">IF(ISERROR($S332),"",OFFSET('Smelter Reference List'!$I$4,$S332-4,0))</f>
        <v/>
      </c>
      <c r="K332" s="297"/>
      <c r="L332" s="297"/>
      <c r="M332" s="297"/>
      <c r="N332" s="297"/>
      <c r="O332" s="297"/>
      <c r="P332" s="297"/>
      <c r="Q332" s="298"/>
      <c r="R332" s="227"/>
      <c r="S332" s="228" t="e">
        <f>IF(C332="",NA(),MATCH($B332&amp;$C332,'Smelter Reference List'!$J:$J,0))</f>
        <v>#N/A</v>
      </c>
      <c r="T332" s="229"/>
      <c r="U332" s="229">
        <f t="shared" ca="1" si="11"/>
        <v>0</v>
      </c>
      <c r="V332" s="229"/>
      <c r="W332" s="229"/>
      <c r="Y332" s="223" t="str">
        <f t="shared" si="12"/>
        <v/>
      </c>
    </row>
    <row r="333" spans="1:25" s="223" customFormat="1" ht="20.25">
      <c r="A333" s="293"/>
      <c r="B333" s="294" t="str">
        <f>IF(LEN(A333)=0,"",INDEX('Smelter Reference List'!$A:$A,MATCH($A333,'Smelter Reference List'!$E:$E,0)))</f>
        <v/>
      </c>
      <c r="C333" s="300" t="str">
        <f>IF(LEN(A333)=0,"",INDEX('Smelter Reference List'!$C:$C,MATCH($A333,'Smelter Reference List'!$E:$E,0)))</f>
        <v/>
      </c>
      <c r="D333" s="294" t="str">
        <f ca="1">IF(ISERROR($S333),"",OFFSET('Smelter Reference List'!$C$4,$S333-4,0)&amp;"")</f>
        <v/>
      </c>
      <c r="E333" s="294" t="str">
        <f ca="1">IF(ISERROR($S333),"",OFFSET('Smelter Reference List'!$D$4,$S333-4,0)&amp;"")</f>
        <v/>
      </c>
      <c r="F333" s="294" t="str">
        <f ca="1">IF(ISERROR($S333),"",OFFSET('Smelter Reference List'!$E$4,$S333-4,0))</f>
        <v/>
      </c>
      <c r="G333" s="294" t="str">
        <f ca="1">IF(C333=$U$4,"Enter smelter details", IF(ISERROR($S333),"",OFFSET('Smelter Reference List'!$F$4,$S333-4,0)))</f>
        <v/>
      </c>
      <c r="H333" s="295" t="str">
        <f ca="1">IF(ISERROR($S333),"",OFFSET('Smelter Reference List'!$G$4,$S333-4,0))</f>
        <v/>
      </c>
      <c r="I333" s="296" t="str">
        <f ca="1">IF(ISERROR($S333),"",OFFSET('Smelter Reference List'!$H$4,$S333-4,0))</f>
        <v/>
      </c>
      <c r="J333" s="296" t="str">
        <f ca="1">IF(ISERROR($S333),"",OFFSET('Smelter Reference List'!$I$4,$S333-4,0))</f>
        <v/>
      </c>
      <c r="K333" s="297"/>
      <c r="L333" s="297"/>
      <c r="M333" s="297"/>
      <c r="N333" s="297"/>
      <c r="O333" s="297"/>
      <c r="P333" s="297"/>
      <c r="Q333" s="298"/>
      <c r="R333" s="227"/>
      <c r="S333" s="228" t="e">
        <f>IF(C333="",NA(),MATCH($B333&amp;$C333,'Smelter Reference List'!$J:$J,0))</f>
        <v>#N/A</v>
      </c>
      <c r="T333" s="229"/>
      <c r="U333" s="229">
        <f t="shared" ca="1" si="11"/>
        <v>0</v>
      </c>
      <c r="V333" s="229"/>
      <c r="W333" s="229"/>
      <c r="Y333" s="223" t="str">
        <f t="shared" si="12"/>
        <v/>
      </c>
    </row>
    <row r="334" spans="1:25" s="223" customFormat="1" ht="20.25">
      <c r="A334" s="293"/>
      <c r="B334" s="294" t="str">
        <f>IF(LEN(A334)=0,"",INDEX('Smelter Reference List'!$A:$A,MATCH($A334,'Smelter Reference List'!$E:$E,0)))</f>
        <v/>
      </c>
      <c r="C334" s="300" t="str">
        <f>IF(LEN(A334)=0,"",INDEX('Smelter Reference List'!$C:$C,MATCH($A334,'Smelter Reference List'!$E:$E,0)))</f>
        <v/>
      </c>
      <c r="D334" s="294" t="str">
        <f ca="1">IF(ISERROR($S334),"",OFFSET('Smelter Reference List'!$C$4,$S334-4,0)&amp;"")</f>
        <v/>
      </c>
      <c r="E334" s="294" t="str">
        <f ca="1">IF(ISERROR($S334),"",OFFSET('Smelter Reference List'!$D$4,$S334-4,0)&amp;"")</f>
        <v/>
      </c>
      <c r="F334" s="294" t="str">
        <f ca="1">IF(ISERROR($S334),"",OFFSET('Smelter Reference List'!$E$4,$S334-4,0))</f>
        <v/>
      </c>
      <c r="G334" s="294" t="str">
        <f ca="1">IF(C334=$U$4,"Enter smelter details", IF(ISERROR($S334),"",OFFSET('Smelter Reference List'!$F$4,$S334-4,0)))</f>
        <v/>
      </c>
      <c r="H334" s="295" t="str">
        <f ca="1">IF(ISERROR($S334),"",OFFSET('Smelter Reference List'!$G$4,$S334-4,0))</f>
        <v/>
      </c>
      <c r="I334" s="296" t="str">
        <f ca="1">IF(ISERROR($S334),"",OFFSET('Smelter Reference List'!$H$4,$S334-4,0))</f>
        <v/>
      </c>
      <c r="J334" s="296" t="str">
        <f ca="1">IF(ISERROR($S334),"",OFFSET('Smelter Reference List'!$I$4,$S334-4,0))</f>
        <v/>
      </c>
      <c r="K334" s="297"/>
      <c r="L334" s="297"/>
      <c r="M334" s="297"/>
      <c r="N334" s="297"/>
      <c r="O334" s="297"/>
      <c r="P334" s="297"/>
      <c r="Q334" s="298"/>
      <c r="R334" s="227"/>
      <c r="S334" s="228" t="e">
        <f>IF(C334="",NA(),MATCH($B334&amp;$C334,'Smelter Reference List'!$J:$J,0))</f>
        <v>#N/A</v>
      </c>
      <c r="T334" s="229"/>
      <c r="U334" s="229">
        <f t="shared" ca="1" si="11"/>
        <v>0</v>
      </c>
      <c r="V334" s="229"/>
      <c r="W334" s="229"/>
      <c r="Y334" s="223" t="str">
        <f t="shared" si="12"/>
        <v/>
      </c>
    </row>
    <row r="335" spans="1:25" s="223" customFormat="1" ht="20.25">
      <c r="A335" s="293"/>
      <c r="B335" s="294" t="str">
        <f>IF(LEN(A335)=0,"",INDEX('Smelter Reference List'!$A:$A,MATCH($A335,'Smelter Reference List'!$E:$E,0)))</f>
        <v/>
      </c>
      <c r="C335" s="300" t="str">
        <f>IF(LEN(A335)=0,"",INDEX('Smelter Reference List'!$C:$C,MATCH($A335,'Smelter Reference List'!$E:$E,0)))</f>
        <v/>
      </c>
      <c r="D335" s="294" t="str">
        <f ca="1">IF(ISERROR($S335),"",OFFSET('Smelter Reference List'!$C$4,$S335-4,0)&amp;"")</f>
        <v/>
      </c>
      <c r="E335" s="294" t="str">
        <f ca="1">IF(ISERROR($S335),"",OFFSET('Smelter Reference List'!$D$4,$S335-4,0)&amp;"")</f>
        <v/>
      </c>
      <c r="F335" s="294" t="str">
        <f ca="1">IF(ISERROR($S335),"",OFFSET('Smelter Reference List'!$E$4,$S335-4,0))</f>
        <v/>
      </c>
      <c r="G335" s="294" t="str">
        <f ca="1">IF(C335=$U$4,"Enter smelter details", IF(ISERROR($S335),"",OFFSET('Smelter Reference List'!$F$4,$S335-4,0)))</f>
        <v/>
      </c>
      <c r="H335" s="295" t="str">
        <f ca="1">IF(ISERROR($S335),"",OFFSET('Smelter Reference List'!$G$4,$S335-4,0))</f>
        <v/>
      </c>
      <c r="I335" s="296" t="str">
        <f ca="1">IF(ISERROR($S335),"",OFFSET('Smelter Reference List'!$H$4,$S335-4,0))</f>
        <v/>
      </c>
      <c r="J335" s="296" t="str">
        <f ca="1">IF(ISERROR($S335),"",OFFSET('Smelter Reference List'!$I$4,$S335-4,0))</f>
        <v/>
      </c>
      <c r="K335" s="297"/>
      <c r="L335" s="297"/>
      <c r="M335" s="297"/>
      <c r="N335" s="297"/>
      <c r="O335" s="297"/>
      <c r="P335" s="297"/>
      <c r="Q335" s="298"/>
      <c r="R335" s="227"/>
      <c r="S335" s="228" t="e">
        <f>IF(C335="",NA(),MATCH($B335&amp;$C335,'Smelter Reference List'!$J:$J,0))</f>
        <v>#N/A</v>
      </c>
      <c r="T335" s="229"/>
      <c r="U335" s="229">
        <f t="shared" ca="1" si="11"/>
        <v>0</v>
      </c>
      <c r="V335" s="229"/>
      <c r="W335" s="229"/>
      <c r="Y335" s="223" t="str">
        <f t="shared" si="12"/>
        <v/>
      </c>
    </row>
    <row r="336" spans="1:25" s="223" customFormat="1" ht="20.25">
      <c r="A336" s="293"/>
      <c r="B336" s="294" t="str">
        <f>IF(LEN(A336)=0,"",INDEX('Smelter Reference List'!$A:$A,MATCH($A336,'Smelter Reference List'!$E:$E,0)))</f>
        <v/>
      </c>
      <c r="C336" s="300" t="str">
        <f>IF(LEN(A336)=0,"",INDEX('Smelter Reference List'!$C:$C,MATCH($A336,'Smelter Reference List'!$E:$E,0)))</f>
        <v/>
      </c>
      <c r="D336" s="294" t="str">
        <f ca="1">IF(ISERROR($S336),"",OFFSET('Smelter Reference List'!$C$4,$S336-4,0)&amp;"")</f>
        <v/>
      </c>
      <c r="E336" s="294" t="str">
        <f ca="1">IF(ISERROR($S336),"",OFFSET('Smelter Reference List'!$D$4,$S336-4,0)&amp;"")</f>
        <v/>
      </c>
      <c r="F336" s="294" t="str">
        <f ca="1">IF(ISERROR($S336),"",OFFSET('Smelter Reference List'!$E$4,$S336-4,0))</f>
        <v/>
      </c>
      <c r="G336" s="294" t="str">
        <f ca="1">IF(C336=$U$4,"Enter smelter details", IF(ISERROR($S336),"",OFFSET('Smelter Reference List'!$F$4,$S336-4,0)))</f>
        <v/>
      </c>
      <c r="H336" s="295" t="str">
        <f ca="1">IF(ISERROR($S336),"",OFFSET('Smelter Reference List'!$G$4,$S336-4,0))</f>
        <v/>
      </c>
      <c r="I336" s="296" t="str">
        <f ca="1">IF(ISERROR($S336),"",OFFSET('Smelter Reference List'!$H$4,$S336-4,0))</f>
        <v/>
      </c>
      <c r="J336" s="296" t="str">
        <f ca="1">IF(ISERROR($S336),"",OFFSET('Smelter Reference List'!$I$4,$S336-4,0))</f>
        <v/>
      </c>
      <c r="K336" s="297"/>
      <c r="L336" s="297"/>
      <c r="M336" s="297"/>
      <c r="N336" s="297"/>
      <c r="O336" s="297"/>
      <c r="P336" s="297"/>
      <c r="Q336" s="298"/>
      <c r="R336" s="227"/>
      <c r="S336" s="228" t="e">
        <f>IF(C336="",NA(),MATCH($B336&amp;$C336,'Smelter Reference List'!$J:$J,0))</f>
        <v>#N/A</v>
      </c>
      <c r="T336" s="229"/>
      <c r="U336" s="229">
        <f t="shared" ca="1" si="11"/>
        <v>0</v>
      </c>
      <c r="V336" s="229"/>
      <c r="W336" s="229"/>
      <c r="Y336" s="223" t="str">
        <f t="shared" si="12"/>
        <v/>
      </c>
    </row>
    <row r="337" spans="1:25" s="223" customFormat="1" ht="20.25">
      <c r="A337" s="293"/>
      <c r="B337" s="294" t="str">
        <f>IF(LEN(A337)=0,"",INDEX('Smelter Reference List'!$A:$A,MATCH($A337,'Smelter Reference List'!$E:$E,0)))</f>
        <v/>
      </c>
      <c r="C337" s="300" t="str">
        <f>IF(LEN(A337)=0,"",INDEX('Smelter Reference List'!$C:$C,MATCH($A337,'Smelter Reference List'!$E:$E,0)))</f>
        <v/>
      </c>
      <c r="D337" s="294" t="str">
        <f ca="1">IF(ISERROR($S337),"",OFFSET('Smelter Reference List'!$C$4,$S337-4,0)&amp;"")</f>
        <v/>
      </c>
      <c r="E337" s="294" t="str">
        <f ca="1">IF(ISERROR($S337),"",OFFSET('Smelter Reference List'!$D$4,$S337-4,0)&amp;"")</f>
        <v/>
      </c>
      <c r="F337" s="294" t="str">
        <f ca="1">IF(ISERROR($S337),"",OFFSET('Smelter Reference List'!$E$4,$S337-4,0))</f>
        <v/>
      </c>
      <c r="G337" s="294" t="str">
        <f ca="1">IF(C337=$U$4,"Enter smelter details", IF(ISERROR($S337),"",OFFSET('Smelter Reference List'!$F$4,$S337-4,0)))</f>
        <v/>
      </c>
      <c r="H337" s="295" t="str">
        <f ca="1">IF(ISERROR($S337),"",OFFSET('Smelter Reference List'!$G$4,$S337-4,0))</f>
        <v/>
      </c>
      <c r="I337" s="296" t="str">
        <f ca="1">IF(ISERROR($S337),"",OFFSET('Smelter Reference List'!$H$4,$S337-4,0))</f>
        <v/>
      </c>
      <c r="J337" s="296" t="str">
        <f ca="1">IF(ISERROR($S337),"",OFFSET('Smelter Reference List'!$I$4,$S337-4,0))</f>
        <v/>
      </c>
      <c r="K337" s="297"/>
      <c r="L337" s="297"/>
      <c r="M337" s="297"/>
      <c r="N337" s="297"/>
      <c r="O337" s="297"/>
      <c r="P337" s="297"/>
      <c r="Q337" s="298"/>
      <c r="R337" s="227"/>
      <c r="S337" s="228" t="e">
        <f>IF(C337="",NA(),MATCH($B337&amp;$C337,'Smelter Reference List'!$J:$J,0))</f>
        <v>#N/A</v>
      </c>
      <c r="T337" s="229"/>
      <c r="U337" s="229">
        <f t="shared" ca="1" si="11"/>
        <v>0</v>
      </c>
      <c r="V337" s="229"/>
      <c r="W337" s="229"/>
      <c r="Y337" s="223" t="str">
        <f t="shared" si="12"/>
        <v/>
      </c>
    </row>
    <row r="338" spans="1:25" s="223" customFormat="1" ht="20.25">
      <c r="A338" s="293"/>
      <c r="B338" s="294" t="str">
        <f>IF(LEN(A338)=0,"",INDEX('Smelter Reference List'!$A:$A,MATCH($A338,'Smelter Reference List'!$E:$E,0)))</f>
        <v/>
      </c>
      <c r="C338" s="300" t="str">
        <f>IF(LEN(A338)=0,"",INDEX('Smelter Reference List'!$C:$C,MATCH($A338,'Smelter Reference List'!$E:$E,0)))</f>
        <v/>
      </c>
      <c r="D338" s="294" t="str">
        <f ca="1">IF(ISERROR($S338),"",OFFSET('Smelter Reference List'!$C$4,$S338-4,0)&amp;"")</f>
        <v/>
      </c>
      <c r="E338" s="294" t="str">
        <f ca="1">IF(ISERROR($S338),"",OFFSET('Smelter Reference List'!$D$4,$S338-4,0)&amp;"")</f>
        <v/>
      </c>
      <c r="F338" s="294" t="str">
        <f ca="1">IF(ISERROR($S338),"",OFFSET('Smelter Reference List'!$E$4,$S338-4,0))</f>
        <v/>
      </c>
      <c r="G338" s="294" t="str">
        <f ca="1">IF(C338=$U$4,"Enter smelter details", IF(ISERROR($S338),"",OFFSET('Smelter Reference List'!$F$4,$S338-4,0)))</f>
        <v/>
      </c>
      <c r="H338" s="295" t="str">
        <f ca="1">IF(ISERROR($S338),"",OFFSET('Smelter Reference List'!$G$4,$S338-4,0))</f>
        <v/>
      </c>
      <c r="I338" s="296" t="str">
        <f ca="1">IF(ISERROR($S338),"",OFFSET('Smelter Reference List'!$H$4,$S338-4,0))</f>
        <v/>
      </c>
      <c r="J338" s="296" t="str">
        <f ca="1">IF(ISERROR($S338),"",OFFSET('Smelter Reference List'!$I$4,$S338-4,0))</f>
        <v/>
      </c>
      <c r="K338" s="297"/>
      <c r="L338" s="297"/>
      <c r="M338" s="297"/>
      <c r="N338" s="297"/>
      <c r="O338" s="297"/>
      <c r="P338" s="297"/>
      <c r="Q338" s="298"/>
      <c r="R338" s="227"/>
      <c r="S338" s="228" t="e">
        <f>IF(C338="",NA(),MATCH($B338&amp;$C338,'Smelter Reference List'!$J:$J,0))</f>
        <v>#N/A</v>
      </c>
      <c r="T338" s="229"/>
      <c r="U338" s="229">
        <f t="shared" ca="1" si="11"/>
        <v>0</v>
      </c>
      <c r="V338" s="229"/>
      <c r="W338" s="229"/>
      <c r="Y338" s="223" t="str">
        <f t="shared" si="12"/>
        <v/>
      </c>
    </row>
    <row r="339" spans="1:25" s="223" customFormat="1" ht="20.25">
      <c r="A339" s="293"/>
      <c r="B339" s="294" t="str">
        <f>IF(LEN(A339)=0,"",INDEX('Smelter Reference List'!$A:$A,MATCH($A339,'Smelter Reference List'!$E:$E,0)))</f>
        <v/>
      </c>
      <c r="C339" s="300" t="str">
        <f>IF(LEN(A339)=0,"",INDEX('Smelter Reference List'!$C:$C,MATCH($A339,'Smelter Reference List'!$E:$E,0)))</f>
        <v/>
      </c>
      <c r="D339" s="294" t="str">
        <f ca="1">IF(ISERROR($S339),"",OFFSET('Smelter Reference List'!$C$4,$S339-4,0)&amp;"")</f>
        <v/>
      </c>
      <c r="E339" s="294" t="str">
        <f ca="1">IF(ISERROR($S339),"",OFFSET('Smelter Reference List'!$D$4,$S339-4,0)&amp;"")</f>
        <v/>
      </c>
      <c r="F339" s="294" t="str">
        <f ca="1">IF(ISERROR($S339),"",OFFSET('Smelter Reference List'!$E$4,$S339-4,0))</f>
        <v/>
      </c>
      <c r="G339" s="294" t="str">
        <f ca="1">IF(C339=$U$4,"Enter smelter details", IF(ISERROR($S339),"",OFFSET('Smelter Reference List'!$F$4,$S339-4,0)))</f>
        <v/>
      </c>
      <c r="H339" s="295" t="str">
        <f ca="1">IF(ISERROR($S339),"",OFFSET('Smelter Reference List'!$G$4,$S339-4,0))</f>
        <v/>
      </c>
      <c r="I339" s="296" t="str">
        <f ca="1">IF(ISERROR($S339),"",OFFSET('Smelter Reference List'!$H$4,$S339-4,0))</f>
        <v/>
      </c>
      <c r="J339" s="296" t="str">
        <f ca="1">IF(ISERROR($S339),"",OFFSET('Smelter Reference List'!$I$4,$S339-4,0))</f>
        <v/>
      </c>
      <c r="K339" s="297"/>
      <c r="L339" s="297"/>
      <c r="M339" s="297"/>
      <c r="N339" s="297"/>
      <c r="O339" s="297"/>
      <c r="P339" s="297"/>
      <c r="Q339" s="298"/>
      <c r="R339" s="227"/>
      <c r="S339" s="228" t="e">
        <f>IF(C339="",NA(),MATCH($B339&amp;$C339,'Smelter Reference List'!$J:$J,0))</f>
        <v>#N/A</v>
      </c>
      <c r="T339" s="229"/>
      <c r="U339" s="229">
        <f t="shared" ca="1" si="11"/>
        <v>0</v>
      </c>
      <c r="V339" s="229"/>
      <c r="W339" s="229"/>
      <c r="Y339" s="223" t="str">
        <f t="shared" si="12"/>
        <v/>
      </c>
    </row>
    <row r="340" spans="1:25" s="223" customFormat="1" ht="20.25">
      <c r="A340" s="293"/>
      <c r="B340" s="294" t="str">
        <f>IF(LEN(A340)=0,"",INDEX('Smelter Reference List'!$A:$A,MATCH($A340,'Smelter Reference List'!$E:$E,0)))</f>
        <v/>
      </c>
      <c r="C340" s="300" t="str">
        <f>IF(LEN(A340)=0,"",INDEX('Smelter Reference List'!$C:$C,MATCH($A340,'Smelter Reference List'!$E:$E,0)))</f>
        <v/>
      </c>
      <c r="D340" s="294" t="str">
        <f ca="1">IF(ISERROR($S340),"",OFFSET('Smelter Reference List'!$C$4,$S340-4,0)&amp;"")</f>
        <v/>
      </c>
      <c r="E340" s="294" t="str">
        <f ca="1">IF(ISERROR($S340),"",OFFSET('Smelter Reference List'!$D$4,$S340-4,0)&amp;"")</f>
        <v/>
      </c>
      <c r="F340" s="294" t="str">
        <f ca="1">IF(ISERROR($S340),"",OFFSET('Smelter Reference List'!$E$4,$S340-4,0))</f>
        <v/>
      </c>
      <c r="G340" s="294" t="str">
        <f ca="1">IF(C340=$U$4,"Enter smelter details", IF(ISERROR($S340),"",OFFSET('Smelter Reference List'!$F$4,$S340-4,0)))</f>
        <v/>
      </c>
      <c r="H340" s="295" t="str">
        <f ca="1">IF(ISERROR($S340),"",OFFSET('Smelter Reference List'!$G$4,$S340-4,0))</f>
        <v/>
      </c>
      <c r="I340" s="296" t="str">
        <f ca="1">IF(ISERROR($S340),"",OFFSET('Smelter Reference List'!$H$4,$S340-4,0))</f>
        <v/>
      </c>
      <c r="J340" s="296" t="str">
        <f ca="1">IF(ISERROR($S340),"",OFFSET('Smelter Reference List'!$I$4,$S340-4,0))</f>
        <v/>
      </c>
      <c r="K340" s="297"/>
      <c r="L340" s="297"/>
      <c r="M340" s="297"/>
      <c r="N340" s="297"/>
      <c r="O340" s="297"/>
      <c r="P340" s="297"/>
      <c r="Q340" s="298"/>
      <c r="R340" s="227"/>
      <c r="S340" s="228" t="e">
        <f>IF(C340="",NA(),MATCH($B340&amp;$C340,'Smelter Reference List'!$J:$J,0))</f>
        <v>#N/A</v>
      </c>
      <c r="T340" s="229"/>
      <c r="U340" s="229">
        <f t="shared" ca="1" si="11"/>
        <v>0</v>
      </c>
      <c r="V340" s="229"/>
      <c r="W340" s="229"/>
      <c r="Y340" s="223" t="str">
        <f t="shared" si="12"/>
        <v/>
      </c>
    </row>
    <row r="341" spans="1:25" s="223" customFormat="1" ht="20.25">
      <c r="A341" s="293"/>
      <c r="B341" s="294" t="str">
        <f>IF(LEN(A341)=0,"",INDEX('Smelter Reference List'!$A:$A,MATCH($A341,'Smelter Reference List'!$E:$E,0)))</f>
        <v/>
      </c>
      <c r="C341" s="300" t="str">
        <f>IF(LEN(A341)=0,"",INDEX('Smelter Reference List'!$C:$C,MATCH($A341,'Smelter Reference List'!$E:$E,0)))</f>
        <v/>
      </c>
      <c r="D341" s="294" t="str">
        <f ca="1">IF(ISERROR($S341),"",OFFSET('Smelter Reference List'!$C$4,$S341-4,0)&amp;"")</f>
        <v/>
      </c>
      <c r="E341" s="294" t="str">
        <f ca="1">IF(ISERROR($S341),"",OFFSET('Smelter Reference List'!$D$4,$S341-4,0)&amp;"")</f>
        <v/>
      </c>
      <c r="F341" s="294" t="str">
        <f ca="1">IF(ISERROR($S341),"",OFFSET('Smelter Reference List'!$E$4,$S341-4,0))</f>
        <v/>
      </c>
      <c r="G341" s="294" t="str">
        <f ca="1">IF(C341=$U$4,"Enter smelter details", IF(ISERROR($S341),"",OFFSET('Smelter Reference List'!$F$4,$S341-4,0)))</f>
        <v/>
      </c>
      <c r="H341" s="295" t="str">
        <f ca="1">IF(ISERROR($S341),"",OFFSET('Smelter Reference List'!$G$4,$S341-4,0))</f>
        <v/>
      </c>
      <c r="I341" s="296" t="str">
        <f ca="1">IF(ISERROR($S341),"",OFFSET('Smelter Reference List'!$H$4,$S341-4,0))</f>
        <v/>
      </c>
      <c r="J341" s="296" t="str">
        <f ca="1">IF(ISERROR($S341),"",OFFSET('Smelter Reference List'!$I$4,$S341-4,0))</f>
        <v/>
      </c>
      <c r="K341" s="297"/>
      <c r="L341" s="297"/>
      <c r="M341" s="297"/>
      <c r="N341" s="297"/>
      <c r="O341" s="297"/>
      <c r="P341" s="297"/>
      <c r="Q341" s="298"/>
      <c r="R341" s="227"/>
      <c r="S341" s="228" t="e">
        <f>IF(C341="",NA(),MATCH($B341&amp;$C341,'Smelter Reference List'!$J:$J,0))</f>
        <v>#N/A</v>
      </c>
      <c r="T341" s="229"/>
      <c r="U341" s="229">
        <f t="shared" ca="1" si="11"/>
        <v>0</v>
      </c>
      <c r="V341" s="229"/>
      <c r="W341" s="229"/>
      <c r="Y341" s="223" t="str">
        <f t="shared" si="12"/>
        <v/>
      </c>
    </row>
    <row r="342" spans="1:25" s="223" customFormat="1" ht="20.25">
      <c r="A342" s="293"/>
      <c r="B342" s="294" t="str">
        <f>IF(LEN(A342)=0,"",INDEX('Smelter Reference List'!$A:$A,MATCH($A342,'Smelter Reference List'!$E:$E,0)))</f>
        <v/>
      </c>
      <c r="C342" s="300" t="str">
        <f>IF(LEN(A342)=0,"",INDEX('Smelter Reference List'!$C:$C,MATCH($A342,'Smelter Reference List'!$E:$E,0)))</f>
        <v/>
      </c>
      <c r="D342" s="294" t="str">
        <f ca="1">IF(ISERROR($S342),"",OFFSET('Smelter Reference List'!$C$4,$S342-4,0)&amp;"")</f>
        <v/>
      </c>
      <c r="E342" s="294" t="str">
        <f ca="1">IF(ISERROR($S342),"",OFFSET('Smelter Reference List'!$D$4,$S342-4,0)&amp;"")</f>
        <v/>
      </c>
      <c r="F342" s="294" t="str">
        <f ca="1">IF(ISERROR($S342),"",OFFSET('Smelter Reference List'!$E$4,$S342-4,0))</f>
        <v/>
      </c>
      <c r="G342" s="294" t="str">
        <f ca="1">IF(C342=$U$4,"Enter smelter details", IF(ISERROR($S342),"",OFFSET('Smelter Reference List'!$F$4,$S342-4,0)))</f>
        <v/>
      </c>
      <c r="H342" s="295" t="str">
        <f ca="1">IF(ISERROR($S342),"",OFFSET('Smelter Reference List'!$G$4,$S342-4,0))</f>
        <v/>
      </c>
      <c r="I342" s="296" t="str">
        <f ca="1">IF(ISERROR($S342),"",OFFSET('Smelter Reference List'!$H$4,$S342-4,0))</f>
        <v/>
      </c>
      <c r="J342" s="296" t="str">
        <f ca="1">IF(ISERROR($S342),"",OFFSET('Smelter Reference List'!$I$4,$S342-4,0))</f>
        <v/>
      </c>
      <c r="K342" s="297"/>
      <c r="L342" s="297"/>
      <c r="M342" s="297"/>
      <c r="N342" s="297"/>
      <c r="O342" s="297"/>
      <c r="P342" s="297"/>
      <c r="Q342" s="298"/>
      <c r="R342" s="227"/>
      <c r="S342" s="228" t="e">
        <f>IF(C342="",NA(),MATCH($B342&amp;$C342,'Smelter Reference List'!$J:$J,0))</f>
        <v>#N/A</v>
      </c>
      <c r="T342" s="229"/>
      <c r="U342" s="229">
        <f t="shared" ca="1" si="11"/>
        <v>0</v>
      </c>
      <c r="V342" s="229"/>
      <c r="W342" s="229"/>
      <c r="Y342" s="223" t="str">
        <f t="shared" si="12"/>
        <v/>
      </c>
    </row>
    <row r="343" spans="1:25" s="223" customFormat="1" ht="20.25">
      <c r="A343" s="293"/>
      <c r="B343" s="294" t="str">
        <f>IF(LEN(A343)=0,"",INDEX('Smelter Reference List'!$A:$A,MATCH($A343,'Smelter Reference List'!$E:$E,0)))</f>
        <v/>
      </c>
      <c r="C343" s="300" t="str">
        <f>IF(LEN(A343)=0,"",INDEX('Smelter Reference List'!$C:$C,MATCH($A343,'Smelter Reference List'!$E:$E,0)))</f>
        <v/>
      </c>
      <c r="D343" s="294" t="str">
        <f ca="1">IF(ISERROR($S343),"",OFFSET('Smelter Reference List'!$C$4,$S343-4,0)&amp;"")</f>
        <v/>
      </c>
      <c r="E343" s="294" t="str">
        <f ca="1">IF(ISERROR($S343),"",OFFSET('Smelter Reference List'!$D$4,$S343-4,0)&amp;"")</f>
        <v/>
      </c>
      <c r="F343" s="294" t="str">
        <f ca="1">IF(ISERROR($S343),"",OFFSET('Smelter Reference List'!$E$4,$S343-4,0))</f>
        <v/>
      </c>
      <c r="G343" s="294" t="str">
        <f ca="1">IF(C343=$U$4,"Enter smelter details", IF(ISERROR($S343),"",OFFSET('Smelter Reference List'!$F$4,$S343-4,0)))</f>
        <v/>
      </c>
      <c r="H343" s="295" t="str">
        <f ca="1">IF(ISERROR($S343),"",OFFSET('Smelter Reference List'!$G$4,$S343-4,0))</f>
        <v/>
      </c>
      <c r="I343" s="296" t="str">
        <f ca="1">IF(ISERROR($S343),"",OFFSET('Smelter Reference List'!$H$4,$S343-4,0))</f>
        <v/>
      </c>
      <c r="J343" s="296" t="str">
        <f ca="1">IF(ISERROR($S343),"",OFFSET('Smelter Reference List'!$I$4,$S343-4,0))</f>
        <v/>
      </c>
      <c r="K343" s="297"/>
      <c r="L343" s="297"/>
      <c r="M343" s="297"/>
      <c r="N343" s="297"/>
      <c r="O343" s="297"/>
      <c r="P343" s="297"/>
      <c r="Q343" s="298"/>
      <c r="R343" s="227"/>
      <c r="S343" s="228" t="e">
        <f>IF(C343="",NA(),MATCH($B343&amp;$C343,'Smelter Reference List'!$J:$J,0))</f>
        <v>#N/A</v>
      </c>
      <c r="T343" s="229"/>
      <c r="U343" s="229">
        <f t="shared" ca="1" si="11"/>
        <v>0</v>
      </c>
      <c r="V343" s="229"/>
      <c r="W343" s="229"/>
      <c r="Y343" s="223" t="str">
        <f t="shared" si="12"/>
        <v/>
      </c>
    </row>
    <row r="344" spans="1:25" s="223" customFormat="1" ht="20.25">
      <c r="A344" s="293"/>
      <c r="B344" s="294" t="str">
        <f>IF(LEN(A344)=0,"",INDEX('Smelter Reference List'!$A:$A,MATCH($A344,'Smelter Reference List'!$E:$E,0)))</f>
        <v/>
      </c>
      <c r="C344" s="300" t="str">
        <f>IF(LEN(A344)=0,"",INDEX('Smelter Reference List'!$C:$C,MATCH($A344,'Smelter Reference List'!$E:$E,0)))</f>
        <v/>
      </c>
      <c r="D344" s="294" t="str">
        <f ca="1">IF(ISERROR($S344),"",OFFSET('Smelter Reference List'!$C$4,$S344-4,0)&amp;"")</f>
        <v/>
      </c>
      <c r="E344" s="294" t="str">
        <f ca="1">IF(ISERROR($S344),"",OFFSET('Smelter Reference List'!$D$4,$S344-4,0)&amp;"")</f>
        <v/>
      </c>
      <c r="F344" s="294" t="str">
        <f ca="1">IF(ISERROR($S344),"",OFFSET('Smelter Reference List'!$E$4,$S344-4,0))</f>
        <v/>
      </c>
      <c r="G344" s="294" t="str">
        <f ca="1">IF(C344=$U$4,"Enter smelter details", IF(ISERROR($S344),"",OFFSET('Smelter Reference List'!$F$4,$S344-4,0)))</f>
        <v/>
      </c>
      <c r="H344" s="295" t="str">
        <f ca="1">IF(ISERROR($S344),"",OFFSET('Smelter Reference List'!$G$4,$S344-4,0))</f>
        <v/>
      </c>
      <c r="I344" s="296" t="str">
        <f ca="1">IF(ISERROR($S344),"",OFFSET('Smelter Reference List'!$H$4,$S344-4,0))</f>
        <v/>
      </c>
      <c r="J344" s="296" t="str">
        <f ca="1">IF(ISERROR($S344),"",OFFSET('Smelter Reference List'!$I$4,$S344-4,0))</f>
        <v/>
      </c>
      <c r="K344" s="297"/>
      <c r="L344" s="297"/>
      <c r="M344" s="297"/>
      <c r="N344" s="297"/>
      <c r="O344" s="297"/>
      <c r="P344" s="297"/>
      <c r="Q344" s="298"/>
      <c r="R344" s="227"/>
      <c r="S344" s="228" t="e">
        <f>IF(C344="",NA(),MATCH($B344&amp;$C344,'Smelter Reference List'!$J:$J,0))</f>
        <v>#N/A</v>
      </c>
      <c r="T344" s="229"/>
      <c r="U344" s="229">
        <f t="shared" ca="1" si="11"/>
        <v>0</v>
      </c>
      <c r="V344" s="229"/>
      <c r="W344" s="229"/>
      <c r="Y344" s="223" t="str">
        <f t="shared" si="12"/>
        <v/>
      </c>
    </row>
    <row r="345" spans="1:25" s="223" customFormat="1" ht="20.25">
      <c r="A345" s="293"/>
      <c r="B345" s="294" t="str">
        <f>IF(LEN(A345)=0,"",INDEX('Smelter Reference List'!$A:$A,MATCH($A345,'Smelter Reference List'!$E:$E,0)))</f>
        <v/>
      </c>
      <c r="C345" s="300" t="str">
        <f>IF(LEN(A345)=0,"",INDEX('Smelter Reference List'!$C:$C,MATCH($A345,'Smelter Reference List'!$E:$E,0)))</f>
        <v/>
      </c>
      <c r="D345" s="294" t="str">
        <f ca="1">IF(ISERROR($S345),"",OFFSET('Smelter Reference List'!$C$4,$S345-4,0)&amp;"")</f>
        <v/>
      </c>
      <c r="E345" s="294" t="str">
        <f ca="1">IF(ISERROR($S345),"",OFFSET('Smelter Reference List'!$D$4,$S345-4,0)&amp;"")</f>
        <v/>
      </c>
      <c r="F345" s="294" t="str">
        <f ca="1">IF(ISERROR($S345),"",OFFSET('Smelter Reference List'!$E$4,$S345-4,0))</f>
        <v/>
      </c>
      <c r="G345" s="294" t="str">
        <f ca="1">IF(C345=$U$4,"Enter smelter details", IF(ISERROR($S345),"",OFFSET('Smelter Reference List'!$F$4,$S345-4,0)))</f>
        <v/>
      </c>
      <c r="H345" s="295" t="str">
        <f ca="1">IF(ISERROR($S345),"",OFFSET('Smelter Reference List'!$G$4,$S345-4,0))</f>
        <v/>
      </c>
      <c r="I345" s="296" t="str">
        <f ca="1">IF(ISERROR($S345),"",OFFSET('Smelter Reference List'!$H$4,$S345-4,0))</f>
        <v/>
      </c>
      <c r="J345" s="296" t="str">
        <f ca="1">IF(ISERROR($S345),"",OFFSET('Smelter Reference List'!$I$4,$S345-4,0))</f>
        <v/>
      </c>
      <c r="K345" s="297"/>
      <c r="L345" s="297"/>
      <c r="M345" s="297"/>
      <c r="N345" s="297"/>
      <c r="O345" s="297"/>
      <c r="P345" s="297"/>
      <c r="Q345" s="298"/>
      <c r="R345" s="227"/>
      <c r="S345" s="228" t="e">
        <f>IF(C345="",NA(),MATCH($B345&amp;$C345,'Smelter Reference List'!$J:$J,0))</f>
        <v>#N/A</v>
      </c>
      <c r="T345" s="229"/>
      <c r="U345" s="229">
        <f t="shared" ca="1" si="11"/>
        <v>0</v>
      </c>
      <c r="V345" s="229"/>
      <c r="W345" s="229"/>
      <c r="Y345" s="223" t="str">
        <f t="shared" si="12"/>
        <v/>
      </c>
    </row>
    <row r="346" spans="1:25" s="223" customFormat="1" ht="20.25">
      <c r="A346" s="293"/>
      <c r="B346" s="294" t="str">
        <f>IF(LEN(A346)=0,"",INDEX('Smelter Reference List'!$A:$A,MATCH($A346,'Smelter Reference List'!$E:$E,0)))</f>
        <v/>
      </c>
      <c r="C346" s="300" t="str">
        <f>IF(LEN(A346)=0,"",INDEX('Smelter Reference List'!$C:$C,MATCH($A346,'Smelter Reference List'!$E:$E,0)))</f>
        <v/>
      </c>
      <c r="D346" s="294" t="str">
        <f ca="1">IF(ISERROR($S346),"",OFFSET('Smelter Reference List'!$C$4,$S346-4,0)&amp;"")</f>
        <v/>
      </c>
      <c r="E346" s="294" t="str">
        <f ca="1">IF(ISERROR($S346),"",OFFSET('Smelter Reference List'!$D$4,$S346-4,0)&amp;"")</f>
        <v/>
      </c>
      <c r="F346" s="294" t="str">
        <f ca="1">IF(ISERROR($S346),"",OFFSET('Smelter Reference List'!$E$4,$S346-4,0))</f>
        <v/>
      </c>
      <c r="G346" s="294" t="str">
        <f ca="1">IF(C346=$U$4,"Enter smelter details", IF(ISERROR($S346),"",OFFSET('Smelter Reference List'!$F$4,$S346-4,0)))</f>
        <v/>
      </c>
      <c r="H346" s="295" t="str">
        <f ca="1">IF(ISERROR($S346),"",OFFSET('Smelter Reference List'!$G$4,$S346-4,0))</f>
        <v/>
      </c>
      <c r="I346" s="296" t="str">
        <f ca="1">IF(ISERROR($S346),"",OFFSET('Smelter Reference List'!$H$4,$S346-4,0))</f>
        <v/>
      </c>
      <c r="J346" s="296" t="str">
        <f ca="1">IF(ISERROR($S346),"",OFFSET('Smelter Reference List'!$I$4,$S346-4,0))</f>
        <v/>
      </c>
      <c r="K346" s="297"/>
      <c r="L346" s="297"/>
      <c r="M346" s="297"/>
      <c r="N346" s="297"/>
      <c r="O346" s="297"/>
      <c r="P346" s="297"/>
      <c r="Q346" s="298"/>
      <c r="R346" s="227"/>
      <c r="S346" s="228" t="e">
        <f>IF(C346="",NA(),MATCH($B346&amp;$C346,'Smelter Reference List'!$J:$J,0))</f>
        <v>#N/A</v>
      </c>
      <c r="T346" s="229"/>
      <c r="U346" s="229">
        <f t="shared" ca="1" si="11"/>
        <v>0</v>
      </c>
      <c r="V346" s="229"/>
      <c r="W346" s="229"/>
      <c r="Y346" s="223" t="str">
        <f t="shared" si="12"/>
        <v/>
      </c>
    </row>
    <row r="347" spans="1:25" s="223" customFormat="1" ht="20.25">
      <c r="A347" s="293"/>
      <c r="B347" s="294" t="str">
        <f>IF(LEN(A347)=0,"",INDEX('Smelter Reference List'!$A:$A,MATCH($A347,'Smelter Reference List'!$E:$E,0)))</f>
        <v/>
      </c>
      <c r="C347" s="300" t="str">
        <f>IF(LEN(A347)=0,"",INDEX('Smelter Reference List'!$C:$C,MATCH($A347,'Smelter Reference List'!$E:$E,0)))</f>
        <v/>
      </c>
      <c r="D347" s="294" t="str">
        <f ca="1">IF(ISERROR($S347),"",OFFSET('Smelter Reference List'!$C$4,$S347-4,0)&amp;"")</f>
        <v/>
      </c>
      <c r="E347" s="294" t="str">
        <f ca="1">IF(ISERROR($S347),"",OFFSET('Smelter Reference List'!$D$4,$S347-4,0)&amp;"")</f>
        <v/>
      </c>
      <c r="F347" s="294" t="str">
        <f ca="1">IF(ISERROR($S347),"",OFFSET('Smelter Reference List'!$E$4,$S347-4,0))</f>
        <v/>
      </c>
      <c r="G347" s="294" t="str">
        <f ca="1">IF(C347=$U$4,"Enter smelter details", IF(ISERROR($S347),"",OFFSET('Smelter Reference List'!$F$4,$S347-4,0)))</f>
        <v/>
      </c>
      <c r="H347" s="295" t="str">
        <f ca="1">IF(ISERROR($S347),"",OFFSET('Smelter Reference List'!$G$4,$S347-4,0))</f>
        <v/>
      </c>
      <c r="I347" s="296" t="str">
        <f ca="1">IF(ISERROR($S347),"",OFFSET('Smelter Reference List'!$H$4,$S347-4,0))</f>
        <v/>
      </c>
      <c r="J347" s="296" t="str">
        <f ca="1">IF(ISERROR($S347),"",OFFSET('Smelter Reference List'!$I$4,$S347-4,0))</f>
        <v/>
      </c>
      <c r="K347" s="297"/>
      <c r="L347" s="297"/>
      <c r="M347" s="297"/>
      <c r="N347" s="297"/>
      <c r="O347" s="297"/>
      <c r="P347" s="297"/>
      <c r="Q347" s="298"/>
      <c r="R347" s="227"/>
      <c r="S347" s="228" t="e">
        <f>IF(C347="",NA(),MATCH($B347&amp;$C347,'Smelter Reference List'!$J:$J,0))</f>
        <v>#N/A</v>
      </c>
      <c r="T347" s="229"/>
      <c r="U347" s="229">
        <f t="shared" ca="1" si="11"/>
        <v>0</v>
      </c>
      <c r="V347" s="229"/>
      <c r="W347" s="229"/>
      <c r="Y347" s="223" t="str">
        <f t="shared" si="12"/>
        <v/>
      </c>
    </row>
    <row r="348" spans="1:25" s="223" customFormat="1" ht="20.25">
      <c r="A348" s="293"/>
      <c r="B348" s="294" t="str">
        <f>IF(LEN(A348)=0,"",INDEX('Smelter Reference List'!$A:$A,MATCH($A348,'Smelter Reference List'!$E:$E,0)))</f>
        <v/>
      </c>
      <c r="C348" s="300" t="str">
        <f>IF(LEN(A348)=0,"",INDEX('Smelter Reference List'!$C:$C,MATCH($A348,'Smelter Reference List'!$E:$E,0)))</f>
        <v/>
      </c>
      <c r="D348" s="294" t="str">
        <f ca="1">IF(ISERROR($S348),"",OFFSET('Smelter Reference List'!$C$4,$S348-4,0)&amp;"")</f>
        <v/>
      </c>
      <c r="E348" s="294" t="str">
        <f ca="1">IF(ISERROR($S348),"",OFFSET('Smelter Reference List'!$D$4,$S348-4,0)&amp;"")</f>
        <v/>
      </c>
      <c r="F348" s="294" t="str">
        <f ca="1">IF(ISERROR($S348),"",OFFSET('Smelter Reference List'!$E$4,$S348-4,0))</f>
        <v/>
      </c>
      <c r="G348" s="294" t="str">
        <f ca="1">IF(C348=$U$4,"Enter smelter details", IF(ISERROR($S348),"",OFFSET('Smelter Reference List'!$F$4,$S348-4,0)))</f>
        <v/>
      </c>
      <c r="H348" s="295" t="str">
        <f ca="1">IF(ISERROR($S348),"",OFFSET('Smelter Reference List'!$G$4,$S348-4,0))</f>
        <v/>
      </c>
      <c r="I348" s="296" t="str">
        <f ca="1">IF(ISERROR($S348),"",OFFSET('Smelter Reference List'!$H$4,$S348-4,0))</f>
        <v/>
      </c>
      <c r="J348" s="296" t="str">
        <f ca="1">IF(ISERROR($S348),"",OFFSET('Smelter Reference List'!$I$4,$S348-4,0))</f>
        <v/>
      </c>
      <c r="K348" s="297"/>
      <c r="L348" s="297"/>
      <c r="M348" s="297"/>
      <c r="N348" s="297"/>
      <c r="O348" s="297"/>
      <c r="P348" s="297"/>
      <c r="Q348" s="298"/>
      <c r="R348" s="227"/>
      <c r="S348" s="228" t="e">
        <f>IF(C348="",NA(),MATCH($B348&amp;$C348,'Smelter Reference List'!$J:$J,0))</f>
        <v>#N/A</v>
      </c>
      <c r="T348" s="229"/>
      <c r="U348" s="229">
        <f t="shared" ca="1" si="11"/>
        <v>0</v>
      </c>
      <c r="V348" s="229"/>
      <c r="W348" s="229"/>
      <c r="Y348" s="223" t="str">
        <f t="shared" si="12"/>
        <v/>
      </c>
    </row>
    <row r="349" spans="1:25" s="223" customFormat="1" ht="20.25">
      <c r="A349" s="293"/>
      <c r="B349" s="294" t="str">
        <f>IF(LEN(A349)=0,"",INDEX('Smelter Reference List'!$A:$A,MATCH($A349,'Smelter Reference List'!$E:$E,0)))</f>
        <v/>
      </c>
      <c r="C349" s="300" t="str">
        <f>IF(LEN(A349)=0,"",INDEX('Smelter Reference List'!$C:$C,MATCH($A349,'Smelter Reference List'!$E:$E,0)))</f>
        <v/>
      </c>
      <c r="D349" s="294" t="str">
        <f ca="1">IF(ISERROR($S349),"",OFFSET('Smelter Reference List'!$C$4,$S349-4,0)&amp;"")</f>
        <v/>
      </c>
      <c r="E349" s="294" t="str">
        <f ca="1">IF(ISERROR($S349),"",OFFSET('Smelter Reference List'!$D$4,$S349-4,0)&amp;"")</f>
        <v/>
      </c>
      <c r="F349" s="294" t="str">
        <f ca="1">IF(ISERROR($S349),"",OFFSET('Smelter Reference List'!$E$4,$S349-4,0))</f>
        <v/>
      </c>
      <c r="G349" s="294" t="str">
        <f ca="1">IF(C349=$U$4,"Enter smelter details", IF(ISERROR($S349),"",OFFSET('Smelter Reference List'!$F$4,$S349-4,0)))</f>
        <v/>
      </c>
      <c r="H349" s="295" t="str">
        <f ca="1">IF(ISERROR($S349),"",OFFSET('Smelter Reference List'!$G$4,$S349-4,0))</f>
        <v/>
      </c>
      <c r="I349" s="296" t="str">
        <f ca="1">IF(ISERROR($S349),"",OFFSET('Smelter Reference List'!$H$4,$S349-4,0))</f>
        <v/>
      </c>
      <c r="J349" s="296" t="str">
        <f ca="1">IF(ISERROR($S349),"",OFFSET('Smelter Reference List'!$I$4,$S349-4,0))</f>
        <v/>
      </c>
      <c r="K349" s="297"/>
      <c r="L349" s="297"/>
      <c r="M349" s="297"/>
      <c r="N349" s="297"/>
      <c r="O349" s="297"/>
      <c r="P349" s="297"/>
      <c r="Q349" s="298"/>
      <c r="R349" s="227"/>
      <c r="S349" s="228" t="e">
        <f>IF(C349="",NA(),MATCH($B349&amp;$C349,'Smelter Reference List'!$J:$J,0))</f>
        <v>#N/A</v>
      </c>
      <c r="T349" s="229"/>
      <c r="U349" s="229">
        <f t="shared" ca="1" si="11"/>
        <v>0</v>
      </c>
      <c r="V349" s="229"/>
      <c r="W349" s="229"/>
      <c r="Y349" s="223" t="str">
        <f t="shared" si="12"/>
        <v/>
      </c>
    </row>
    <row r="350" spans="1:25" s="223" customFormat="1" ht="20.25">
      <c r="A350" s="293"/>
      <c r="B350" s="294" t="str">
        <f>IF(LEN(A350)=0,"",INDEX('Smelter Reference List'!$A:$A,MATCH($A350,'Smelter Reference List'!$E:$E,0)))</f>
        <v/>
      </c>
      <c r="C350" s="300" t="str">
        <f>IF(LEN(A350)=0,"",INDEX('Smelter Reference List'!$C:$C,MATCH($A350,'Smelter Reference List'!$E:$E,0)))</f>
        <v/>
      </c>
      <c r="D350" s="294" t="str">
        <f ca="1">IF(ISERROR($S350),"",OFFSET('Smelter Reference List'!$C$4,$S350-4,0)&amp;"")</f>
        <v/>
      </c>
      <c r="E350" s="294" t="str">
        <f ca="1">IF(ISERROR($S350),"",OFFSET('Smelter Reference List'!$D$4,$S350-4,0)&amp;"")</f>
        <v/>
      </c>
      <c r="F350" s="294" t="str">
        <f ca="1">IF(ISERROR($S350),"",OFFSET('Smelter Reference List'!$E$4,$S350-4,0))</f>
        <v/>
      </c>
      <c r="G350" s="294" t="str">
        <f ca="1">IF(C350=$U$4,"Enter smelter details", IF(ISERROR($S350),"",OFFSET('Smelter Reference List'!$F$4,$S350-4,0)))</f>
        <v/>
      </c>
      <c r="H350" s="295" t="str">
        <f ca="1">IF(ISERROR($S350),"",OFFSET('Smelter Reference List'!$G$4,$S350-4,0))</f>
        <v/>
      </c>
      <c r="I350" s="296" t="str">
        <f ca="1">IF(ISERROR($S350),"",OFFSET('Smelter Reference List'!$H$4,$S350-4,0))</f>
        <v/>
      </c>
      <c r="J350" s="296" t="str">
        <f ca="1">IF(ISERROR($S350),"",OFFSET('Smelter Reference List'!$I$4,$S350-4,0))</f>
        <v/>
      </c>
      <c r="K350" s="297"/>
      <c r="L350" s="297"/>
      <c r="M350" s="297"/>
      <c r="N350" s="297"/>
      <c r="O350" s="297"/>
      <c r="P350" s="297"/>
      <c r="Q350" s="298"/>
      <c r="R350" s="227"/>
      <c r="S350" s="228" t="e">
        <f>IF(C350="",NA(),MATCH($B350&amp;$C350,'Smelter Reference List'!$J:$J,0))</f>
        <v>#N/A</v>
      </c>
      <c r="T350" s="229"/>
      <c r="U350" s="229">
        <f t="shared" ca="1" si="11"/>
        <v>0</v>
      </c>
      <c r="V350" s="229"/>
      <c r="W350" s="229"/>
      <c r="Y350" s="223" t="str">
        <f t="shared" si="12"/>
        <v/>
      </c>
    </row>
    <row r="351" spans="1:25" s="223" customFormat="1" ht="20.25">
      <c r="A351" s="293"/>
      <c r="B351" s="294" t="str">
        <f>IF(LEN(A351)=0,"",INDEX('Smelter Reference List'!$A:$A,MATCH($A351,'Smelter Reference List'!$E:$E,0)))</f>
        <v/>
      </c>
      <c r="C351" s="300" t="str">
        <f>IF(LEN(A351)=0,"",INDEX('Smelter Reference List'!$C:$C,MATCH($A351,'Smelter Reference List'!$E:$E,0)))</f>
        <v/>
      </c>
      <c r="D351" s="294" t="str">
        <f ca="1">IF(ISERROR($S351),"",OFFSET('Smelter Reference List'!$C$4,$S351-4,0)&amp;"")</f>
        <v/>
      </c>
      <c r="E351" s="294" t="str">
        <f ca="1">IF(ISERROR($S351),"",OFFSET('Smelter Reference List'!$D$4,$S351-4,0)&amp;"")</f>
        <v/>
      </c>
      <c r="F351" s="294" t="str">
        <f ca="1">IF(ISERROR($S351),"",OFFSET('Smelter Reference List'!$E$4,$S351-4,0))</f>
        <v/>
      </c>
      <c r="G351" s="294" t="str">
        <f ca="1">IF(C351=$U$4,"Enter smelter details", IF(ISERROR($S351),"",OFFSET('Smelter Reference List'!$F$4,$S351-4,0)))</f>
        <v/>
      </c>
      <c r="H351" s="295" t="str">
        <f ca="1">IF(ISERROR($S351),"",OFFSET('Smelter Reference List'!$G$4,$S351-4,0))</f>
        <v/>
      </c>
      <c r="I351" s="296" t="str">
        <f ca="1">IF(ISERROR($S351),"",OFFSET('Smelter Reference List'!$H$4,$S351-4,0))</f>
        <v/>
      </c>
      <c r="J351" s="296" t="str">
        <f ca="1">IF(ISERROR($S351),"",OFFSET('Smelter Reference List'!$I$4,$S351-4,0))</f>
        <v/>
      </c>
      <c r="K351" s="297"/>
      <c r="L351" s="297"/>
      <c r="M351" s="297"/>
      <c r="N351" s="297"/>
      <c r="O351" s="297"/>
      <c r="P351" s="297"/>
      <c r="Q351" s="298"/>
      <c r="R351" s="227"/>
      <c r="S351" s="228" t="e">
        <f>IF(C351="",NA(),MATCH($B351&amp;$C351,'Smelter Reference List'!$J:$J,0))</f>
        <v>#N/A</v>
      </c>
      <c r="T351" s="229"/>
      <c r="U351" s="229">
        <f t="shared" ca="1" si="11"/>
        <v>0</v>
      </c>
      <c r="V351" s="229"/>
      <c r="W351" s="229"/>
      <c r="Y351" s="223" t="str">
        <f t="shared" si="12"/>
        <v/>
      </c>
    </row>
    <row r="352" spans="1:25" s="223" customFormat="1" ht="20.25">
      <c r="A352" s="293"/>
      <c r="B352" s="294" t="str">
        <f>IF(LEN(A352)=0,"",INDEX('Smelter Reference List'!$A:$A,MATCH($A352,'Smelter Reference List'!$E:$E,0)))</f>
        <v/>
      </c>
      <c r="C352" s="300" t="str">
        <f>IF(LEN(A352)=0,"",INDEX('Smelter Reference List'!$C:$C,MATCH($A352,'Smelter Reference List'!$E:$E,0)))</f>
        <v/>
      </c>
      <c r="D352" s="294" t="str">
        <f ca="1">IF(ISERROR($S352),"",OFFSET('Smelter Reference List'!$C$4,$S352-4,0)&amp;"")</f>
        <v/>
      </c>
      <c r="E352" s="294" t="str">
        <f ca="1">IF(ISERROR($S352),"",OFFSET('Smelter Reference List'!$D$4,$S352-4,0)&amp;"")</f>
        <v/>
      </c>
      <c r="F352" s="294" t="str">
        <f ca="1">IF(ISERROR($S352),"",OFFSET('Smelter Reference List'!$E$4,$S352-4,0))</f>
        <v/>
      </c>
      <c r="G352" s="294" t="str">
        <f ca="1">IF(C352=$U$4,"Enter smelter details", IF(ISERROR($S352),"",OFFSET('Smelter Reference List'!$F$4,$S352-4,0)))</f>
        <v/>
      </c>
      <c r="H352" s="295" t="str">
        <f ca="1">IF(ISERROR($S352),"",OFFSET('Smelter Reference List'!$G$4,$S352-4,0))</f>
        <v/>
      </c>
      <c r="I352" s="296" t="str">
        <f ca="1">IF(ISERROR($S352),"",OFFSET('Smelter Reference List'!$H$4,$S352-4,0))</f>
        <v/>
      </c>
      <c r="J352" s="296" t="str">
        <f ca="1">IF(ISERROR($S352),"",OFFSET('Smelter Reference List'!$I$4,$S352-4,0))</f>
        <v/>
      </c>
      <c r="K352" s="297"/>
      <c r="L352" s="297"/>
      <c r="M352" s="297"/>
      <c r="N352" s="297"/>
      <c r="O352" s="297"/>
      <c r="P352" s="297"/>
      <c r="Q352" s="298"/>
      <c r="R352" s="227"/>
      <c r="S352" s="228" t="e">
        <f>IF(C352="",NA(),MATCH($B352&amp;$C352,'Smelter Reference List'!$J:$J,0))</f>
        <v>#N/A</v>
      </c>
      <c r="T352" s="229"/>
      <c r="U352" s="229">
        <f t="shared" ca="1" si="11"/>
        <v>0</v>
      </c>
      <c r="V352" s="229"/>
      <c r="W352" s="229"/>
      <c r="Y352" s="223" t="str">
        <f t="shared" si="12"/>
        <v/>
      </c>
    </row>
    <row r="353" spans="1:25" s="223" customFormat="1" ht="20.25">
      <c r="A353" s="293"/>
      <c r="B353" s="294" t="str">
        <f>IF(LEN(A353)=0,"",INDEX('Smelter Reference List'!$A:$A,MATCH($A353,'Smelter Reference List'!$E:$E,0)))</f>
        <v/>
      </c>
      <c r="C353" s="300" t="str">
        <f>IF(LEN(A353)=0,"",INDEX('Smelter Reference List'!$C:$C,MATCH($A353,'Smelter Reference List'!$E:$E,0)))</f>
        <v/>
      </c>
      <c r="D353" s="294" t="str">
        <f ca="1">IF(ISERROR($S353),"",OFFSET('Smelter Reference List'!$C$4,$S353-4,0)&amp;"")</f>
        <v/>
      </c>
      <c r="E353" s="294" t="str">
        <f ca="1">IF(ISERROR($S353),"",OFFSET('Smelter Reference List'!$D$4,$S353-4,0)&amp;"")</f>
        <v/>
      </c>
      <c r="F353" s="294" t="str">
        <f ca="1">IF(ISERROR($S353),"",OFFSET('Smelter Reference List'!$E$4,$S353-4,0))</f>
        <v/>
      </c>
      <c r="G353" s="294" t="str">
        <f ca="1">IF(C353=$U$4,"Enter smelter details", IF(ISERROR($S353),"",OFFSET('Smelter Reference List'!$F$4,$S353-4,0)))</f>
        <v/>
      </c>
      <c r="H353" s="295" t="str">
        <f ca="1">IF(ISERROR($S353),"",OFFSET('Smelter Reference List'!$G$4,$S353-4,0))</f>
        <v/>
      </c>
      <c r="I353" s="296" t="str">
        <f ca="1">IF(ISERROR($S353),"",OFFSET('Smelter Reference List'!$H$4,$S353-4,0))</f>
        <v/>
      </c>
      <c r="J353" s="296" t="str">
        <f ca="1">IF(ISERROR($S353),"",OFFSET('Smelter Reference List'!$I$4,$S353-4,0))</f>
        <v/>
      </c>
      <c r="K353" s="297"/>
      <c r="L353" s="297"/>
      <c r="M353" s="297"/>
      <c r="N353" s="297"/>
      <c r="O353" s="297"/>
      <c r="P353" s="297"/>
      <c r="Q353" s="298"/>
      <c r="R353" s="227"/>
      <c r="S353" s="228" t="e">
        <f>IF(C353="",NA(),MATCH($B353&amp;$C353,'Smelter Reference List'!$J:$J,0))</f>
        <v>#N/A</v>
      </c>
      <c r="T353" s="229"/>
      <c r="U353" s="229">
        <f t="shared" ca="1" si="11"/>
        <v>0</v>
      </c>
      <c r="V353" s="229"/>
      <c r="W353" s="229"/>
      <c r="Y353" s="223" t="str">
        <f t="shared" si="12"/>
        <v/>
      </c>
    </row>
    <row r="354" spans="1:25" s="223" customFormat="1" ht="20.25">
      <c r="A354" s="293"/>
      <c r="B354" s="294" t="str">
        <f>IF(LEN(A354)=0,"",INDEX('Smelter Reference List'!$A:$A,MATCH($A354,'Smelter Reference List'!$E:$E,0)))</f>
        <v/>
      </c>
      <c r="C354" s="300" t="str">
        <f>IF(LEN(A354)=0,"",INDEX('Smelter Reference List'!$C:$C,MATCH($A354,'Smelter Reference List'!$E:$E,0)))</f>
        <v/>
      </c>
      <c r="D354" s="294" t="str">
        <f ca="1">IF(ISERROR($S354),"",OFFSET('Smelter Reference List'!$C$4,$S354-4,0)&amp;"")</f>
        <v/>
      </c>
      <c r="E354" s="294" t="str">
        <f ca="1">IF(ISERROR($S354),"",OFFSET('Smelter Reference List'!$D$4,$S354-4,0)&amp;"")</f>
        <v/>
      </c>
      <c r="F354" s="294" t="str">
        <f ca="1">IF(ISERROR($S354),"",OFFSET('Smelter Reference List'!$E$4,$S354-4,0))</f>
        <v/>
      </c>
      <c r="G354" s="294" t="str">
        <f ca="1">IF(C354=$U$4,"Enter smelter details", IF(ISERROR($S354),"",OFFSET('Smelter Reference List'!$F$4,$S354-4,0)))</f>
        <v/>
      </c>
      <c r="H354" s="295" t="str">
        <f ca="1">IF(ISERROR($S354),"",OFFSET('Smelter Reference List'!$G$4,$S354-4,0))</f>
        <v/>
      </c>
      <c r="I354" s="296" t="str">
        <f ca="1">IF(ISERROR($S354),"",OFFSET('Smelter Reference List'!$H$4,$S354-4,0))</f>
        <v/>
      </c>
      <c r="J354" s="296" t="str">
        <f ca="1">IF(ISERROR($S354),"",OFFSET('Smelter Reference List'!$I$4,$S354-4,0))</f>
        <v/>
      </c>
      <c r="K354" s="297"/>
      <c r="L354" s="297"/>
      <c r="M354" s="297"/>
      <c r="N354" s="297"/>
      <c r="O354" s="297"/>
      <c r="P354" s="297"/>
      <c r="Q354" s="298"/>
      <c r="R354" s="227"/>
      <c r="S354" s="228" t="e">
        <f>IF(C354="",NA(),MATCH($B354&amp;$C354,'Smelter Reference List'!$J:$J,0))</f>
        <v>#N/A</v>
      </c>
      <c r="T354" s="229"/>
      <c r="U354" s="229">
        <f t="shared" ca="1" si="11"/>
        <v>0</v>
      </c>
      <c r="V354" s="229"/>
      <c r="W354" s="229"/>
      <c r="Y354" s="223" t="str">
        <f t="shared" si="12"/>
        <v/>
      </c>
    </row>
    <row r="355" spans="1:25" s="223" customFormat="1" ht="20.25">
      <c r="A355" s="293"/>
      <c r="B355" s="294" t="str">
        <f>IF(LEN(A355)=0,"",INDEX('Smelter Reference List'!$A:$A,MATCH($A355,'Smelter Reference List'!$E:$E,0)))</f>
        <v/>
      </c>
      <c r="C355" s="300" t="str">
        <f>IF(LEN(A355)=0,"",INDEX('Smelter Reference List'!$C:$C,MATCH($A355,'Smelter Reference List'!$E:$E,0)))</f>
        <v/>
      </c>
      <c r="D355" s="294" t="str">
        <f ca="1">IF(ISERROR($S355),"",OFFSET('Smelter Reference List'!$C$4,$S355-4,0)&amp;"")</f>
        <v/>
      </c>
      <c r="E355" s="294" t="str">
        <f ca="1">IF(ISERROR($S355),"",OFFSET('Smelter Reference List'!$D$4,$S355-4,0)&amp;"")</f>
        <v/>
      </c>
      <c r="F355" s="294" t="str">
        <f ca="1">IF(ISERROR($S355),"",OFFSET('Smelter Reference List'!$E$4,$S355-4,0))</f>
        <v/>
      </c>
      <c r="G355" s="294" t="str">
        <f ca="1">IF(C355=$U$4,"Enter smelter details", IF(ISERROR($S355),"",OFFSET('Smelter Reference List'!$F$4,$S355-4,0)))</f>
        <v/>
      </c>
      <c r="H355" s="295" t="str">
        <f ca="1">IF(ISERROR($S355),"",OFFSET('Smelter Reference List'!$G$4,$S355-4,0))</f>
        <v/>
      </c>
      <c r="I355" s="296" t="str">
        <f ca="1">IF(ISERROR($S355),"",OFFSET('Smelter Reference List'!$H$4,$S355-4,0))</f>
        <v/>
      </c>
      <c r="J355" s="296" t="str">
        <f ca="1">IF(ISERROR($S355),"",OFFSET('Smelter Reference List'!$I$4,$S355-4,0))</f>
        <v/>
      </c>
      <c r="K355" s="297"/>
      <c r="L355" s="297"/>
      <c r="M355" s="297"/>
      <c r="N355" s="297"/>
      <c r="O355" s="297"/>
      <c r="P355" s="297"/>
      <c r="Q355" s="298"/>
      <c r="R355" s="227"/>
      <c r="S355" s="228" t="e">
        <f>IF(C355="",NA(),MATCH($B355&amp;$C355,'Smelter Reference List'!$J:$J,0))</f>
        <v>#N/A</v>
      </c>
      <c r="T355" s="229"/>
      <c r="U355" s="229">
        <f t="shared" ca="1" si="11"/>
        <v>0</v>
      </c>
      <c r="V355" s="229"/>
      <c r="W355" s="229"/>
      <c r="Y355" s="223" t="str">
        <f t="shared" si="12"/>
        <v/>
      </c>
    </row>
    <row r="356" spans="1:25" s="223" customFormat="1" ht="20.25">
      <c r="A356" s="293"/>
      <c r="B356" s="294" t="str">
        <f>IF(LEN(A356)=0,"",INDEX('Smelter Reference List'!$A:$A,MATCH($A356,'Smelter Reference List'!$E:$E,0)))</f>
        <v/>
      </c>
      <c r="C356" s="300" t="str">
        <f>IF(LEN(A356)=0,"",INDEX('Smelter Reference List'!$C:$C,MATCH($A356,'Smelter Reference List'!$E:$E,0)))</f>
        <v/>
      </c>
      <c r="D356" s="294" t="str">
        <f ca="1">IF(ISERROR($S356),"",OFFSET('Smelter Reference List'!$C$4,$S356-4,0)&amp;"")</f>
        <v/>
      </c>
      <c r="E356" s="294" t="str">
        <f ca="1">IF(ISERROR($S356),"",OFFSET('Smelter Reference List'!$D$4,$S356-4,0)&amp;"")</f>
        <v/>
      </c>
      <c r="F356" s="294" t="str">
        <f ca="1">IF(ISERROR($S356),"",OFFSET('Smelter Reference List'!$E$4,$S356-4,0))</f>
        <v/>
      </c>
      <c r="G356" s="294" t="str">
        <f ca="1">IF(C356=$U$4,"Enter smelter details", IF(ISERROR($S356),"",OFFSET('Smelter Reference List'!$F$4,$S356-4,0)))</f>
        <v/>
      </c>
      <c r="H356" s="295" t="str">
        <f ca="1">IF(ISERROR($S356),"",OFFSET('Smelter Reference List'!$G$4,$S356-4,0))</f>
        <v/>
      </c>
      <c r="I356" s="296" t="str">
        <f ca="1">IF(ISERROR($S356),"",OFFSET('Smelter Reference List'!$H$4,$S356-4,0))</f>
        <v/>
      </c>
      <c r="J356" s="296" t="str">
        <f ca="1">IF(ISERROR($S356),"",OFFSET('Smelter Reference List'!$I$4,$S356-4,0))</f>
        <v/>
      </c>
      <c r="K356" s="297"/>
      <c r="L356" s="297"/>
      <c r="M356" s="297"/>
      <c r="N356" s="297"/>
      <c r="O356" s="297"/>
      <c r="P356" s="297"/>
      <c r="Q356" s="298"/>
      <c r="R356" s="227"/>
      <c r="S356" s="228" t="e">
        <f>IF(C356="",NA(),MATCH($B356&amp;$C356,'Smelter Reference List'!$J:$J,0))</f>
        <v>#N/A</v>
      </c>
      <c r="T356" s="229"/>
      <c r="U356" s="229">
        <f t="shared" ca="1" si="11"/>
        <v>0</v>
      </c>
      <c r="V356" s="229"/>
      <c r="W356" s="229"/>
      <c r="Y356" s="223" t="str">
        <f t="shared" si="12"/>
        <v/>
      </c>
    </row>
    <row r="357" spans="1:25" s="223" customFormat="1" ht="20.25">
      <c r="A357" s="293"/>
      <c r="B357" s="294" t="str">
        <f>IF(LEN(A357)=0,"",INDEX('Smelter Reference List'!$A:$A,MATCH($A357,'Smelter Reference List'!$E:$E,0)))</f>
        <v/>
      </c>
      <c r="C357" s="300" t="str">
        <f>IF(LEN(A357)=0,"",INDEX('Smelter Reference List'!$C:$C,MATCH($A357,'Smelter Reference List'!$E:$E,0)))</f>
        <v/>
      </c>
      <c r="D357" s="294" t="str">
        <f ca="1">IF(ISERROR($S357),"",OFFSET('Smelter Reference List'!$C$4,$S357-4,0)&amp;"")</f>
        <v/>
      </c>
      <c r="E357" s="294" t="str">
        <f ca="1">IF(ISERROR($S357),"",OFFSET('Smelter Reference List'!$D$4,$S357-4,0)&amp;"")</f>
        <v/>
      </c>
      <c r="F357" s="294" t="str">
        <f ca="1">IF(ISERROR($S357),"",OFFSET('Smelter Reference List'!$E$4,$S357-4,0))</f>
        <v/>
      </c>
      <c r="G357" s="294" t="str">
        <f ca="1">IF(C357=$U$4,"Enter smelter details", IF(ISERROR($S357),"",OFFSET('Smelter Reference List'!$F$4,$S357-4,0)))</f>
        <v/>
      </c>
      <c r="H357" s="295" t="str">
        <f ca="1">IF(ISERROR($S357),"",OFFSET('Smelter Reference List'!$G$4,$S357-4,0))</f>
        <v/>
      </c>
      <c r="I357" s="296" t="str">
        <f ca="1">IF(ISERROR($S357),"",OFFSET('Smelter Reference List'!$H$4,$S357-4,0))</f>
        <v/>
      </c>
      <c r="J357" s="296" t="str">
        <f ca="1">IF(ISERROR($S357),"",OFFSET('Smelter Reference List'!$I$4,$S357-4,0))</f>
        <v/>
      </c>
      <c r="K357" s="297"/>
      <c r="L357" s="297"/>
      <c r="M357" s="297"/>
      <c r="N357" s="297"/>
      <c r="O357" s="297"/>
      <c r="P357" s="297"/>
      <c r="Q357" s="298"/>
      <c r="R357" s="227"/>
      <c r="S357" s="228" t="e">
        <f>IF(C357="",NA(),MATCH($B357&amp;$C357,'Smelter Reference List'!$J:$J,0))</f>
        <v>#N/A</v>
      </c>
      <c r="T357" s="229"/>
      <c r="U357" s="229">
        <f t="shared" ca="1" si="11"/>
        <v>0</v>
      </c>
      <c r="V357" s="229"/>
      <c r="W357" s="229"/>
      <c r="Y357" s="223" t="str">
        <f t="shared" si="12"/>
        <v/>
      </c>
    </row>
    <row r="358" spans="1:25" s="223" customFormat="1" ht="20.25">
      <c r="A358" s="293"/>
      <c r="B358" s="294" t="str">
        <f>IF(LEN(A358)=0,"",INDEX('Smelter Reference List'!$A:$A,MATCH($A358,'Smelter Reference List'!$E:$E,0)))</f>
        <v/>
      </c>
      <c r="C358" s="300" t="str">
        <f>IF(LEN(A358)=0,"",INDEX('Smelter Reference List'!$C:$C,MATCH($A358,'Smelter Reference List'!$E:$E,0)))</f>
        <v/>
      </c>
      <c r="D358" s="294" t="str">
        <f ca="1">IF(ISERROR($S358),"",OFFSET('Smelter Reference List'!$C$4,$S358-4,0)&amp;"")</f>
        <v/>
      </c>
      <c r="E358" s="294" t="str">
        <f ca="1">IF(ISERROR($S358),"",OFFSET('Smelter Reference List'!$D$4,$S358-4,0)&amp;"")</f>
        <v/>
      </c>
      <c r="F358" s="294" t="str">
        <f ca="1">IF(ISERROR($S358),"",OFFSET('Smelter Reference List'!$E$4,$S358-4,0))</f>
        <v/>
      </c>
      <c r="G358" s="294" t="str">
        <f ca="1">IF(C358=$U$4,"Enter smelter details", IF(ISERROR($S358),"",OFFSET('Smelter Reference List'!$F$4,$S358-4,0)))</f>
        <v/>
      </c>
      <c r="H358" s="295" t="str">
        <f ca="1">IF(ISERROR($S358),"",OFFSET('Smelter Reference List'!$G$4,$S358-4,0))</f>
        <v/>
      </c>
      <c r="I358" s="296" t="str">
        <f ca="1">IF(ISERROR($S358),"",OFFSET('Smelter Reference List'!$H$4,$S358-4,0))</f>
        <v/>
      </c>
      <c r="J358" s="296" t="str">
        <f ca="1">IF(ISERROR($S358),"",OFFSET('Smelter Reference List'!$I$4,$S358-4,0))</f>
        <v/>
      </c>
      <c r="K358" s="297"/>
      <c r="L358" s="297"/>
      <c r="M358" s="297"/>
      <c r="N358" s="297"/>
      <c r="O358" s="297"/>
      <c r="P358" s="297"/>
      <c r="Q358" s="298"/>
      <c r="R358" s="227"/>
      <c r="S358" s="228" t="e">
        <f>IF(C358="",NA(),MATCH($B358&amp;$C358,'Smelter Reference List'!$J:$J,0))</f>
        <v>#N/A</v>
      </c>
      <c r="T358" s="229"/>
      <c r="U358" s="229">
        <f t="shared" ca="1" si="11"/>
        <v>0</v>
      </c>
      <c r="V358" s="229"/>
      <c r="W358" s="229"/>
      <c r="Y358" s="223" t="str">
        <f t="shared" si="12"/>
        <v/>
      </c>
    </row>
    <row r="359" spans="1:25" s="223" customFormat="1" ht="20.25">
      <c r="A359" s="293"/>
      <c r="B359" s="294" t="str">
        <f>IF(LEN(A359)=0,"",INDEX('Smelter Reference List'!$A:$A,MATCH($A359,'Smelter Reference List'!$E:$E,0)))</f>
        <v/>
      </c>
      <c r="C359" s="300" t="str">
        <f>IF(LEN(A359)=0,"",INDEX('Smelter Reference List'!$C:$C,MATCH($A359,'Smelter Reference List'!$E:$E,0)))</f>
        <v/>
      </c>
      <c r="D359" s="294" t="str">
        <f ca="1">IF(ISERROR($S359),"",OFFSET('Smelter Reference List'!$C$4,$S359-4,0)&amp;"")</f>
        <v/>
      </c>
      <c r="E359" s="294" t="str">
        <f ca="1">IF(ISERROR($S359),"",OFFSET('Smelter Reference List'!$D$4,$S359-4,0)&amp;"")</f>
        <v/>
      </c>
      <c r="F359" s="294" t="str">
        <f ca="1">IF(ISERROR($S359),"",OFFSET('Smelter Reference List'!$E$4,$S359-4,0))</f>
        <v/>
      </c>
      <c r="G359" s="294" t="str">
        <f ca="1">IF(C359=$U$4,"Enter smelter details", IF(ISERROR($S359),"",OFFSET('Smelter Reference List'!$F$4,$S359-4,0)))</f>
        <v/>
      </c>
      <c r="H359" s="295" t="str">
        <f ca="1">IF(ISERROR($S359),"",OFFSET('Smelter Reference List'!$G$4,$S359-4,0))</f>
        <v/>
      </c>
      <c r="I359" s="296" t="str">
        <f ca="1">IF(ISERROR($S359),"",OFFSET('Smelter Reference List'!$H$4,$S359-4,0))</f>
        <v/>
      </c>
      <c r="J359" s="296" t="str">
        <f ca="1">IF(ISERROR($S359),"",OFFSET('Smelter Reference List'!$I$4,$S359-4,0))</f>
        <v/>
      </c>
      <c r="K359" s="297"/>
      <c r="L359" s="297"/>
      <c r="M359" s="297"/>
      <c r="N359" s="297"/>
      <c r="O359" s="297"/>
      <c r="P359" s="297"/>
      <c r="Q359" s="298"/>
      <c r="R359" s="227"/>
      <c r="S359" s="228" t="e">
        <f>IF(C359="",NA(),MATCH($B359&amp;$C359,'Smelter Reference List'!$J:$J,0))</f>
        <v>#N/A</v>
      </c>
      <c r="T359" s="229"/>
      <c r="U359" s="229">
        <f t="shared" ca="1" si="11"/>
        <v>0</v>
      </c>
      <c r="V359" s="229"/>
      <c r="W359" s="229"/>
      <c r="Y359" s="223" t="str">
        <f t="shared" si="12"/>
        <v/>
      </c>
    </row>
    <row r="360" spans="1:25" s="223" customFormat="1" ht="20.25">
      <c r="A360" s="293"/>
      <c r="B360" s="294" t="str">
        <f>IF(LEN(A360)=0,"",INDEX('Smelter Reference List'!$A:$A,MATCH($A360,'Smelter Reference List'!$E:$E,0)))</f>
        <v/>
      </c>
      <c r="C360" s="300" t="str">
        <f>IF(LEN(A360)=0,"",INDEX('Smelter Reference List'!$C:$C,MATCH($A360,'Smelter Reference List'!$E:$E,0)))</f>
        <v/>
      </c>
      <c r="D360" s="294" t="str">
        <f ca="1">IF(ISERROR($S360),"",OFFSET('Smelter Reference List'!$C$4,$S360-4,0)&amp;"")</f>
        <v/>
      </c>
      <c r="E360" s="294" t="str">
        <f ca="1">IF(ISERROR($S360),"",OFFSET('Smelter Reference List'!$D$4,$S360-4,0)&amp;"")</f>
        <v/>
      </c>
      <c r="F360" s="294" t="str">
        <f ca="1">IF(ISERROR($S360),"",OFFSET('Smelter Reference List'!$E$4,$S360-4,0))</f>
        <v/>
      </c>
      <c r="G360" s="294" t="str">
        <f ca="1">IF(C360=$U$4,"Enter smelter details", IF(ISERROR($S360),"",OFFSET('Smelter Reference List'!$F$4,$S360-4,0)))</f>
        <v/>
      </c>
      <c r="H360" s="295" t="str">
        <f ca="1">IF(ISERROR($S360),"",OFFSET('Smelter Reference List'!$G$4,$S360-4,0))</f>
        <v/>
      </c>
      <c r="I360" s="296" t="str">
        <f ca="1">IF(ISERROR($S360),"",OFFSET('Smelter Reference List'!$H$4,$S360-4,0))</f>
        <v/>
      </c>
      <c r="J360" s="296" t="str">
        <f ca="1">IF(ISERROR($S360),"",OFFSET('Smelter Reference List'!$I$4,$S360-4,0))</f>
        <v/>
      </c>
      <c r="K360" s="297"/>
      <c r="L360" s="297"/>
      <c r="M360" s="297"/>
      <c r="N360" s="297"/>
      <c r="O360" s="297"/>
      <c r="P360" s="297"/>
      <c r="Q360" s="298"/>
      <c r="R360" s="227"/>
      <c r="S360" s="228" t="e">
        <f>IF(C360="",NA(),MATCH($B360&amp;$C360,'Smelter Reference List'!$J:$J,0))</f>
        <v>#N/A</v>
      </c>
      <c r="T360" s="229"/>
      <c r="U360" s="229">
        <f t="shared" ca="1" si="11"/>
        <v>0</v>
      </c>
      <c r="V360" s="229"/>
      <c r="W360" s="229"/>
      <c r="Y360" s="223" t="str">
        <f t="shared" si="12"/>
        <v/>
      </c>
    </row>
    <row r="361" spans="1:25" s="223" customFormat="1" ht="20.25">
      <c r="A361" s="293"/>
      <c r="B361" s="294" t="str">
        <f>IF(LEN(A361)=0,"",INDEX('Smelter Reference List'!$A:$A,MATCH($A361,'Smelter Reference List'!$E:$E,0)))</f>
        <v/>
      </c>
      <c r="C361" s="300" t="str">
        <f>IF(LEN(A361)=0,"",INDEX('Smelter Reference List'!$C:$C,MATCH($A361,'Smelter Reference List'!$E:$E,0)))</f>
        <v/>
      </c>
      <c r="D361" s="294" t="str">
        <f ca="1">IF(ISERROR($S361),"",OFFSET('Smelter Reference List'!$C$4,$S361-4,0)&amp;"")</f>
        <v/>
      </c>
      <c r="E361" s="294" t="str">
        <f ca="1">IF(ISERROR($S361),"",OFFSET('Smelter Reference List'!$D$4,$S361-4,0)&amp;"")</f>
        <v/>
      </c>
      <c r="F361" s="294" t="str">
        <f ca="1">IF(ISERROR($S361),"",OFFSET('Smelter Reference List'!$E$4,$S361-4,0))</f>
        <v/>
      </c>
      <c r="G361" s="294" t="str">
        <f ca="1">IF(C361=$U$4,"Enter smelter details", IF(ISERROR($S361),"",OFFSET('Smelter Reference List'!$F$4,$S361-4,0)))</f>
        <v/>
      </c>
      <c r="H361" s="295" t="str">
        <f ca="1">IF(ISERROR($S361),"",OFFSET('Smelter Reference List'!$G$4,$S361-4,0))</f>
        <v/>
      </c>
      <c r="I361" s="296" t="str">
        <f ca="1">IF(ISERROR($S361),"",OFFSET('Smelter Reference List'!$H$4,$S361-4,0))</f>
        <v/>
      </c>
      <c r="J361" s="296" t="str">
        <f ca="1">IF(ISERROR($S361),"",OFFSET('Smelter Reference List'!$I$4,$S361-4,0))</f>
        <v/>
      </c>
      <c r="K361" s="297"/>
      <c r="L361" s="297"/>
      <c r="M361" s="297"/>
      <c r="N361" s="297"/>
      <c r="O361" s="297"/>
      <c r="P361" s="297"/>
      <c r="Q361" s="298"/>
      <c r="R361" s="227"/>
      <c r="S361" s="228" t="e">
        <f>IF(C361="",NA(),MATCH($B361&amp;$C361,'Smelter Reference List'!$J:$J,0))</f>
        <v>#N/A</v>
      </c>
      <c r="T361" s="229"/>
      <c r="U361" s="229">
        <f t="shared" ca="1" si="11"/>
        <v>0</v>
      </c>
      <c r="V361" s="229"/>
      <c r="W361" s="229"/>
      <c r="Y361" s="223" t="str">
        <f t="shared" si="12"/>
        <v/>
      </c>
    </row>
    <row r="362" spans="1:25" s="223" customFormat="1" ht="20.25">
      <c r="A362" s="293"/>
      <c r="B362" s="294" t="str">
        <f>IF(LEN(A362)=0,"",INDEX('Smelter Reference List'!$A:$A,MATCH($A362,'Smelter Reference List'!$E:$E,0)))</f>
        <v/>
      </c>
      <c r="C362" s="300" t="str">
        <f>IF(LEN(A362)=0,"",INDEX('Smelter Reference List'!$C:$C,MATCH($A362,'Smelter Reference List'!$E:$E,0)))</f>
        <v/>
      </c>
      <c r="D362" s="294" t="str">
        <f ca="1">IF(ISERROR($S362),"",OFFSET('Smelter Reference List'!$C$4,$S362-4,0)&amp;"")</f>
        <v/>
      </c>
      <c r="E362" s="294" t="str">
        <f ca="1">IF(ISERROR($S362),"",OFFSET('Smelter Reference List'!$D$4,$S362-4,0)&amp;"")</f>
        <v/>
      </c>
      <c r="F362" s="294" t="str">
        <f ca="1">IF(ISERROR($S362),"",OFFSET('Smelter Reference List'!$E$4,$S362-4,0))</f>
        <v/>
      </c>
      <c r="G362" s="294" t="str">
        <f ca="1">IF(C362=$U$4,"Enter smelter details", IF(ISERROR($S362),"",OFFSET('Smelter Reference List'!$F$4,$S362-4,0)))</f>
        <v/>
      </c>
      <c r="H362" s="295" t="str">
        <f ca="1">IF(ISERROR($S362),"",OFFSET('Smelter Reference List'!$G$4,$S362-4,0))</f>
        <v/>
      </c>
      <c r="I362" s="296" t="str">
        <f ca="1">IF(ISERROR($S362),"",OFFSET('Smelter Reference List'!$H$4,$S362-4,0))</f>
        <v/>
      </c>
      <c r="J362" s="296" t="str">
        <f ca="1">IF(ISERROR($S362),"",OFFSET('Smelter Reference List'!$I$4,$S362-4,0))</f>
        <v/>
      </c>
      <c r="K362" s="297"/>
      <c r="L362" s="297"/>
      <c r="M362" s="297"/>
      <c r="N362" s="297"/>
      <c r="O362" s="297"/>
      <c r="P362" s="297"/>
      <c r="Q362" s="298"/>
      <c r="R362" s="227"/>
      <c r="S362" s="228" t="e">
        <f>IF(C362="",NA(),MATCH($B362&amp;$C362,'Smelter Reference List'!$J:$J,0))</f>
        <v>#N/A</v>
      </c>
      <c r="T362" s="229"/>
      <c r="U362" s="229">
        <f t="shared" ca="1" si="11"/>
        <v>0</v>
      </c>
      <c r="V362" s="229"/>
      <c r="W362" s="229"/>
      <c r="Y362" s="223" t="str">
        <f t="shared" si="12"/>
        <v/>
      </c>
    </row>
    <row r="363" spans="1:25" s="223" customFormat="1" ht="20.25">
      <c r="A363" s="293"/>
      <c r="B363" s="294" t="str">
        <f>IF(LEN(A363)=0,"",INDEX('Smelter Reference List'!$A:$A,MATCH($A363,'Smelter Reference List'!$E:$E,0)))</f>
        <v/>
      </c>
      <c r="C363" s="300" t="str">
        <f>IF(LEN(A363)=0,"",INDEX('Smelter Reference List'!$C:$C,MATCH($A363,'Smelter Reference List'!$E:$E,0)))</f>
        <v/>
      </c>
      <c r="D363" s="294" t="str">
        <f ca="1">IF(ISERROR($S363),"",OFFSET('Smelter Reference List'!$C$4,$S363-4,0)&amp;"")</f>
        <v/>
      </c>
      <c r="E363" s="294" t="str">
        <f ca="1">IF(ISERROR($S363),"",OFFSET('Smelter Reference List'!$D$4,$S363-4,0)&amp;"")</f>
        <v/>
      </c>
      <c r="F363" s="294" t="str">
        <f ca="1">IF(ISERROR($S363),"",OFFSET('Smelter Reference List'!$E$4,$S363-4,0))</f>
        <v/>
      </c>
      <c r="G363" s="294" t="str">
        <f ca="1">IF(C363=$U$4,"Enter smelter details", IF(ISERROR($S363),"",OFFSET('Smelter Reference List'!$F$4,$S363-4,0)))</f>
        <v/>
      </c>
      <c r="H363" s="295" t="str">
        <f ca="1">IF(ISERROR($S363),"",OFFSET('Smelter Reference List'!$G$4,$S363-4,0))</f>
        <v/>
      </c>
      <c r="I363" s="296" t="str">
        <f ca="1">IF(ISERROR($S363),"",OFFSET('Smelter Reference List'!$H$4,$S363-4,0))</f>
        <v/>
      </c>
      <c r="J363" s="296" t="str">
        <f ca="1">IF(ISERROR($S363),"",OFFSET('Smelter Reference List'!$I$4,$S363-4,0))</f>
        <v/>
      </c>
      <c r="K363" s="297"/>
      <c r="L363" s="297"/>
      <c r="M363" s="297"/>
      <c r="N363" s="297"/>
      <c r="O363" s="297"/>
      <c r="P363" s="297"/>
      <c r="Q363" s="298"/>
      <c r="R363" s="227"/>
      <c r="S363" s="228" t="e">
        <f>IF(C363="",NA(),MATCH($B363&amp;$C363,'Smelter Reference List'!$J:$J,0))</f>
        <v>#N/A</v>
      </c>
      <c r="T363" s="229"/>
      <c r="U363" s="229">
        <f t="shared" ca="1" si="11"/>
        <v>0</v>
      </c>
      <c r="V363" s="229"/>
      <c r="W363" s="229"/>
      <c r="Y363" s="223" t="str">
        <f t="shared" si="12"/>
        <v/>
      </c>
    </row>
    <row r="364" spans="1:25" s="223" customFormat="1" ht="20.25">
      <c r="A364" s="293"/>
      <c r="B364" s="294" t="str">
        <f>IF(LEN(A364)=0,"",INDEX('Smelter Reference List'!$A:$A,MATCH($A364,'Smelter Reference List'!$E:$E,0)))</f>
        <v/>
      </c>
      <c r="C364" s="300" t="str">
        <f>IF(LEN(A364)=0,"",INDEX('Smelter Reference List'!$C:$C,MATCH($A364,'Smelter Reference List'!$E:$E,0)))</f>
        <v/>
      </c>
      <c r="D364" s="294" t="str">
        <f ca="1">IF(ISERROR($S364),"",OFFSET('Smelter Reference List'!$C$4,$S364-4,0)&amp;"")</f>
        <v/>
      </c>
      <c r="E364" s="294" t="str">
        <f ca="1">IF(ISERROR($S364),"",OFFSET('Smelter Reference List'!$D$4,$S364-4,0)&amp;"")</f>
        <v/>
      </c>
      <c r="F364" s="294" t="str">
        <f ca="1">IF(ISERROR($S364),"",OFFSET('Smelter Reference List'!$E$4,$S364-4,0))</f>
        <v/>
      </c>
      <c r="G364" s="294" t="str">
        <f ca="1">IF(C364=$U$4,"Enter smelter details", IF(ISERROR($S364),"",OFFSET('Smelter Reference List'!$F$4,$S364-4,0)))</f>
        <v/>
      </c>
      <c r="H364" s="295" t="str">
        <f ca="1">IF(ISERROR($S364),"",OFFSET('Smelter Reference List'!$G$4,$S364-4,0))</f>
        <v/>
      </c>
      <c r="I364" s="296" t="str">
        <f ca="1">IF(ISERROR($S364),"",OFFSET('Smelter Reference List'!$H$4,$S364-4,0))</f>
        <v/>
      </c>
      <c r="J364" s="296" t="str">
        <f ca="1">IF(ISERROR($S364),"",OFFSET('Smelter Reference List'!$I$4,$S364-4,0))</f>
        <v/>
      </c>
      <c r="K364" s="297"/>
      <c r="L364" s="297"/>
      <c r="M364" s="297"/>
      <c r="N364" s="297"/>
      <c r="O364" s="297"/>
      <c r="P364" s="297"/>
      <c r="Q364" s="298"/>
      <c r="R364" s="227"/>
      <c r="S364" s="228" t="e">
        <f>IF(C364="",NA(),MATCH($B364&amp;$C364,'Smelter Reference List'!$J:$J,0))</f>
        <v>#N/A</v>
      </c>
      <c r="T364" s="229"/>
      <c r="U364" s="229">
        <f t="shared" ca="1" si="11"/>
        <v>0</v>
      </c>
      <c r="V364" s="229"/>
      <c r="W364" s="229"/>
      <c r="Y364" s="223" t="str">
        <f t="shared" si="12"/>
        <v/>
      </c>
    </row>
    <row r="365" spans="1:25" s="223" customFormat="1" ht="20.25">
      <c r="A365" s="293"/>
      <c r="B365" s="294" t="str">
        <f>IF(LEN(A365)=0,"",INDEX('Smelter Reference List'!$A:$A,MATCH($A365,'Smelter Reference List'!$E:$E,0)))</f>
        <v/>
      </c>
      <c r="C365" s="300" t="str">
        <f>IF(LEN(A365)=0,"",INDEX('Smelter Reference List'!$C:$C,MATCH($A365,'Smelter Reference List'!$E:$E,0)))</f>
        <v/>
      </c>
      <c r="D365" s="294" t="str">
        <f ca="1">IF(ISERROR($S365),"",OFFSET('Smelter Reference List'!$C$4,$S365-4,0)&amp;"")</f>
        <v/>
      </c>
      <c r="E365" s="294" t="str">
        <f ca="1">IF(ISERROR($S365),"",OFFSET('Smelter Reference List'!$D$4,$S365-4,0)&amp;"")</f>
        <v/>
      </c>
      <c r="F365" s="294" t="str">
        <f ca="1">IF(ISERROR($S365),"",OFFSET('Smelter Reference List'!$E$4,$S365-4,0))</f>
        <v/>
      </c>
      <c r="G365" s="294" t="str">
        <f ca="1">IF(C365=$U$4,"Enter smelter details", IF(ISERROR($S365),"",OFFSET('Smelter Reference List'!$F$4,$S365-4,0)))</f>
        <v/>
      </c>
      <c r="H365" s="295" t="str">
        <f ca="1">IF(ISERROR($S365),"",OFFSET('Smelter Reference List'!$G$4,$S365-4,0))</f>
        <v/>
      </c>
      <c r="I365" s="296" t="str">
        <f ca="1">IF(ISERROR($S365),"",OFFSET('Smelter Reference List'!$H$4,$S365-4,0))</f>
        <v/>
      </c>
      <c r="J365" s="296" t="str">
        <f ca="1">IF(ISERROR($S365),"",OFFSET('Smelter Reference List'!$I$4,$S365-4,0))</f>
        <v/>
      </c>
      <c r="K365" s="297"/>
      <c r="L365" s="297"/>
      <c r="M365" s="297"/>
      <c r="N365" s="297"/>
      <c r="O365" s="297"/>
      <c r="P365" s="297"/>
      <c r="Q365" s="298"/>
      <c r="R365" s="227"/>
      <c r="S365" s="228" t="e">
        <f>IF(C365="",NA(),MATCH($B365&amp;$C365,'Smelter Reference List'!$J:$J,0))</f>
        <v>#N/A</v>
      </c>
      <c r="T365" s="229"/>
      <c r="U365" s="229">
        <f t="shared" ca="1" si="11"/>
        <v>0</v>
      </c>
      <c r="V365" s="229"/>
      <c r="W365" s="229"/>
      <c r="Y365" s="223" t="str">
        <f t="shared" si="12"/>
        <v/>
      </c>
    </row>
    <row r="366" spans="1:25" s="223" customFormat="1" ht="20.25">
      <c r="A366" s="293"/>
      <c r="B366" s="294" t="str">
        <f>IF(LEN(A366)=0,"",INDEX('Smelter Reference List'!$A:$A,MATCH($A366,'Smelter Reference List'!$E:$E,0)))</f>
        <v/>
      </c>
      <c r="C366" s="300" t="str">
        <f>IF(LEN(A366)=0,"",INDEX('Smelter Reference List'!$C:$C,MATCH($A366,'Smelter Reference List'!$E:$E,0)))</f>
        <v/>
      </c>
      <c r="D366" s="294" t="str">
        <f ca="1">IF(ISERROR($S366),"",OFFSET('Smelter Reference List'!$C$4,$S366-4,0)&amp;"")</f>
        <v/>
      </c>
      <c r="E366" s="294" t="str">
        <f ca="1">IF(ISERROR($S366),"",OFFSET('Smelter Reference List'!$D$4,$S366-4,0)&amp;"")</f>
        <v/>
      </c>
      <c r="F366" s="294" t="str">
        <f ca="1">IF(ISERROR($S366),"",OFFSET('Smelter Reference List'!$E$4,$S366-4,0))</f>
        <v/>
      </c>
      <c r="G366" s="294" t="str">
        <f ca="1">IF(C366=$U$4,"Enter smelter details", IF(ISERROR($S366),"",OFFSET('Smelter Reference List'!$F$4,$S366-4,0)))</f>
        <v/>
      </c>
      <c r="H366" s="295" t="str">
        <f ca="1">IF(ISERROR($S366),"",OFFSET('Smelter Reference List'!$G$4,$S366-4,0))</f>
        <v/>
      </c>
      <c r="I366" s="296" t="str">
        <f ca="1">IF(ISERROR($S366),"",OFFSET('Smelter Reference List'!$H$4,$S366-4,0))</f>
        <v/>
      </c>
      <c r="J366" s="296" t="str">
        <f ca="1">IF(ISERROR($S366),"",OFFSET('Smelter Reference List'!$I$4,$S366-4,0))</f>
        <v/>
      </c>
      <c r="K366" s="297"/>
      <c r="L366" s="297"/>
      <c r="M366" s="297"/>
      <c r="N366" s="297"/>
      <c r="O366" s="297"/>
      <c r="P366" s="297"/>
      <c r="Q366" s="298"/>
      <c r="R366" s="227"/>
      <c r="S366" s="228" t="e">
        <f>IF(C366="",NA(),MATCH($B366&amp;$C366,'Smelter Reference List'!$J:$J,0))</f>
        <v>#N/A</v>
      </c>
      <c r="T366" s="229"/>
      <c r="U366" s="229">
        <f t="shared" ca="1" si="11"/>
        <v>0</v>
      </c>
      <c r="V366" s="229"/>
      <c r="W366" s="229"/>
      <c r="Y366" s="223" t="str">
        <f t="shared" si="12"/>
        <v/>
      </c>
    </row>
    <row r="367" spans="1:25" s="223" customFormat="1" ht="20.25">
      <c r="A367" s="293"/>
      <c r="B367" s="294" t="str">
        <f>IF(LEN(A367)=0,"",INDEX('Smelter Reference List'!$A:$A,MATCH($A367,'Smelter Reference List'!$E:$E,0)))</f>
        <v/>
      </c>
      <c r="C367" s="300" t="str">
        <f>IF(LEN(A367)=0,"",INDEX('Smelter Reference List'!$C:$C,MATCH($A367,'Smelter Reference List'!$E:$E,0)))</f>
        <v/>
      </c>
      <c r="D367" s="294" t="str">
        <f ca="1">IF(ISERROR($S367),"",OFFSET('Smelter Reference List'!$C$4,$S367-4,0)&amp;"")</f>
        <v/>
      </c>
      <c r="E367" s="294" t="str">
        <f ca="1">IF(ISERROR($S367),"",OFFSET('Smelter Reference List'!$D$4,$S367-4,0)&amp;"")</f>
        <v/>
      </c>
      <c r="F367" s="294" t="str">
        <f ca="1">IF(ISERROR($S367),"",OFFSET('Smelter Reference List'!$E$4,$S367-4,0))</f>
        <v/>
      </c>
      <c r="G367" s="294" t="str">
        <f ca="1">IF(C367=$U$4,"Enter smelter details", IF(ISERROR($S367),"",OFFSET('Smelter Reference List'!$F$4,$S367-4,0)))</f>
        <v/>
      </c>
      <c r="H367" s="295" t="str">
        <f ca="1">IF(ISERROR($S367),"",OFFSET('Smelter Reference List'!$G$4,$S367-4,0))</f>
        <v/>
      </c>
      <c r="I367" s="296" t="str">
        <f ca="1">IF(ISERROR($S367),"",OFFSET('Smelter Reference List'!$H$4,$S367-4,0))</f>
        <v/>
      </c>
      <c r="J367" s="296" t="str">
        <f ca="1">IF(ISERROR($S367),"",OFFSET('Smelter Reference List'!$I$4,$S367-4,0))</f>
        <v/>
      </c>
      <c r="K367" s="297"/>
      <c r="L367" s="297"/>
      <c r="M367" s="297"/>
      <c r="N367" s="297"/>
      <c r="O367" s="297"/>
      <c r="P367" s="297"/>
      <c r="Q367" s="298"/>
      <c r="R367" s="227"/>
      <c r="S367" s="228" t="e">
        <f>IF(C367="",NA(),MATCH($B367&amp;$C367,'Smelter Reference List'!$J:$J,0))</f>
        <v>#N/A</v>
      </c>
      <c r="T367" s="229"/>
      <c r="U367" s="229">
        <f t="shared" ca="1" si="11"/>
        <v>0</v>
      </c>
      <c r="V367" s="229"/>
      <c r="W367" s="229"/>
      <c r="Y367" s="223" t="str">
        <f t="shared" si="12"/>
        <v/>
      </c>
    </row>
    <row r="368" spans="1:25" s="223" customFormat="1" ht="20.25">
      <c r="A368" s="293"/>
      <c r="B368" s="294" t="str">
        <f>IF(LEN(A368)=0,"",INDEX('Smelter Reference List'!$A:$A,MATCH($A368,'Smelter Reference List'!$E:$E,0)))</f>
        <v/>
      </c>
      <c r="C368" s="300" t="str">
        <f>IF(LEN(A368)=0,"",INDEX('Smelter Reference List'!$C:$C,MATCH($A368,'Smelter Reference List'!$E:$E,0)))</f>
        <v/>
      </c>
      <c r="D368" s="294" t="str">
        <f ca="1">IF(ISERROR($S368),"",OFFSET('Smelter Reference List'!$C$4,$S368-4,0)&amp;"")</f>
        <v/>
      </c>
      <c r="E368" s="294" t="str">
        <f ca="1">IF(ISERROR($S368),"",OFFSET('Smelter Reference List'!$D$4,$S368-4,0)&amp;"")</f>
        <v/>
      </c>
      <c r="F368" s="294" t="str">
        <f ca="1">IF(ISERROR($S368),"",OFFSET('Smelter Reference List'!$E$4,$S368-4,0))</f>
        <v/>
      </c>
      <c r="G368" s="294" t="str">
        <f ca="1">IF(C368=$U$4,"Enter smelter details", IF(ISERROR($S368),"",OFFSET('Smelter Reference List'!$F$4,$S368-4,0)))</f>
        <v/>
      </c>
      <c r="H368" s="295" t="str">
        <f ca="1">IF(ISERROR($S368),"",OFFSET('Smelter Reference List'!$G$4,$S368-4,0))</f>
        <v/>
      </c>
      <c r="I368" s="296" t="str">
        <f ca="1">IF(ISERROR($S368),"",OFFSET('Smelter Reference List'!$H$4,$S368-4,0))</f>
        <v/>
      </c>
      <c r="J368" s="296" t="str">
        <f ca="1">IF(ISERROR($S368),"",OFFSET('Smelter Reference List'!$I$4,$S368-4,0))</f>
        <v/>
      </c>
      <c r="K368" s="297"/>
      <c r="L368" s="297"/>
      <c r="M368" s="297"/>
      <c r="N368" s="297"/>
      <c r="O368" s="297"/>
      <c r="P368" s="297"/>
      <c r="Q368" s="298"/>
      <c r="R368" s="227"/>
      <c r="S368" s="228" t="e">
        <f>IF(C368="",NA(),MATCH($B368&amp;$C368,'Smelter Reference List'!$J:$J,0))</f>
        <v>#N/A</v>
      </c>
      <c r="T368" s="229"/>
      <c r="U368" s="229">
        <f t="shared" ca="1" si="11"/>
        <v>0</v>
      </c>
      <c r="V368" s="229"/>
      <c r="W368" s="229"/>
      <c r="Y368" s="223" t="str">
        <f t="shared" si="12"/>
        <v/>
      </c>
    </row>
    <row r="369" spans="1:25" s="223" customFormat="1" ht="20.25">
      <c r="A369" s="293"/>
      <c r="B369" s="294" t="str">
        <f>IF(LEN(A369)=0,"",INDEX('Smelter Reference List'!$A:$A,MATCH($A369,'Smelter Reference List'!$E:$E,0)))</f>
        <v/>
      </c>
      <c r="C369" s="300" t="str">
        <f>IF(LEN(A369)=0,"",INDEX('Smelter Reference List'!$C:$C,MATCH($A369,'Smelter Reference List'!$E:$E,0)))</f>
        <v/>
      </c>
      <c r="D369" s="294" t="str">
        <f ca="1">IF(ISERROR($S369),"",OFFSET('Smelter Reference List'!$C$4,$S369-4,0)&amp;"")</f>
        <v/>
      </c>
      <c r="E369" s="294" t="str">
        <f ca="1">IF(ISERROR($S369),"",OFFSET('Smelter Reference List'!$D$4,$S369-4,0)&amp;"")</f>
        <v/>
      </c>
      <c r="F369" s="294" t="str">
        <f ca="1">IF(ISERROR($S369),"",OFFSET('Smelter Reference List'!$E$4,$S369-4,0))</f>
        <v/>
      </c>
      <c r="G369" s="294" t="str">
        <f ca="1">IF(C369=$U$4,"Enter smelter details", IF(ISERROR($S369),"",OFFSET('Smelter Reference List'!$F$4,$S369-4,0)))</f>
        <v/>
      </c>
      <c r="H369" s="295" t="str">
        <f ca="1">IF(ISERROR($S369),"",OFFSET('Smelter Reference List'!$G$4,$S369-4,0))</f>
        <v/>
      </c>
      <c r="I369" s="296" t="str">
        <f ca="1">IF(ISERROR($S369),"",OFFSET('Smelter Reference List'!$H$4,$S369-4,0))</f>
        <v/>
      </c>
      <c r="J369" s="296" t="str">
        <f ca="1">IF(ISERROR($S369),"",OFFSET('Smelter Reference List'!$I$4,$S369-4,0))</f>
        <v/>
      </c>
      <c r="K369" s="297"/>
      <c r="L369" s="297"/>
      <c r="M369" s="297"/>
      <c r="N369" s="297"/>
      <c r="O369" s="297"/>
      <c r="P369" s="297"/>
      <c r="Q369" s="298"/>
      <c r="R369" s="227"/>
      <c r="S369" s="228" t="e">
        <f>IF(C369="",NA(),MATCH($B369&amp;$C369,'Smelter Reference List'!$J:$J,0))</f>
        <v>#N/A</v>
      </c>
      <c r="T369" s="229"/>
      <c r="U369" s="229">
        <f t="shared" ca="1" si="11"/>
        <v>0</v>
      </c>
      <c r="V369" s="229"/>
      <c r="W369" s="229"/>
      <c r="Y369" s="223" t="str">
        <f t="shared" si="12"/>
        <v/>
      </c>
    </row>
    <row r="370" spans="1:25" s="223" customFormat="1" ht="20.25">
      <c r="A370" s="293"/>
      <c r="B370" s="294" t="str">
        <f>IF(LEN(A370)=0,"",INDEX('Smelter Reference List'!$A:$A,MATCH($A370,'Smelter Reference List'!$E:$E,0)))</f>
        <v/>
      </c>
      <c r="C370" s="300" t="str">
        <f>IF(LEN(A370)=0,"",INDEX('Smelter Reference List'!$C:$C,MATCH($A370,'Smelter Reference List'!$E:$E,0)))</f>
        <v/>
      </c>
      <c r="D370" s="294" t="str">
        <f ca="1">IF(ISERROR($S370),"",OFFSET('Smelter Reference List'!$C$4,$S370-4,0)&amp;"")</f>
        <v/>
      </c>
      <c r="E370" s="294" t="str">
        <f ca="1">IF(ISERROR($S370),"",OFFSET('Smelter Reference List'!$D$4,$S370-4,0)&amp;"")</f>
        <v/>
      </c>
      <c r="F370" s="294" t="str">
        <f ca="1">IF(ISERROR($S370),"",OFFSET('Smelter Reference List'!$E$4,$S370-4,0))</f>
        <v/>
      </c>
      <c r="G370" s="294" t="str">
        <f ca="1">IF(C370=$U$4,"Enter smelter details", IF(ISERROR($S370),"",OFFSET('Smelter Reference List'!$F$4,$S370-4,0)))</f>
        <v/>
      </c>
      <c r="H370" s="295" t="str">
        <f ca="1">IF(ISERROR($S370),"",OFFSET('Smelter Reference List'!$G$4,$S370-4,0))</f>
        <v/>
      </c>
      <c r="I370" s="296" t="str">
        <f ca="1">IF(ISERROR($S370),"",OFFSET('Smelter Reference List'!$H$4,$S370-4,0))</f>
        <v/>
      </c>
      <c r="J370" s="296" t="str">
        <f ca="1">IF(ISERROR($S370),"",OFFSET('Smelter Reference List'!$I$4,$S370-4,0))</f>
        <v/>
      </c>
      <c r="K370" s="297"/>
      <c r="L370" s="297"/>
      <c r="M370" s="297"/>
      <c r="N370" s="297"/>
      <c r="O370" s="297"/>
      <c r="P370" s="297"/>
      <c r="Q370" s="298"/>
      <c r="R370" s="227"/>
      <c r="S370" s="228" t="e">
        <f>IF(C370="",NA(),MATCH($B370&amp;$C370,'Smelter Reference List'!$J:$J,0))</f>
        <v>#N/A</v>
      </c>
      <c r="T370" s="229"/>
      <c r="U370" s="229">
        <f t="shared" ca="1" si="11"/>
        <v>0</v>
      </c>
      <c r="V370" s="229"/>
      <c r="W370" s="229"/>
      <c r="Y370" s="223" t="str">
        <f t="shared" si="12"/>
        <v/>
      </c>
    </row>
    <row r="371" spans="1:25" s="223" customFormat="1" ht="20.25">
      <c r="A371" s="293"/>
      <c r="B371" s="294" t="str">
        <f>IF(LEN(A371)=0,"",INDEX('Smelter Reference List'!$A:$A,MATCH($A371,'Smelter Reference List'!$E:$E,0)))</f>
        <v/>
      </c>
      <c r="C371" s="300" t="str">
        <f>IF(LEN(A371)=0,"",INDEX('Smelter Reference List'!$C:$C,MATCH($A371,'Smelter Reference List'!$E:$E,0)))</f>
        <v/>
      </c>
      <c r="D371" s="294" t="str">
        <f ca="1">IF(ISERROR($S371),"",OFFSET('Smelter Reference List'!$C$4,$S371-4,0)&amp;"")</f>
        <v/>
      </c>
      <c r="E371" s="294" t="str">
        <f ca="1">IF(ISERROR($S371),"",OFFSET('Smelter Reference List'!$D$4,$S371-4,0)&amp;"")</f>
        <v/>
      </c>
      <c r="F371" s="294" t="str">
        <f ca="1">IF(ISERROR($S371),"",OFFSET('Smelter Reference List'!$E$4,$S371-4,0))</f>
        <v/>
      </c>
      <c r="G371" s="294" t="str">
        <f ca="1">IF(C371=$U$4,"Enter smelter details", IF(ISERROR($S371),"",OFFSET('Smelter Reference List'!$F$4,$S371-4,0)))</f>
        <v/>
      </c>
      <c r="H371" s="295" t="str">
        <f ca="1">IF(ISERROR($S371),"",OFFSET('Smelter Reference List'!$G$4,$S371-4,0))</f>
        <v/>
      </c>
      <c r="I371" s="296" t="str">
        <f ca="1">IF(ISERROR($S371),"",OFFSET('Smelter Reference List'!$H$4,$S371-4,0))</f>
        <v/>
      </c>
      <c r="J371" s="296" t="str">
        <f ca="1">IF(ISERROR($S371),"",OFFSET('Smelter Reference List'!$I$4,$S371-4,0))</f>
        <v/>
      </c>
      <c r="K371" s="297"/>
      <c r="L371" s="297"/>
      <c r="M371" s="297"/>
      <c r="N371" s="297"/>
      <c r="O371" s="297"/>
      <c r="P371" s="297"/>
      <c r="Q371" s="298"/>
      <c r="R371" s="227"/>
      <c r="S371" s="228" t="e">
        <f>IF(C371="",NA(),MATCH($B371&amp;$C371,'Smelter Reference List'!$J:$J,0))</f>
        <v>#N/A</v>
      </c>
      <c r="T371" s="229"/>
      <c r="U371" s="229">
        <f t="shared" ca="1" si="11"/>
        <v>0</v>
      </c>
      <c r="V371" s="229"/>
      <c r="W371" s="229"/>
      <c r="Y371" s="223" t="str">
        <f t="shared" si="12"/>
        <v/>
      </c>
    </row>
    <row r="372" spans="1:25" s="223" customFormat="1" ht="20.25">
      <c r="A372" s="293"/>
      <c r="B372" s="294" t="str">
        <f>IF(LEN(A372)=0,"",INDEX('Smelter Reference List'!$A:$A,MATCH($A372,'Smelter Reference List'!$E:$E,0)))</f>
        <v/>
      </c>
      <c r="C372" s="300" t="str">
        <f>IF(LEN(A372)=0,"",INDEX('Smelter Reference List'!$C:$C,MATCH($A372,'Smelter Reference List'!$E:$E,0)))</f>
        <v/>
      </c>
      <c r="D372" s="294" t="str">
        <f ca="1">IF(ISERROR($S372),"",OFFSET('Smelter Reference List'!$C$4,$S372-4,0)&amp;"")</f>
        <v/>
      </c>
      <c r="E372" s="294" t="str">
        <f ca="1">IF(ISERROR($S372),"",OFFSET('Smelter Reference List'!$D$4,$S372-4,0)&amp;"")</f>
        <v/>
      </c>
      <c r="F372" s="294" t="str">
        <f ca="1">IF(ISERROR($S372),"",OFFSET('Smelter Reference List'!$E$4,$S372-4,0))</f>
        <v/>
      </c>
      <c r="G372" s="294" t="str">
        <f ca="1">IF(C372=$U$4,"Enter smelter details", IF(ISERROR($S372),"",OFFSET('Smelter Reference List'!$F$4,$S372-4,0)))</f>
        <v/>
      </c>
      <c r="H372" s="295" t="str">
        <f ca="1">IF(ISERROR($S372),"",OFFSET('Smelter Reference List'!$G$4,$S372-4,0))</f>
        <v/>
      </c>
      <c r="I372" s="296" t="str">
        <f ca="1">IF(ISERROR($S372),"",OFFSET('Smelter Reference List'!$H$4,$S372-4,0))</f>
        <v/>
      </c>
      <c r="J372" s="296" t="str">
        <f ca="1">IF(ISERROR($S372),"",OFFSET('Smelter Reference List'!$I$4,$S372-4,0))</f>
        <v/>
      </c>
      <c r="K372" s="297"/>
      <c r="L372" s="297"/>
      <c r="M372" s="297"/>
      <c r="N372" s="297"/>
      <c r="O372" s="297"/>
      <c r="P372" s="297"/>
      <c r="Q372" s="298"/>
      <c r="R372" s="227"/>
      <c r="S372" s="228" t="e">
        <f>IF(C372="",NA(),MATCH($B372&amp;$C372,'Smelter Reference List'!$J:$J,0))</f>
        <v>#N/A</v>
      </c>
      <c r="T372" s="229"/>
      <c r="U372" s="229">
        <f t="shared" ca="1" si="11"/>
        <v>0</v>
      </c>
      <c r="V372" s="229"/>
      <c r="W372" s="229"/>
      <c r="Y372" s="223" t="str">
        <f t="shared" si="12"/>
        <v/>
      </c>
    </row>
    <row r="373" spans="1:25" s="223" customFormat="1" ht="20.25">
      <c r="A373" s="293"/>
      <c r="B373" s="294" t="str">
        <f>IF(LEN(A373)=0,"",INDEX('Smelter Reference List'!$A:$A,MATCH($A373,'Smelter Reference List'!$E:$E,0)))</f>
        <v/>
      </c>
      <c r="C373" s="300" t="str">
        <f>IF(LEN(A373)=0,"",INDEX('Smelter Reference List'!$C:$C,MATCH($A373,'Smelter Reference List'!$E:$E,0)))</f>
        <v/>
      </c>
      <c r="D373" s="294" t="str">
        <f ca="1">IF(ISERROR($S373),"",OFFSET('Smelter Reference List'!$C$4,$S373-4,0)&amp;"")</f>
        <v/>
      </c>
      <c r="E373" s="294" t="str">
        <f ca="1">IF(ISERROR($S373),"",OFFSET('Smelter Reference List'!$D$4,$S373-4,0)&amp;"")</f>
        <v/>
      </c>
      <c r="F373" s="294" t="str">
        <f ca="1">IF(ISERROR($S373),"",OFFSET('Smelter Reference List'!$E$4,$S373-4,0))</f>
        <v/>
      </c>
      <c r="G373" s="294" t="str">
        <f ca="1">IF(C373=$U$4,"Enter smelter details", IF(ISERROR($S373),"",OFFSET('Smelter Reference List'!$F$4,$S373-4,0)))</f>
        <v/>
      </c>
      <c r="H373" s="295" t="str">
        <f ca="1">IF(ISERROR($S373),"",OFFSET('Smelter Reference List'!$G$4,$S373-4,0))</f>
        <v/>
      </c>
      <c r="I373" s="296" t="str">
        <f ca="1">IF(ISERROR($S373),"",OFFSET('Smelter Reference List'!$H$4,$S373-4,0))</f>
        <v/>
      </c>
      <c r="J373" s="296" t="str">
        <f ca="1">IF(ISERROR($S373),"",OFFSET('Smelter Reference List'!$I$4,$S373-4,0))</f>
        <v/>
      </c>
      <c r="K373" s="297"/>
      <c r="L373" s="297"/>
      <c r="M373" s="297"/>
      <c r="N373" s="297"/>
      <c r="O373" s="297"/>
      <c r="P373" s="297"/>
      <c r="Q373" s="298"/>
      <c r="R373" s="227"/>
      <c r="S373" s="228" t="e">
        <f>IF(C373="",NA(),MATCH($B373&amp;$C373,'Smelter Reference List'!$J:$J,0))</f>
        <v>#N/A</v>
      </c>
      <c r="T373" s="229"/>
      <c r="U373" s="229">
        <f t="shared" ca="1" si="11"/>
        <v>0</v>
      </c>
      <c r="V373" s="229"/>
      <c r="W373" s="229"/>
      <c r="Y373" s="223" t="str">
        <f t="shared" si="12"/>
        <v/>
      </c>
    </row>
    <row r="374" spans="1:25" s="223" customFormat="1" ht="20.25">
      <c r="A374" s="293"/>
      <c r="B374" s="294" t="str">
        <f>IF(LEN(A374)=0,"",INDEX('Smelter Reference List'!$A:$A,MATCH($A374,'Smelter Reference List'!$E:$E,0)))</f>
        <v/>
      </c>
      <c r="C374" s="300" t="str">
        <f>IF(LEN(A374)=0,"",INDEX('Smelter Reference List'!$C:$C,MATCH($A374,'Smelter Reference List'!$E:$E,0)))</f>
        <v/>
      </c>
      <c r="D374" s="294" t="str">
        <f ca="1">IF(ISERROR($S374),"",OFFSET('Smelter Reference List'!$C$4,$S374-4,0)&amp;"")</f>
        <v/>
      </c>
      <c r="E374" s="294" t="str">
        <f ca="1">IF(ISERROR($S374),"",OFFSET('Smelter Reference List'!$D$4,$S374-4,0)&amp;"")</f>
        <v/>
      </c>
      <c r="F374" s="294" t="str">
        <f ca="1">IF(ISERROR($S374),"",OFFSET('Smelter Reference List'!$E$4,$S374-4,0))</f>
        <v/>
      </c>
      <c r="G374" s="294" t="str">
        <f ca="1">IF(C374=$U$4,"Enter smelter details", IF(ISERROR($S374),"",OFFSET('Smelter Reference List'!$F$4,$S374-4,0)))</f>
        <v/>
      </c>
      <c r="H374" s="295" t="str">
        <f ca="1">IF(ISERROR($S374),"",OFFSET('Smelter Reference List'!$G$4,$S374-4,0))</f>
        <v/>
      </c>
      <c r="I374" s="296" t="str">
        <f ca="1">IF(ISERROR($S374),"",OFFSET('Smelter Reference List'!$H$4,$S374-4,0))</f>
        <v/>
      </c>
      <c r="J374" s="296" t="str">
        <f ca="1">IF(ISERROR($S374),"",OFFSET('Smelter Reference List'!$I$4,$S374-4,0))</f>
        <v/>
      </c>
      <c r="K374" s="297"/>
      <c r="L374" s="297"/>
      <c r="M374" s="297"/>
      <c r="N374" s="297"/>
      <c r="O374" s="297"/>
      <c r="P374" s="297"/>
      <c r="Q374" s="298"/>
      <c r="R374" s="227"/>
      <c r="S374" s="228" t="e">
        <f>IF(C374="",NA(),MATCH($B374&amp;$C374,'Smelter Reference List'!$J:$J,0))</f>
        <v>#N/A</v>
      </c>
      <c r="T374" s="229"/>
      <c r="U374" s="229">
        <f t="shared" ca="1" si="11"/>
        <v>0</v>
      </c>
      <c r="V374" s="229"/>
      <c r="W374" s="229"/>
      <c r="Y374" s="223" t="str">
        <f t="shared" si="12"/>
        <v/>
      </c>
    </row>
    <row r="375" spans="1:25" s="223" customFormat="1" ht="20.25">
      <c r="A375" s="293"/>
      <c r="B375" s="294" t="str">
        <f>IF(LEN(A375)=0,"",INDEX('Smelter Reference List'!$A:$A,MATCH($A375,'Smelter Reference List'!$E:$E,0)))</f>
        <v/>
      </c>
      <c r="C375" s="300" t="str">
        <f>IF(LEN(A375)=0,"",INDEX('Smelter Reference List'!$C:$C,MATCH($A375,'Smelter Reference List'!$E:$E,0)))</f>
        <v/>
      </c>
      <c r="D375" s="294" t="str">
        <f ca="1">IF(ISERROR($S375),"",OFFSET('Smelter Reference List'!$C$4,$S375-4,0)&amp;"")</f>
        <v/>
      </c>
      <c r="E375" s="294" t="str">
        <f ca="1">IF(ISERROR($S375),"",OFFSET('Smelter Reference List'!$D$4,$S375-4,0)&amp;"")</f>
        <v/>
      </c>
      <c r="F375" s="294" t="str">
        <f ca="1">IF(ISERROR($S375),"",OFFSET('Smelter Reference List'!$E$4,$S375-4,0))</f>
        <v/>
      </c>
      <c r="G375" s="294" t="str">
        <f ca="1">IF(C375=$U$4,"Enter smelter details", IF(ISERROR($S375),"",OFFSET('Smelter Reference List'!$F$4,$S375-4,0)))</f>
        <v/>
      </c>
      <c r="H375" s="295" t="str">
        <f ca="1">IF(ISERROR($S375),"",OFFSET('Smelter Reference List'!$G$4,$S375-4,0))</f>
        <v/>
      </c>
      <c r="I375" s="296" t="str">
        <f ca="1">IF(ISERROR($S375),"",OFFSET('Smelter Reference List'!$H$4,$S375-4,0))</f>
        <v/>
      </c>
      <c r="J375" s="296" t="str">
        <f ca="1">IF(ISERROR($S375),"",OFFSET('Smelter Reference List'!$I$4,$S375-4,0))</f>
        <v/>
      </c>
      <c r="K375" s="297"/>
      <c r="L375" s="297"/>
      <c r="M375" s="297"/>
      <c r="N375" s="297"/>
      <c r="O375" s="297"/>
      <c r="P375" s="297"/>
      <c r="Q375" s="298"/>
      <c r="R375" s="227"/>
      <c r="S375" s="228" t="e">
        <f>IF(C375="",NA(),MATCH($B375&amp;$C375,'Smelter Reference List'!$J:$J,0))</f>
        <v>#N/A</v>
      </c>
      <c r="T375" s="229"/>
      <c r="U375" s="229">
        <f t="shared" ca="1" si="11"/>
        <v>0</v>
      </c>
      <c r="V375" s="229"/>
      <c r="W375" s="229"/>
      <c r="Y375" s="223" t="str">
        <f t="shared" si="12"/>
        <v/>
      </c>
    </row>
    <row r="376" spans="1:25" s="223" customFormat="1" ht="20.25">
      <c r="A376" s="293"/>
      <c r="B376" s="294" t="str">
        <f>IF(LEN(A376)=0,"",INDEX('Smelter Reference List'!$A:$A,MATCH($A376,'Smelter Reference List'!$E:$E,0)))</f>
        <v/>
      </c>
      <c r="C376" s="300" t="str">
        <f>IF(LEN(A376)=0,"",INDEX('Smelter Reference List'!$C:$C,MATCH($A376,'Smelter Reference List'!$E:$E,0)))</f>
        <v/>
      </c>
      <c r="D376" s="294" t="str">
        <f ca="1">IF(ISERROR($S376),"",OFFSET('Smelter Reference List'!$C$4,$S376-4,0)&amp;"")</f>
        <v/>
      </c>
      <c r="E376" s="294" t="str">
        <f ca="1">IF(ISERROR($S376),"",OFFSET('Smelter Reference List'!$D$4,$S376-4,0)&amp;"")</f>
        <v/>
      </c>
      <c r="F376" s="294" t="str">
        <f ca="1">IF(ISERROR($S376),"",OFFSET('Smelter Reference List'!$E$4,$S376-4,0))</f>
        <v/>
      </c>
      <c r="G376" s="294" t="str">
        <f ca="1">IF(C376=$U$4,"Enter smelter details", IF(ISERROR($S376),"",OFFSET('Smelter Reference List'!$F$4,$S376-4,0)))</f>
        <v/>
      </c>
      <c r="H376" s="295" t="str">
        <f ca="1">IF(ISERROR($S376),"",OFFSET('Smelter Reference List'!$G$4,$S376-4,0))</f>
        <v/>
      </c>
      <c r="I376" s="296" t="str">
        <f ca="1">IF(ISERROR($S376),"",OFFSET('Smelter Reference List'!$H$4,$S376-4,0))</f>
        <v/>
      </c>
      <c r="J376" s="296" t="str">
        <f ca="1">IF(ISERROR($S376),"",OFFSET('Smelter Reference List'!$I$4,$S376-4,0))</f>
        <v/>
      </c>
      <c r="K376" s="297"/>
      <c r="L376" s="297"/>
      <c r="M376" s="297"/>
      <c r="N376" s="297"/>
      <c r="O376" s="297"/>
      <c r="P376" s="297"/>
      <c r="Q376" s="298"/>
      <c r="R376" s="227"/>
      <c r="S376" s="228" t="e">
        <f>IF(C376="",NA(),MATCH($B376&amp;$C376,'Smelter Reference List'!$J:$J,0))</f>
        <v>#N/A</v>
      </c>
      <c r="T376" s="229"/>
      <c r="U376" s="229">
        <f t="shared" ca="1" si="11"/>
        <v>0</v>
      </c>
      <c r="V376" s="229"/>
      <c r="W376" s="229"/>
      <c r="Y376" s="223" t="str">
        <f t="shared" si="12"/>
        <v/>
      </c>
    </row>
    <row r="377" spans="1:25" s="223" customFormat="1" ht="20.25">
      <c r="A377" s="293"/>
      <c r="B377" s="294" t="str">
        <f>IF(LEN(A377)=0,"",INDEX('Smelter Reference List'!$A:$A,MATCH($A377,'Smelter Reference List'!$E:$E,0)))</f>
        <v/>
      </c>
      <c r="C377" s="300" t="str">
        <f>IF(LEN(A377)=0,"",INDEX('Smelter Reference List'!$C:$C,MATCH($A377,'Smelter Reference List'!$E:$E,0)))</f>
        <v/>
      </c>
      <c r="D377" s="294" t="str">
        <f ca="1">IF(ISERROR($S377),"",OFFSET('Smelter Reference List'!$C$4,$S377-4,0)&amp;"")</f>
        <v/>
      </c>
      <c r="E377" s="294" t="str">
        <f ca="1">IF(ISERROR($S377),"",OFFSET('Smelter Reference List'!$D$4,$S377-4,0)&amp;"")</f>
        <v/>
      </c>
      <c r="F377" s="294" t="str">
        <f ca="1">IF(ISERROR($S377),"",OFFSET('Smelter Reference List'!$E$4,$S377-4,0))</f>
        <v/>
      </c>
      <c r="G377" s="294" t="str">
        <f ca="1">IF(C377=$U$4,"Enter smelter details", IF(ISERROR($S377),"",OFFSET('Smelter Reference List'!$F$4,$S377-4,0)))</f>
        <v/>
      </c>
      <c r="H377" s="295" t="str">
        <f ca="1">IF(ISERROR($S377),"",OFFSET('Smelter Reference List'!$G$4,$S377-4,0))</f>
        <v/>
      </c>
      <c r="I377" s="296" t="str">
        <f ca="1">IF(ISERROR($S377),"",OFFSET('Smelter Reference List'!$H$4,$S377-4,0))</f>
        <v/>
      </c>
      <c r="J377" s="296" t="str">
        <f ca="1">IF(ISERROR($S377),"",OFFSET('Smelter Reference List'!$I$4,$S377-4,0))</f>
        <v/>
      </c>
      <c r="K377" s="297"/>
      <c r="L377" s="297"/>
      <c r="M377" s="297"/>
      <c r="N377" s="297"/>
      <c r="O377" s="297"/>
      <c r="P377" s="297"/>
      <c r="Q377" s="298"/>
      <c r="R377" s="227"/>
      <c r="S377" s="228" t="e">
        <f>IF(C377="",NA(),MATCH($B377&amp;$C377,'Smelter Reference List'!$J:$J,0))</f>
        <v>#N/A</v>
      </c>
      <c r="T377" s="229"/>
      <c r="U377" s="229">
        <f t="shared" ca="1" si="11"/>
        <v>0</v>
      </c>
      <c r="V377" s="229"/>
      <c r="W377" s="229"/>
      <c r="Y377" s="223" t="str">
        <f t="shared" si="12"/>
        <v/>
      </c>
    </row>
    <row r="378" spans="1:25" s="223" customFormat="1" ht="20.25">
      <c r="A378" s="293"/>
      <c r="B378" s="294" t="str">
        <f>IF(LEN(A378)=0,"",INDEX('Smelter Reference List'!$A:$A,MATCH($A378,'Smelter Reference List'!$E:$E,0)))</f>
        <v/>
      </c>
      <c r="C378" s="300" t="str">
        <f>IF(LEN(A378)=0,"",INDEX('Smelter Reference List'!$C:$C,MATCH($A378,'Smelter Reference List'!$E:$E,0)))</f>
        <v/>
      </c>
      <c r="D378" s="294" t="str">
        <f ca="1">IF(ISERROR($S378),"",OFFSET('Smelter Reference List'!$C$4,$S378-4,0)&amp;"")</f>
        <v/>
      </c>
      <c r="E378" s="294" t="str">
        <f ca="1">IF(ISERROR($S378),"",OFFSET('Smelter Reference List'!$D$4,$S378-4,0)&amp;"")</f>
        <v/>
      </c>
      <c r="F378" s="294" t="str">
        <f ca="1">IF(ISERROR($S378),"",OFFSET('Smelter Reference List'!$E$4,$S378-4,0))</f>
        <v/>
      </c>
      <c r="G378" s="294" t="str">
        <f ca="1">IF(C378=$U$4,"Enter smelter details", IF(ISERROR($S378),"",OFFSET('Smelter Reference List'!$F$4,$S378-4,0)))</f>
        <v/>
      </c>
      <c r="H378" s="295" t="str">
        <f ca="1">IF(ISERROR($S378),"",OFFSET('Smelter Reference List'!$G$4,$S378-4,0))</f>
        <v/>
      </c>
      <c r="I378" s="296" t="str">
        <f ca="1">IF(ISERROR($S378),"",OFFSET('Smelter Reference List'!$H$4,$S378-4,0))</f>
        <v/>
      </c>
      <c r="J378" s="296" t="str">
        <f ca="1">IF(ISERROR($S378),"",OFFSET('Smelter Reference List'!$I$4,$S378-4,0))</f>
        <v/>
      </c>
      <c r="K378" s="297"/>
      <c r="L378" s="297"/>
      <c r="M378" s="297"/>
      <c r="N378" s="297"/>
      <c r="O378" s="297"/>
      <c r="P378" s="297"/>
      <c r="Q378" s="298"/>
      <c r="R378" s="227"/>
      <c r="S378" s="228" t="e">
        <f>IF(C378="",NA(),MATCH($B378&amp;$C378,'Smelter Reference List'!$J:$J,0))</f>
        <v>#N/A</v>
      </c>
      <c r="T378" s="229"/>
      <c r="U378" s="229">
        <f t="shared" ca="1" si="11"/>
        <v>0</v>
      </c>
      <c r="V378" s="229"/>
      <c r="W378" s="229"/>
      <c r="Y378" s="223" t="str">
        <f t="shared" si="12"/>
        <v/>
      </c>
    </row>
    <row r="379" spans="1:25" s="223" customFormat="1" ht="20.25">
      <c r="A379" s="293"/>
      <c r="B379" s="294" t="str">
        <f>IF(LEN(A379)=0,"",INDEX('Smelter Reference List'!$A:$A,MATCH($A379,'Smelter Reference List'!$E:$E,0)))</f>
        <v/>
      </c>
      <c r="C379" s="300" t="str">
        <f>IF(LEN(A379)=0,"",INDEX('Smelter Reference List'!$C:$C,MATCH($A379,'Smelter Reference List'!$E:$E,0)))</f>
        <v/>
      </c>
      <c r="D379" s="294" t="str">
        <f ca="1">IF(ISERROR($S379),"",OFFSET('Smelter Reference List'!$C$4,$S379-4,0)&amp;"")</f>
        <v/>
      </c>
      <c r="E379" s="294" t="str">
        <f ca="1">IF(ISERROR($S379),"",OFFSET('Smelter Reference List'!$D$4,$S379-4,0)&amp;"")</f>
        <v/>
      </c>
      <c r="F379" s="294" t="str">
        <f ca="1">IF(ISERROR($S379),"",OFFSET('Smelter Reference List'!$E$4,$S379-4,0))</f>
        <v/>
      </c>
      <c r="G379" s="294" t="str">
        <f ca="1">IF(C379=$U$4,"Enter smelter details", IF(ISERROR($S379),"",OFFSET('Smelter Reference List'!$F$4,$S379-4,0)))</f>
        <v/>
      </c>
      <c r="H379" s="295" t="str">
        <f ca="1">IF(ISERROR($S379),"",OFFSET('Smelter Reference List'!$G$4,$S379-4,0))</f>
        <v/>
      </c>
      <c r="I379" s="296" t="str">
        <f ca="1">IF(ISERROR($S379),"",OFFSET('Smelter Reference List'!$H$4,$S379-4,0))</f>
        <v/>
      </c>
      <c r="J379" s="296" t="str">
        <f ca="1">IF(ISERROR($S379),"",OFFSET('Smelter Reference List'!$I$4,$S379-4,0))</f>
        <v/>
      </c>
      <c r="K379" s="297"/>
      <c r="L379" s="297"/>
      <c r="M379" s="297"/>
      <c r="N379" s="297"/>
      <c r="O379" s="297"/>
      <c r="P379" s="297"/>
      <c r="Q379" s="298"/>
      <c r="R379" s="227"/>
      <c r="S379" s="228" t="e">
        <f>IF(C379="",NA(),MATCH($B379&amp;$C379,'Smelter Reference List'!$J:$J,0))</f>
        <v>#N/A</v>
      </c>
      <c r="T379" s="229"/>
      <c r="U379" s="229">
        <f t="shared" ca="1" si="11"/>
        <v>0</v>
      </c>
      <c r="V379" s="229"/>
      <c r="W379" s="229"/>
      <c r="Y379" s="223" t="str">
        <f t="shared" si="12"/>
        <v/>
      </c>
    </row>
    <row r="380" spans="1:25" s="223" customFormat="1" ht="20.25">
      <c r="A380" s="293"/>
      <c r="B380" s="294" t="str">
        <f>IF(LEN(A380)=0,"",INDEX('Smelter Reference List'!$A:$A,MATCH($A380,'Smelter Reference List'!$E:$E,0)))</f>
        <v/>
      </c>
      <c r="C380" s="300" t="str">
        <f>IF(LEN(A380)=0,"",INDEX('Smelter Reference List'!$C:$C,MATCH($A380,'Smelter Reference List'!$E:$E,0)))</f>
        <v/>
      </c>
      <c r="D380" s="294" t="str">
        <f ca="1">IF(ISERROR($S380),"",OFFSET('Smelter Reference List'!$C$4,$S380-4,0)&amp;"")</f>
        <v/>
      </c>
      <c r="E380" s="294" t="str">
        <f ca="1">IF(ISERROR($S380),"",OFFSET('Smelter Reference List'!$D$4,$S380-4,0)&amp;"")</f>
        <v/>
      </c>
      <c r="F380" s="294" t="str">
        <f ca="1">IF(ISERROR($S380),"",OFFSET('Smelter Reference List'!$E$4,$S380-4,0))</f>
        <v/>
      </c>
      <c r="G380" s="294" t="str">
        <f ca="1">IF(C380=$U$4,"Enter smelter details", IF(ISERROR($S380),"",OFFSET('Smelter Reference List'!$F$4,$S380-4,0)))</f>
        <v/>
      </c>
      <c r="H380" s="295" t="str">
        <f ca="1">IF(ISERROR($S380),"",OFFSET('Smelter Reference List'!$G$4,$S380-4,0))</f>
        <v/>
      </c>
      <c r="I380" s="296" t="str">
        <f ca="1">IF(ISERROR($S380),"",OFFSET('Smelter Reference List'!$H$4,$S380-4,0))</f>
        <v/>
      </c>
      <c r="J380" s="296" t="str">
        <f ca="1">IF(ISERROR($S380),"",OFFSET('Smelter Reference List'!$I$4,$S380-4,0))</f>
        <v/>
      </c>
      <c r="K380" s="297"/>
      <c r="L380" s="297"/>
      <c r="M380" s="297"/>
      <c r="N380" s="297"/>
      <c r="O380" s="297"/>
      <c r="P380" s="297"/>
      <c r="Q380" s="298"/>
      <c r="R380" s="227"/>
      <c r="S380" s="228" t="e">
        <f>IF(C380="",NA(),MATCH($B380&amp;$C380,'Smelter Reference List'!$J:$J,0))</f>
        <v>#N/A</v>
      </c>
      <c r="T380" s="229"/>
      <c r="U380" s="229">
        <f t="shared" ca="1" si="11"/>
        <v>0</v>
      </c>
      <c r="V380" s="229"/>
      <c r="W380" s="229"/>
      <c r="Y380" s="223" t="str">
        <f t="shared" si="12"/>
        <v/>
      </c>
    </row>
    <row r="381" spans="1:25" s="223" customFormat="1" ht="20.25">
      <c r="A381" s="293"/>
      <c r="B381" s="294" t="str">
        <f>IF(LEN(A381)=0,"",INDEX('Smelter Reference List'!$A:$A,MATCH($A381,'Smelter Reference List'!$E:$E,0)))</f>
        <v/>
      </c>
      <c r="C381" s="300" t="str">
        <f>IF(LEN(A381)=0,"",INDEX('Smelter Reference List'!$C:$C,MATCH($A381,'Smelter Reference List'!$E:$E,0)))</f>
        <v/>
      </c>
      <c r="D381" s="294" t="str">
        <f ca="1">IF(ISERROR($S381),"",OFFSET('Smelter Reference List'!$C$4,$S381-4,0)&amp;"")</f>
        <v/>
      </c>
      <c r="E381" s="294" t="str">
        <f ca="1">IF(ISERROR($S381),"",OFFSET('Smelter Reference List'!$D$4,$S381-4,0)&amp;"")</f>
        <v/>
      </c>
      <c r="F381" s="294" t="str">
        <f ca="1">IF(ISERROR($S381),"",OFFSET('Smelter Reference List'!$E$4,$S381-4,0))</f>
        <v/>
      </c>
      <c r="G381" s="294" t="str">
        <f ca="1">IF(C381=$U$4,"Enter smelter details", IF(ISERROR($S381),"",OFFSET('Smelter Reference List'!$F$4,$S381-4,0)))</f>
        <v/>
      </c>
      <c r="H381" s="295" t="str">
        <f ca="1">IF(ISERROR($S381),"",OFFSET('Smelter Reference List'!$G$4,$S381-4,0))</f>
        <v/>
      </c>
      <c r="I381" s="296" t="str">
        <f ca="1">IF(ISERROR($S381),"",OFFSET('Smelter Reference List'!$H$4,$S381-4,0))</f>
        <v/>
      </c>
      <c r="J381" s="296" t="str">
        <f ca="1">IF(ISERROR($S381),"",OFFSET('Smelter Reference List'!$I$4,$S381-4,0))</f>
        <v/>
      </c>
      <c r="K381" s="297"/>
      <c r="L381" s="297"/>
      <c r="M381" s="297"/>
      <c r="N381" s="297"/>
      <c r="O381" s="297"/>
      <c r="P381" s="297"/>
      <c r="Q381" s="298"/>
      <c r="R381" s="227"/>
      <c r="S381" s="228" t="e">
        <f>IF(C381="",NA(),MATCH($B381&amp;$C381,'Smelter Reference List'!$J:$J,0))</f>
        <v>#N/A</v>
      </c>
      <c r="T381" s="229"/>
      <c r="U381" s="229">
        <f t="shared" ca="1" si="11"/>
        <v>0</v>
      </c>
      <c r="V381" s="229"/>
      <c r="W381" s="229"/>
      <c r="Y381" s="223" t="str">
        <f t="shared" si="12"/>
        <v/>
      </c>
    </row>
    <row r="382" spans="1:25" s="223" customFormat="1" ht="20.25">
      <c r="A382" s="293"/>
      <c r="B382" s="294" t="str">
        <f>IF(LEN(A382)=0,"",INDEX('Smelter Reference List'!$A:$A,MATCH($A382,'Smelter Reference List'!$E:$E,0)))</f>
        <v/>
      </c>
      <c r="C382" s="300" t="str">
        <f>IF(LEN(A382)=0,"",INDEX('Smelter Reference List'!$C:$C,MATCH($A382,'Smelter Reference List'!$E:$E,0)))</f>
        <v/>
      </c>
      <c r="D382" s="294" t="str">
        <f ca="1">IF(ISERROR($S382),"",OFFSET('Smelter Reference List'!$C$4,$S382-4,0)&amp;"")</f>
        <v/>
      </c>
      <c r="E382" s="294" t="str">
        <f ca="1">IF(ISERROR($S382),"",OFFSET('Smelter Reference List'!$D$4,$S382-4,0)&amp;"")</f>
        <v/>
      </c>
      <c r="F382" s="294" t="str">
        <f ca="1">IF(ISERROR($S382),"",OFFSET('Smelter Reference List'!$E$4,$S382-4,0))</f>
        <v/>
      </c>
      <c r="G382" s="294" t="str">
        <f ca="1">IF(C382=$U$4,"Enter smelter details", IF(ISERROR($S382),"",OFFSET('Smelter Reference List'!$F$4,$S382-4,0)))</f>
        <v/>
      </c>
      <c r="H382" s="295" t="str">
        <f ca="1">IF(ISERROR($S382),"",OFFSET('Smelter Reference List'!$G$4,$S382-4,0))</f>
        <v/>
      </c>
      <c r="I382" s="296" t="str">
        <f ca="1">IF(ISERROR($S382),"",OFFSET('Smelter Reference List'!$H$4,$S382-4,0))</f>
        <v/>
      </c>
      <c r="J382" s="296" t="str">
        <f ca="1">IF(ISERROR($S382),"",OFFSET('Smelter Reference List'!$I$4,$S382-4,0))</f>
        <v/>
      </c>
      <c r="K382" s="297"/>
      <c r="L382" s="297"/>
      <c r="M382" s="297"/>
      <c r="N382" s="297"/>
      <c r="O382" s="297"/>
      <c r="P382" s="297"/>
      <c r="Q382" s="298"/>
      <c r="R382" s="227"/>
      <c r="S382" s="228" t="e">
        <f>IF(C382="",NA(),MATCH($B382&amp;$C382,'Smelter Reference List'!$J:$J,0))</f>
        <v>#N/A</v>
      </c>
      <c r="T382" s="229"/>
      <c r="U382" s="229">
        <f t="shared" ca="1" si="11"/>
        <v>0</v>
      </c>
      <c r="V382" s="229"/>
      <c r="W382" s="229"/>
      <c r="Y382" s="223" t="str">
        <f t="shared" si="12"/>
        <v/>
      </c>
    </row>
    <row r="383" spans="1:25" s="223" customFormat="1" ht="20.25">
      <c r="A383" s="293"/>
      <c r="B383" s="294" t="str">
        <f>IF(LEN(A383)=0,"",INDEX('Smelter Reference List'!$A:$A,MATCH($A383,'Smelter Reference List'!$E:$E,0)))</f>
        <v/>
      </c>
      <c r="C383" s="300" t="str">
        <f>IF(LEN(A383)=0,"",INDEX('Smelter Reference List'!$C:$C,MATCH($A383,'Smelter Reference List'!$E:$E,0)))</f>
        <v/>
      </c>
      <c r="D383" s="294" t="str">
        <f ca="1">IF(ISERROR($S383),"",OFFSET('Smelter Reference List'!$C$4,$S383-4,0)&amp;"")</f>
        <v/>
      </c>
      <c r="E383" s="294" t="str">
        <f ca="1">IF(ISERROR($S383),"",OFFSET('Smelter Reference List'!$D$4,$S383-4,0)&amp;"")</f>
        <v/>
      </c>
      <c r="F383" s="294" t="str">
        <f ca="1">IF(ISERROR($S383),"",OFFSET('Smelter Reference List'!$E$4,$S383-4,0))</f>
        <v/>
      </c>
      <c r="G383" s="294" t="str">
        <f ca="1">IF(C383=$U$4,"Enter smelter details", IF(ISERROR($S383),"",OFFSET('Smelter Reference List'!$F$4,$S383-4,0)))</f>
        <v/>
      </c>
      <c r="H383" s="295" t="str">
        <f ca="1">IF(ISERROR($S383),"",OFFSET('Smelter Reference List'!$G$4,$S383-4,0))</f>
        <v/>
      </c>
      <c r="I383" s="296" t="str">
        <f ca="1">IF(ISERROR($S383),"",OFFSET('Smelter Reference List'!$H$4,$S383-4,0))</f>
        <v/>
      </c>
      <c r="J383" s="296" t="str">
        <f ca="1">IF(ISERROR($S383),"",OFFSET('Smelter Reference List'!$I$4,$S383-4,0))</f>
        <v/>
      </c>
      <c r="K383" s="297"/>
      <c r="L383" s="297"/>
      <c r="M383" s="297"/>
      <c r="N383" s="297"/>
      <c r="O383" s="297"/>
      <c r="P383" s="297"/>
      <c r="Q383" s="298"/>
      <c r="R383" s="227"/>
      <c r="S383" s="228" t="e">
        <f>IF(C383="",NA(),MATCH($B383&amp;$C383,'Smelter Reference List'!$J:$J,0))</f>
        <v>#N/A</v>
      </c>
      <c r="T383" s="229"/>
      <c r="U383" s="229">
        <f t="shared" ca="1" si="11"/>
        <v>0</v>
      </c>
      <c r="V383" s="229"/>
      <c r="W383" s="229"/>
      <c r="Y383" s="223" t="str">
        <f t="shared" si="12"/>
        <v/>
      </c>
    </row>
    <row r="384" spans="1:25" s="223" customFormat="1" ht="20.25">
      <c r="A384" s="293"/>
      <c r="B384" s="294" t="str">
        <f>IF(LEN(A384)=0,"",INDEX('Smelter Reference List'!$A:$A,MATCH($A384,'Smelter Reference List'!$E:$E,0)))</f>
        <v/>
      </c>
      <c r="C384" s="300" t="str">
        <f>IF(LEN(A384)=0,"",INDEX('Smelter Reference List'!$C:$C,MATCH($A384,'Smelter Reference List'!$E:$E,0)))</f>
        <v/>
      </c>
      <c r="D384" s="294" t="str">
        <f ca="1">IF(ISERROR($S384),"",OFFSET('Smelter Reference List'!$C$4,$S384-4,0)&amp;"")</f>
        <v/>
      </c>
      <c r="E384" s="294" t="str">
        <f ca="1">IF(ISERROR($S384),"",OFFSET('Smelter Reference List'!$D$4,$S384-4,0)&amp;"")</f>
        <v/>
      </c>
      <c r="F384" s="294" t="str">
        <f ca="1">IF(ISERROR($S384),"",OFFSET('Smelter Reference List'!$E$4,$S384-4,0))</f>
        <v/>
      </c>
      <c r="G384" s="294" t="str">
        <f ca="1">IF(C384=$U$4,"Enter smelter details", IF(ISERROR($S384),"",OFFSET('Smelter Reference List'!$F$4,$S384-4,0)))</f>
        <v/>
      </c>
      <c r="H384" s="295" t="str">
        <f ca="1">IF(ISERROR($S384),"",OFFSET('Smelter Reference List'!$G$4,$S384-4,0))</f>
        <v/>
      </c>
      <c r="I384" s="296" t="str">
        <f ca="1">IF(ISERROR($S384),"",OFFSET('Smelter Reference List'!$H$4,$S384-4,0))</f>
        <v/>
      </c>
      <c r="J384" s="296" t="str">
        <f ca="1">IF(ISERROR($S384),"",OFFSET('Smelter Reference List'!$I$4,$S384-4,0))</f>
        <v/>
      </c>
      <c r="K384" s="297"/>
      <c r="L384" s="297"/>
      <c r="M384" s="297"/>
      <c r="N384" s="297"/>
      <c r="O384" s="297"/>
      <c r="P384" s="297"/>
      <c r="Q384" s="298"/>
      <c r="R384" s="227"/>
      <c r="S384" s="228" t="e">
        <f>IF(C384="",NA(),MATCH($B384&amp;$C384,'Smelter Reference List'!$J:$J,0))</f>
        <v>#N/A</v>
      </c>
      <c r="T384" s="229"/>
      <c r="U384" s="229">
        <f t="shared" ca="1" si="11"/>
        <v>0</v>
      </c>
      <c r="V384" s="229"/>
      <c r="W384" s="229"/>
      <c r="Y384" s="223" t="str">
        <f t="shared" si="12"/>
        <v/>
      </c>
    </row>
    <row r="385" spans="1:25" s="223" customFormat="1" ht="20.25">
      <c r="A385" s="293"/>
      <c r="B385" s="294" t="str">
        <f>IF(LEN(A385)=0,"",INDEX('Smelter Reference List'!$A:$A,MATCH($A385,'Smelter Reference List'!$E:$E,0)))</f>
        <v/>
      </c>
      <c r="C385" s="300" t="str">
        <f>IF(LEN(A385)=0,"",INDEX('Smelter Reference List'!$C:$C,MATCH($A385,'Smelter Reference List'!$E:$E,0)))</f>
        <v/>
      </c>
      <c r="D385" s="294" t="str">
        <f ca="1">IF(ISERROR($S385),"",OFFSET('Smelter Reference List'!$C$4,$S385-4,0)&amp;"")</f>
        <v/>
      </c>
      <c r="E385" s="294" t="str">
        <f ca="1">IF(ISERROR($S385),"",OFFSET('Smelter Reference List'!$D$4,$S385-4,0)&amp;"")</f>
        <v/>
      </c>
      <c r="F385" s="294" t="str">
        <f ca="1">IF(ISERROR($S385),"",OFFSET('Smelter Reference List'!$E$4,$S385-4,0))</f>
        <v/>
      </c>
      <c r="G385" s="294" t="str">
        <f ca="1">IF(C385=$U$4,"Enter smelter details", IF(ISERROR($S385),"",OFFSET('Smelter Reference List'!$F$4,$S385-4,0)))</f>
        <v/>
      </c>
      <c r="H385" s="295" t="str">
        <f ca="1">IF(ISERROR($S385),"",OFFSET('Smelter Reference List'!$G$4,$S385-4,0))</f>
        <v/>
      </c>
      <c r="I385" s="296" t="str">
        <f ca="1">IF(ISERROR($S385),"",OFFSET('Smelter Reference List'!$H$4,$S385-4,0))</f>
        <v/>
      </c>
      <c r="J385" s="296" t="str">
        <f ca="1">IF(ISERROR($S385),"",OFFSET('Smelter Reference List'!$I$4,$S385-4,0))</f>
        <v/>
      </c>
      <c r="K385" s="297"/>
      <c r="L385" s="297"/>
      <c r="M385" s="297"/>
      <c r="N385" s="297"/>
      <c r="O385" s="297"/>
      <c r="P385" s="297"/>
      <c r="Q385" s="298"/>
      <c r="R385" s="227"/>
      <c r="S385" s="228" t="e">
        <f>IF(C385="",NA(),MATCH($B385&amp;$C385,'Smelter Reference List'!$J:$J,0))</f>
        <v>#N/A</v>
      </c>
      <c r="T385" s="229"/>
      <c r="U385" s="229">
        <f t="shared" ca="1" si="11"/>
        <v>0</v>
      </c>
      <c r="V385" s="229"/>
      <c r="W385" s="229"/>
      <c r="Y385" s="223" t="str">
        <f t="shared" si="12"/>
        <v/>
      </c>
    </row>
    <row r="386" spans="1:25" s="223" customFormat="1" ht="20.25">
      <c r="A386" s="293"/>
      <c r="B386" s="294" t="str">
        <f>IF(LEN(A386)=0,"",INDEX('Smelter Reference List'!$A:$A,MATCH($A386,'Smelter Reference List'!$E:$E,0)))</f>
        <v/>
      </c>
      <c r="C386" s="300" t="str">
        <f>IF(LEN(A386)=0,"",INDEX('Smelter Reference List'!$C:$C,MATCH($A386,'Smelter Reference List'!$E:$E,0)))</f>
        <v/>
      </c>
      <c r="D386" s="294" t="str">
        <f ca="1">IF(ISERROR($S386),"",OFFSET('Smelter Reference List'!$C$4,$S386-4,0)&amp;"")</f>
        <v/>
      </c>
      <c r="E386" s="294" t="str">
        <f ca="1">IF(ISERROR($S386),"",OFFSET('Smelter Reference List'!$D$4,$S386-4,0)&amp;"")</f>
        <v/>
      </c>
      <c r="F386" s="294" t="str">
        <f ca="1">IF(ISERROR($S386),"",OFFSET('Smelter Reference List'!$E$4,$S386-4,0))</f>
        <v/>
      </c>
      <c r="G386" s="294" t="str">
        <f ca="1">IF(C386=$U$4,"Enter smelter details", IF(ISERROR($S386),"",OFFSET('Smelter Reference List'!$F$4,$S386-4,0)))</f>
        <v/>
      </c>
      <c r="H386" s="295" t="str">
        <f ca="1">IF(ISERROR($S386),"",OFFSET('Smelter Reference List'!$G$4,$S386-4,0))</f>
        <v/>
      </c>
      <c r="I386" s="296" t="str">
        <f ca="1">IF(ISERROR($S386),"",OFFSET('Smelter Reference List'!$H$4,$S386-4,0))</f>
        <v/>
      </c>
      <c r="J386" s="296" t="str">
        <f ca="1">IF(ISERROR($S386),"",OFFSET('Smelter Reference List'!$I$4,$S386-4,0))</f>
        <v/>
      </c>
      <c r="K386" s="297"/>
      <c r="L386" s="297"/>
      <c r="M386" s="297"/>
      <c r="N386" s="297"/>
      <c r="O386" s="297"/>
      <c r="P386" s="297"/>
      <c r="Q386" s="298"/>
      <c r="R386" s="227"/>
      <c r="S386" s="228" t="e">
        <f>IF(C386="",NA(),MATCH($B386&amp;$C386,'Smelter Reference List'!$J:$J,0))</f>
        <v>#N/A</v>
      </c>
      <c r="T386" s="229"/>
      <c r="U386" s="229">
        <f t="shared" ca="1" si="11"/>
        <v>0</v>
      </c>
      <c r="V386" s="229"/>
      <c r="W386" s="229"/>
      <c r="Y386" s="223" t="str">
        <f t="shared" si="12"/>
        <v/>
      </c>
    </row>
    <row r="387" spans="1:25" s="223" customFormat="1" ht="20.25">
      <c r="A387" s="293"/>
      <c r="B387" s="294" t="str">
        <f>IF(LEN(A387)=0,"",INDEX('Smelter Reference List'!$A:$A,MATCH($A387,'Smelter Reference List'!$E:$E,0)))</f>
        <v/>
      </c>
      <c r="C387" s="300" t="str">
        <f>IF(LEN(A387)=0,"",INDEX('Smelter Reference List'!$C:$C,MATCH($A387,'Smelter Reference List'!$E:$E,0)))</f>
        <v/>
      </c>
      <c r="D387" s="294" t="str">
        <f ca="1">IF(ISERROR($S387),"",OFFSET('Smelter Reference List'!$C$4,$S387-4,0)&amp;"")</f>
        <v/>
      </c>
      <c r="E387" s="294" t="str">
        <f ca="1">IF(ISERROR($S387),"",OFFSET('Smelter Reference List'!$D$4,$S387-4,0)&amp;"")</f>
        <v/>
      </c>
      <c r="F387" s="294" t="str">
        <f ca="1">IF(ISERROR($S387),"",OFFSET('Smelter Reference List'!$E$4,$S387-4,0))</f>
        <v/>
      </c>
      <c r="G387" s="294" t="str">
        <f ca="1">IF(C387=$U$4,"Enter smelter details", IF(ISERROR($S387),"",OFFSET('Smelter Reference List'!$F$4,$S387-4,0)))</f>
        <v/>
      </c>
      <c r="H387" s="295" t="str">
        <f ca="1">IF(ISERROR($S387),"",OFFSET('Smelter Reference List'!$G$4,$S387-4,0))</f>
        <v/>
      </c>
      <c r="I387" s="296" t="str">
        <f ca="1">IF(ISERROR($S387),"",OFFSET('Smelter Reference List'!$H$4,$S387-4,0))</f>
        <v/>
      </c>
      <c r="J387" s="296" t="str">
        <f ca="1">IF(ISERROR($S387),"",OFFSET('Smelter Reference List'!$I$4,$S387-4,0))</f>
        <v/>
      </c>
      <c r="K387" s="297"/>
      <c r="L387" s="297"/>
      <c r="M387" s="297"/>
      <c r="N387" s="297"/>
      <c r="O387" s="297"/>
      <c r="P387" s="297"/>
      <c r="Q387" s="298"/>
      <c r="R387" s="227"/>
      <c r="S387" s="228" t="e">
        <f>IF(C387="",NA(),MATCH($B387&amp;$C387,'Smelter Reference List'!$J:$J,0))</f>
        <v>#N/A</v>
      </c>
      <c r="T387" s="229"/>
      <c r="U387" s="229">
        <f t="shared" ca="1" si="11"/>
        <v>0</v>
      </c>
      <c r="V387" s="229"/>
      <c r="W387" s="229"/>
      <c r="Y387" s="223" t="str">
        <f t="shared" si="12"/>
        <v/>
      </c>
    </row>
    <row r="388" spans="1:25" s="223" customFormat="1" ht="20.25">
      <c r="A388" s="293"/>
      <c r="B388" s="294" t="str">
        <f>IF(LEN(A388)=0,"",INDEX('Smelter Reference List'!$A:$A,MATCH($A388,'Smelter Reference List'!$E:$E,0)))</f>
        <v/>
      </c>
      <c r="C388" s="300" t="str">
        <f>IF(LEN(A388)=0,"",INDEX('Smelter Reference List'!$C:$C,MATCH($A388,'Smelter Reference List'!$E:$E,0)))</f>
        <v/>
      </c>
      <c r="D388" s="294" t="str">
        <f ca="1">IF(ISERROR($S388),"",OFFSET('Smelter Reference List'!$C$4,$S388-4,0)&amp;"")</f>
        <v/>
      </c>
      <c r="E388" s="294" t="str">
        <f ca="1">IF(ISERROR($S388),"",OFFSET('Smelter Reference List'!$D$4,$S388-4,0)&amp;"")</f>
        <v/>
      </c>
      <c r="F388" s="294" t="str">
        <f ca="1">IF(ISERROR($S388),"",OFFSET('Smelter Reference List'!$E$4,$S388-4,0))</f>
        <v/>
      </c>
      <c r="G388" s="294" t="str">
        <f ca="1">IF(C388=$U$4,"Enter smelter details", IF(ISERROR($S388),"",OFFSET('Smelter Reference List'!$F$4,$S388-4,0)))</f>
        <v/>
      </c>
      <c r="H388" s="295" t="str">
        <f ca="1">IF(ISERROR($S388),"",OFFSET('Smelter Reference List'!$G$4,$S388-4,0))</f>
        <v/>
      </c>
      <c r="I388" s="296" t="str">
        <f ca="1">IF(ISERROR($S388),"",OFFSET('Smelter Reference List'!$H$4,$S388-4,0))</f>
        <v/>
      </c>
      <c r="J388" s="296" t="str">
        <f ca="1">IF(ISERROR($S388),"",OFFSET('Smelter Reference List'!$I$4,$S388-4,0))</f>
        <v/>
      </c>
      <c r="K388" s="297"/>
      <c r="L388" s="297"/>
      <c r="M388" s="297"/>
      <c r="N388" s="297"/>
      <c r="O388" s="297"/>
      <c r="P388" s="297"/>
      <c r="Q388" s="298"/>
      <c r="R388" s="227"/>
      <c r="S388" s="228" t="e">
        <f>IF(C388="",NA(),MATCH($B388&amp;$C388,'Smelter Reference List'!$J:$J,0))</f>
        <v>#N/A</v>
      </c>
      <c r="T388" s="229"/>
      <c r="U388" s="229">
        <f t="shared" ca="1" si="11"/>
        <v>0</v>
      </c>
      <c r="V388" s="229"/>
      <c r="W388" s="229"/>
      <c r="Y388" s="223" t="str">
        <f t="shared" si="12"/>
        <v/>
      </c>
    </row>
    <row r="389" spans="1:25" s="223" customFormat="1" ht="20.25">
      <c r="A389" s="293"/>
      <c r="B389" s="294" t="str">
        <f>IF(LEN(A389)=0,"",INDEX('Smelter Reference List'!$A:$A,MATCH($A389,'Smelter Reference List'!$E:$E,0)))</f>
        <v/>
      </c>
      <c r="C389" s="300" t="str">
        <f>IF(LEN(A389)=0,"",INDEX('Smelter Reference List'!$C:$C,MATCH($A389,'Smelter Reference List'!$E:$E,0)))</f>
        <v/>
      </c>
      <c r="D389" s="294" t="str">
        <f ca="1">IF(ISERROR($S389),"",OFFSET('Smelter Reference List'!$C$4,$S389-4,0)&amp;"")</f>
        <v/>
      </c>
      <c r="E389" s="294" t="str">
        <f ca="1">IF(ISERROR($S389),"",OFFSET('Smelter Reference List'!$D$4,$S389-4,0)&amp;"")</f>
        <v/>
      </c>
      <c r="F389" s="294" t="str">
        <f ca="1">IF(ISERROR($S389),"",OFFSET('Smelter Reference List'!$E$4,$S389-4,0))</f>
        <v/>
      </c>
      <c r="G389" s="294" t="str">
        <f ca="1">IF(C389=$U$4,"Enter smelter details", IF(ISERROR($S389),"",OFFSET('Smelter Reference List'!$F$4,$S389-4,0)))</f>
        <v/>
      </c>
      <c r="H389" s="295" t="str">
        <f ca="1">IF(ISERROR($S389),"",OFFSET('Smelter Reference List'!$G$4,$S389-4,0))</f>
        <v/>
      </c>
      <c r="I389" s="296" t="str">
        <f ca="1">IF(ISERROR($S389),"",OFFSET('Smelter Reference List'!$H$4,$S389-4,0))</f>
        <v/>
      </c>
      <c r="J389" s="296" t="str">
        <f ca="1">IF(ISERROR($S389),"",OFFSET('Smelter Reference List'!$I$4,$S389-4,0))</f>
        <v/>
      </c>
      <c r="K389" s="297"/>
      <c r="L389" s="297"/>
      <c r="M389" s="297"/>
      <c r="N389" s="297"/>
      <c r="O389" s="297"/>
      <c r="P389" s="297"/>
      <c r="Q389" s="298"/>
      <c r="R389" s="227"/>
      <c r="S389" s="228" t="e">
        <f>IF(C389="",NA(),MATCH($B389&amp;$C389,'Smelter Reference List'!$J:$J,0))</f>
        <v>#N/A</v>
      </c>
      <c r="T389" s="229"/>
      <c r="U389" s="229">
        <f t="shared" ca="1" si="11"/>
        <v>0</v>
      </c>
      <c r="V389" s="229"/>
      <c r="W389" s="229"/>
      <c r="Y389" s="223" t="str">
        <f t="shared" si="12"/>
        <v/>
      </c>
    </row>
    <row r="390" spans="1:25" s="223" customFormat="1" ht="20.25">
      <c r="A390" s="293"/>
      <c r="B390" s="294" t="str">
        <f>IF(LEN(A390)=0,"",INDEX('Smelter Reference List'!$A:$A,MATCH($A390,'Smelter Reference List'!$E:$E,0)))</f>
        <v/>
      </c>
      <c r="C390" s="300" t="str">
        <f>IF(LEN(A390)=0,"",INDEX('Smelter Reference List'!$C:$C,MATCH($A390,'Smelter Reference List'!$E:$E,0)))</f>
        <v/>
      </c>
      <c r="D390" s="294" t="str">
        <f ca="1">IF(ISERROR($S390),"",OFFSET('Smelter Reference List'!$C$4,$S390-4,0)&amp;"")</f>
        <v/>
      </c>
      <c r="E390" s="294" t="str">
        <f ca="1">IF(ISERROR($S390),"",OFFSET('Smelter Reference List'!$D$4,$S390-4,0)&amp;"")</f>
        <v/>
      </c>
      <c r="F390" s="294" t="str">
        <f ca="1">IF(ISERROR($S390),"",OFFSET('Smelter Reference List'!$E$4,$S390-4,0))</f>
        <v/>
      </c>
      <c r="G390" s="294" t="str">
        <f ca="1">IF(C390=$U$4,"Enter smelter details", IF(ISERROR($S390),"",OFFSET('Smelter Reference List'!$F$4,$S390-4,0)))</f>
        <v/>
      </c>
      <c r="H390" s="295" t="str">
        <f ca="1">IF(ISERROR($S390),"",OFFSET('Smelter Reference List'!$G$4,$S390-4,0))</f>
        <v/>
      </c>
      <c r="I390" s="296" t="str">
        <f ca="1">IF(ISERROR($S390),"",OFFSET('Smelter Reference List'!$H$4,$S390-4,0))</f>
        <v/>
      </c>
      <c r="J390" s="296" t="str">
        <f ca="1">IF(ISERROR($S390),"",OFFSET('Smelter Reference List'!$I$4,$S390-4,0))</f>
        <v/>
      </c>
      <c r="K390" s="297"/>
      <c r="L390" s="297"/>
      <c r="M390" s="297"/>
      <c r="N390" s="297"/>
      <c r="O390" s="297"/>
      <c r="P390" s="297"/>
      <c r="Q390" s="298"/>
      <c r="R390" s="227"/>
      <c r="S390" s="228" t="e">
        <f>IF(C390="",NA(),MATCH($B390&amp;$C390,'Smelter Reference List'!$J:$J,0))</f>
        <v>#N/A</v>
      </c>
      <c r="T390" s="229"/>
      <c r="U390" s="229">
        <f t="shared" ref="U390:U453" ca="1" si="13">IF(AND(C390="Smelter not listed",OR(LEN(D390)=0,LEN(E390)=0)),1,0)</f>
        <v>0</v>
      </c>
      <c r="V390" s="229"/>
      <c r="W390" s="229"/>
      <c r="Y390" s="223" t="str">
        <f t="shared" ref="Y390:Y453" si="14">B390&amp;C390</f>
        <v/>
      </c>
    </row>
    <row r="391" spans="1:25" s="223" customFormat="1" ht="20.25">
      <c r="A391" s="293"/>
      <c r="B391" s="294" t="str">
        <f>IF(LEN(A391)=0,"",INDEX('Smelter Reference List'!$A:$A,MATCH($A391,'Smelter Reference List'!$E:$E,0)))</f>
        <v/>
      </c>
      <c r="C391" s="300" t="str">
        <f>IF(LEN(A391)=0,"",INDEX('Smelter Reference List'!$C:$C,MATCH($A391,'Smelter Reference List'!$E:$E,0)))</f>
        <v/>
      </c>
      <c r="D391" s="294" t="str">
        <f ca="1">IF(ISERROR($S391),"",OFFSET('Smelter Reference List'!$C$4,$S391-4,0)&amp;"")</f>
        <v/>
      </c>
      <c r="E391" s="294" t="str">
        <f ca="1">IF(ISERROR($S391),"",OFFSET('Smelter Reference List'!$D$4,$S391-4,0)&amp;"")</f>
        <v/>
      </c>
      <c r="F391" s="294" t="str">
        <f ca="1">IF(ISERROR($S391),"",OFFSET('Smelter Reference List'!$E$4,$S391-4,0))</f>
        <v/>
      </c>
      <c r="G391" s="294" t="str">
        <f ca="1">IF(C391=$U$4,"Enter smelter details", IF(ISERROR($S391),"",OFFSET('Smelter Reference List'!$F$4,$S391-4,0)))</f>
        <v/>
      </c>
      <c r="H391" s="295" t="str">
        <f ca="1">IF(ISERROR($S391),"",OFFSET('Smelter Reference List'!$G$4,$S391-4,0))</f>
        <v/>
      </c>
      <c r="I391" s="296" t="str">
        <f ca="1">IF(ISERROR($S391),"",OFFSET('Smelter Reference List'!$H$4,$S391-4,0))</f>
        <v/>
      </c>
      <c r="J391" s="296" t="str">
        <f ca="1">IF(ISERROR($S391),"",OFFSET('Smelter Reference List'!$I$4,$S391-4,0))</f>
        <v/>
      </c>
      <c r="K391" s="297"/>
      <c r="L391" s="297"/>
      <c r="M391" s="297"/>
      <c r="N391" s="297"/>
      <c r="O391" s="297"/>
      <c r="P391" s="297"/>
      <c r="Q391" s="298"/>
      <c r="R391" s="227"/>
      <c r="S391" s="228" t="e">
        <f>IF(C391="",NA(),MATCH($B391&amp;$C391,'Smelter Reference List'!$J:$J,0))</f>
        <v>#N/A</v>
      </c>
      <c r="T391" s="229"/>
      <c r="U391" s="229">
        <f t="shared" ca="1" si="13"/>
        <v>0</v>
      </c>
      <c r="V391" s="229"/>
      <c r="W391" s="229"/>
      <c r="Y391" s="223" t="str">
        <f t="shared" si="14"/>
        <v/>
      </c>
    </row>
    <row r="392" spans="1:25" s="223" customFormat="1" ht="20.25">
      <c r="A392" s="293"/>
      <c r="B392" s="294" t="str">
        <f>IF(LEN(A392)=0,"",INDEX('Smelter Reference List'!$A:$A,MATCH($A392,'Smelter Reference List'!$E:$E,0)))</f>
        <v/>
      </c>
      <c r="C392" s="300" t="str">
        <f>IF(LEN(A392)=0,"",INDEX('Smelter Reference List'!$C:$C,MATCH($A392,'Smelter Reference List'!$E:$E,0)))</f>
        <v/>
      </c>
      <c r="D392" s="294" t="str">
        <f ca="1">IF(ISERROR($S392),"",OFFSET('Smelter Reference List'!$C$4,$S392-4,0)&amp;"")</f>
        <v/>
      </c>
      <c r="E392" s="294" t="str">
        <f ca="1">IF(ISERROR($S392),"",OFFSET('Smelter Reference List'!$D$4,$S392-4,0)&amp;"")</f>
        <v/>
      </c>
      <c r="F392" s="294" t="str">
        <f ca="1">IF(ISERROR($S392),"",OFFSET('Smelter Reference List'!$E$4,$S392-4,0))</f>
        <v/>
      </c>
      <c r="G392" s="294" t="str">
        <f ca="1">IF(C392=$U$4,"Enter smelter details", IF(ISERROR($S392),"",OFFSET('Smelter Reference List'!$F$4,$S392-4,0)))</f>
        <v/>
      </c>
      <c r="H392" s="295" t="str">
        <f ca="1">IF(ISERROR($S392),"",OFFSET('Smelter Reference List'!$G$4,$S392-4,0))</f>
        <v/>
      </c>
      <c r="I392" s="296" t="str">
        <f ca="1">IF(ISERROR($S392),"",OFFSET('Smelter Reference List'!$H$4,$S392-4,0))</f>
        <v/>
      </c>
      <c r="J392" s="296" t="str">
        <f ca="1">IF(ISERROR($S392),"",OFFSET('Smelter Reference List'!$I$4,$S392-4,0))</f>
        <v/>
      </c>
      <c r="K392" s="297"/>
      <c r="L392" s="297"/>
      <c r="M392" s="297"/>
      <c r="N392" s="297"/>
      <c r="O392" s="297"/>
      <c r="P392" s="297"/>
      <c r="Q392" s="298"/>
      <c r="R392" s="227"/>
      <c r="S392" s="228" t="e">
        <f>IF(C392="",NA(),MATCH($B392&amp;$C392,'Smelter Reference List'!$J:$J,0))</f>
        <v>#N/A</v>
      </c>
      <c r="T392" s="229"/>
      <c r="U392" s="229">
        <f t="shared" ca="1" si="13"/>
        <v>0</v>
      </c>
      <c r="V392" s="229"/>
      <c r="W392" s="229"/>
      <c r="Y392" s="223" t="str">
        <f t="shared" si="14"/>
        <v/>
      </c>
    </row>
    <row r="393" spans="1:25" s="223" customFormat="1" ht="20.25">
      <c r="A393" s="293"/>
      <c r="B393" s="294" t="str">
        <f>IF(LEN(A393)=0,"",INDEX('Smelter Reference List'!$A:$A,MATCH($A393,'Smelter Reference List'!$E:$E,0)))</f>
        <v/>
      </c>
      <c r="C393" s="300" t="str">
        <f>IF(LEN(A393)=0,"",INDEX('Smelter Reference List'!$C:$C,MATCH($A393,'Smelter Reference List'!$E:$E,0)))</f>
        <v/>
      </c>
      <c r="D393" s="294" t="str">
        <f ca="1">IF(ISERROR($S393),"",OFFSET('Smelter Reference List'!$C$4,$S393-4,0)&amp;"")</f>
        <v/>
      </c>
      <c r="E393" s="294" t="str">
        <f ca="1">IF(ISERROR($S393),"",OFFSET('Smelter Reference List'!$D$4,$S393-4,0)&amp;"")</f>
        <v/>
      </c>
      <c r="F393" s="294" t="str">
        <f ca="1">IF(ISERROR($S393),"",OFFSET('Smelter Reference List'!$E$4,$S393-4,0))</f>
        <v/>
      </c>
      <c r="G393" s="294" t="str">
        <f ca="1">IF(C393=$U$4,"Enter smelter details", IF(ISERROR($S393),"",OFFSET('Smelter Reference List'!$F$4,$S393-4,0)))</f>
        <v/>
      </c>
      <c r="H393" s="295" t="str">
        <f ca="1">IF(ISERROR($S393),"",OFFSET('Smelter Reference List'!$G$4,$S393-4,0))</f>
        <v/>
      </c>
      <c r="I393" s="296" t="str">
        <f ca="1">IF(ISERROR($S393),"",OFFSET('Smelter Reference List'!$H$4,$S393-4,0))</f>
        <v/>
      </c>
      <c r="J393" s="296" t="str">
        <f ca="1">IF(ISERROR($S393),"",OFFSET('Smelter Reference List'!$I$4,$S393-4,0))</f>
        <v/>
      </c>
      <c r="K393" s="297"/>
      <c r="L393" s="297"/>
      <c r="M393" s="297"/>
      <c r="N393" s="297"/>
      <c r="O393" s="297"/>
      <c r="P393" s="297"/>
      <c r="Q393" s="298"/>
      <c r="R393" s="227"/>
      <c r="S393" s="228" t="e">
        <f>IF(C393="",NA(),MATCH($B393&amp;$C393,'Smelter Reference List'!$J:$J,0))</f>
        <v>#N/A</v>
      </c>
      <c r="T393" s="229"/>
      <c r="U393" s="229">
        <f t="shared" ca="1" si="13"/>
        <v>0</v>
      </c>
      <c r="V393" s="229"/>
      <c r="W393" s="229"/>
      <c r="Y393" s="223" t="str">
        <f t="shared" si="14"/>
        <v/>
      </c>
    </row>
    <row r="394" spans="1:25" s="223" customFormat="1" ht="20.25">
      <c r="A394" s="293"/>
      <c r="B394" s="294" t="str">
        <f>IF(LEN(A394)=0,"",INDEX('Smelter Reference List'!$A:$A,MATCH($A394,'Smelter Reference List'!$E:$E,0)))</f>
        <v/>
      </c>
      <c r="C394" s="300" t="str">
        <f>IF(LEN(A394)=0,"",INDEX('Smelter Reference List'!$C:$C,MATCH($A394,'Smelter Reference List'!$E:$E,0)))</f>
        <v/>
      </c>
      <c r="D394" s="294" t="str">
        <f ca="1">IF(ISERROR($S394),"",OFFSET('Smelter Reference List'!$C$4,$S394-4,0)&amp;"")</f>
        <v/>
      </c>
      <c r="E394" s="294" t="str">
        <f ca="1">IF(ISERROR($S394),"",OFFSET('Smelter Reference List'!$D$4,$S394-4,0)&amp;"")</f>
        <v/>
      </c>
      <c r="F394" s="294" t="str">
        <f ca="1">IF(ISERROR($S394),"",OFFSET('Smelter Reference List'!$E$4,$S394-4,0))</f>
        <v/>
      </c>
      <c r="G394" s="294" t="str">
        <f ca="1">IF(C394=$U$4,"Enter smelter details", IF(ISERROR($S394),"",OFFSET('Smelter Reference List'!$F$4,$S394-4,0)))</f>
        <v/>
      </c>
      <c r="H394" s="295" t="str">
        <f ca="1">IF(ISERROR($S394),"",OFFSET('Smelter Reference List'!$G$4,$S394-4,0))</f>
        <v/>
      </c>
      <c r="I394" s="296" t="str">
        <f ca="1">IF(ISERROR($S394),"",OFFSET('Smelter Reference List'!$H$4,$S394-4,0))</f>
        <v/>
      </c>
      <c r="J394" s="296" t="str">
        <f ca="1">IF(ISERROR($S394),"",OFFSET('Smelter Reference List'!$I$4,$S394-4,0))</f>
        <v/>
      </c>
      <c r="K394" s="297"/>
      <c r="L394" s="297"/>
      <c r="M394" s="297"/>
      <c r="N394" s="297"/>
      <c r="O394" s="297"/>
      <c r="P394" s="297"/>
      <c r="Q394" s="298"/>
      <c r="R394" s="227"/>
      <c r="S394" s="228" t="e">
        <f>IF(C394="",NA(),MATCH($B394&amp;$C394,'Smelter Reference List'!$J:$J,0))</f>
        <v>#N/A</v>
      </c>
      <c r="T394" s="229"/>
      <c r="U394" s="229">
        <f t="shared" ca="1" si="13"/>
        <v>0</v>
      </c>
      <c r="V394" s="229"/>
      <c r="W394" s="229"/>
      <c r="Y394" s="223" t="str">
        <f t="shared" si="14"/>
        <v/>
      </c>
    </row>
    <row r="395" spans="1:25" s="223" customFormat="1" ht="20.25">
      <c r="A395" s="293"/>
      <c r="B395" s="294" t="str">
        <f>IF(LEN(A395)=0,"",INDEX('Smelter Reference List'!$A:$A,MATCH($A395,'Smelter Reference List'!$E:$E,0)))</f>
        <v/>
      </c>
      <c r="C395" s="300" t="str">
        <f>IF(LEN(A395)=0,"",INDEX('Smelter Reference List'!$C:$C,MATCH($A395,'Smelter Reference List'!$E:$E,0)))</f>
        <v/>
      </c>
      <c r="D395" s="294" t="str">
        <f ca="1">IF(ISERROR($S395),"",OFFSET('Smelter Reference List'!$C$4,$S395-4,0)&amp;"")</f>
        <v/>
      </c>
      <c r="E395" s="294" t="str">
        <f ca="1">IF(ISERROR($S395),"",OFFSET('Smelter Reference List'!$D$4,$S395-4,0)&amp;"")</f>
        <v/>
      </c>
      <c r="F395" s="294" t="str">
        <f ca="1">IF(ISERROR($S395),"",OFFSET('Smelter Reference List'!$E$4,$S395-4,0))</f>
        <v/>
      </c>
      <c r="G395" s="294" t="str">
        <f ca="1">IF(C395=$U$4,"Enter smelter details", IF(ISERROR($S395),"",OFFSET('Smelter Reference List'!$F$4,$S395-4,0)))</f>
        <v/>
      </c>
      <c r="H395" s="295" t="str">
        <f ca="1">IF(ISERROR($S395),"",OFFSET('Smelter Reference List'!$G$4,$S395-4,0))</f>
        <v/>
      </c>
      <c r="I395" s="296" t="str">
        <f ca="1">IF(ISERROR($S395),"",OFFSET('Smelter Reference List'!$H$4,$S395-4,0))</f>
        <v/>
      </c>
      <c r="J395" s="296" t="str">
        <f ca="1">IF(ISERROR($S395),"",OFFSET('Smelter Reference List'!$I$4,$S395-4,0))</f>
        <v/>
      </c>
      <c r="K395" s="297"/>
      <c r="L395" s="297"/>
      <c r="M395" s="297"/>
      <c r="N395" s="297"/>
      <c r="O395" s="297"/>
      <c r="P395" s="297"/>
      <c r="Q395" s="298"/>
      <c r="R395" s="227"/>
      <c r="S395" s="228" t="e">
        <f>IF(C395="",NA(),MATCH($B395&amp;$C395,'Smelter Reference List'!$J:$J,0))</f>
        <v>#N/A</v>
      </c>
      <c r="T395" s="229"/>
      <c r="U395" s="229">
        <f t="shared" ca="1" si="13"/>
        <v>0</v>
      </c>
      <c r="V395" s="229"/>
      <c r="W395" s="229"/>
      <c r="Y395" s="223" t="str">
        <f t="shared" si="14"/>
        <v/>
      </c>
    </row>
    <row r="396" spans="1:25" s="223" customFormat="1" ht="20.25">
      <c r="A396" s="293"/>
      <c r="B396" s="294" t="str">
        <f>IF(LEN(A396)=0,"",INDEX('Smelter Reference List'!$A:$A,MATCH($A396,'Smelter Reference List'!$E:$E,0)))</f>
        <v/>
      </c>
      <c r="C396" s="300" t="str">
        <f>IF(LEN(A396)=0,"",INDEX('Smelter Reference List'!$C:$C,MATCH($A396,'Smelter Reference List'!$E:$E,0)))</f>
        <v/>
      </c>
      <c r="D396" s="294" t="str">
        <f ca="1">IF(ISERROR($S396),"",OFFSET('Smelter Reference List'!$C$4,$S396-4,0)&amp;"")</f>
        <v/>
      </c>
      <c r="E396" s="294" t="str">
        <f ca="1">IF(ISERROR($S396),"",OFFSET('Smelter Reference List'!$D$4,$S396-4,0)&amp;"")</f>
        <v/>
      </c>
      <c r="F396" s="294" t="str">
        <f ca="1">IF(ISERROR($S396),"",OFFSET('Smelter Reference List'!$E$4,$S396-4,0))</f>
        <v/>
      </c>
      <c r="G396" s="294" t="str">
        <f ca="1">IF(C396=$U$4,"Enter smelter details", IF(ISERROR($S396),"",OFFSET('Smelter Reference List'!$F$4,$S396-4,0)))</f>
        <v/>
      </c>
      <c r="H396" s="295" t="str">
        <f ca="1">IF(ISERROR($S396),"",OFFSET('Smelter Reference List'!$G$4,$S396-4,0))</f>
        <v/>
      </c>
      <c r="I396" s="296" t="str">
        <f ca="1">IF(ISERROR($S396),"",OFFSET('Smelter Reference List'!$H$4,$S396-4,0))</f>
        <v/>
      </c>
      <c r="J396" s="296" t="str">
        <f ca="1">IF(ISERROR($S396),"",OFFSET('Smelter Reference List'!$I$4,$S396-4,0))</f>
        <v/>
      </c>
      <c r="K396" s="297"/>
      <c r="L396" s="297"/>
      <c r="M396" s="297"/>
      <c r="N396" s="297"/>
      <c r="O396" s="297"/>
      <c r="P396" s="297"/>
      <c r="Q396" s="298"/>
      <c r="R396" s="227"/>
      <c r="S396" s="228" t="e">
        <f>IF(C396="",NA(),MATCH($B396&amp;$C396,'Smelter Reference List'!$J:$J,0))</f>
        <v>#N/A</v>
      </c>
      <c r="T396" s="229"/>
      <c r="U396" s="229">
        <f t="shared" ca="1" si="13"/>
        <v>0</v>
      </c>
      <c r="V396" s="229"/>
      <c r="W396" s="229"/>
      <c r="Y396" s="223" t="str">
        <f t="shared" si="14"/>
        <v/>
      </c>
    </row>
    <row r="397" spans="1:25" s="223" customFormat="1" ht="20.25">
      <c r="A397" s="293"/>
      <c r="B397" s="294" t="str">
        <f>IF(LEN(A397)=0,"",INDEX('Smelter Reference List'!$A:$A,MATCH($A397,'Smelter Reference List'!$E:$E,0)))</f>
        <v/>
      </c>
      <c r="C397" s="300" t="str">
        <f>IF(LEN(A397)=0,"",INDEX('Smelter Reference List'!$C:$C,MATCH($A397,'Smelter Reference List'!$E:$E,0)))</f>
        <v/>
      </c>
      <c r="D397" s="294" t="str">
        <f ca="1">IF(ISERROR($S397),"",OFFSET('Smelter Reference List'!$C$4,$S397-4,0)&amp;"")</f>
        <v/>
      </c>
      <c r="E397" s="294" t="str">
        <f ca="1">IF(ISERROR($S397),"",OFFSET('Smelter Reference List'!$D$4,$S397-4,0)&amp;"")</f>
        <v/>
      </c>
      <c r="F397" s="294" t="str">
        <f ca="1">IF(ISERROR($S397),"",OFFSET('Smelter Reference List'!$E$4,$S397-4,0))</f>
        <v/>
      </c>
      <c r="G397" s="294" t="str">
        <f ca="1">IF(C397=$U$4,"Enter smelter details", IF(ISERROR($S397),"",OFFSET('Smelter Reference List'!$F$4,$S397-4,0)))</f>
        <v/>
      </c>
      <c r="H397" s="295" t="str">
        <f ca="1">IF(ISERROR($S397),"",OFFSET('Smelter Reference List'!$G$4,$S397-4,0))</f>
        <v/>
      </c>
      <c r="I397" s="296" t="str">
        <f ca="1">IF(ISERROR($S397),"",OFFSET('Smelter Reference List'!$H$4,$S397-4,0))</f>
        <v/>
      </c>
      <c r="J397" s="296" t="str">
        <f ca="1">IF(ISERROR($S397),"",OFFSET('Smelter Reference List'!$I$4,$S397-4,0))</f>
        <v/>
      </c>
      <c r="K397" s="297"/>
      <c r="L397" s="297"/>
      <c r="M397" s="297"/>
      <c r="N397" s="297"/>
      <c r="O397" s="297"/>
      <c r="P397" s="297"/>
      <c r="Q397" s="298"/>
      <c r="R397" s="227"/>
      <c r="S397" s="228" t="e">
        <f>IF(C397="",NA(),MATCH($B397&amp;$C397,'Smelter Reference List'!$J:$J,0))</f>
        <v>#N/A</v>
      </c>
      <c r="T397" s="229"/>
      <c r="U397" s="229">
        <f t="shared" ca="1" si="13"/>
        <v>0</v>
      </c>
      <c r="V397" s="229"/>
      <c r="W397" s="229"/>
      <c r="Y397" s="223" t="str">
        <f t="shared" si="14"/>
        <v/>
      </c>
    </row>
    <row r="398" spans="1:25" s="223" customFormat="1" ht="20.25">
      <c r="A398" s="293"/>
      <c r="B398" s="294" t="str">
        <f>IF(LEN(A398)=0,"",INDEX('Smelter Reference List'!$A:$A,MATCH($A398,'Smelter Reference List'!$E:$E,0)))</f>
        <v/>
      </c>
      <c r="C398" s="300" t="str">
        <f>IF(LEN(A398)=0,"",INDEX('Smelter Reference List'!$C:$C,MATCH($A398,'Smelter Reference List'!$E:$E,0)))</f>
        <v/>
      </c>
      <c r="D398" s="294" t="str">
        <f ca="1">IF(ISERROR($S398),"",OFFSET('Smelter Reference List'!$C$4,$S398-4,0)&amp;"")</f>
        <v/>
      </c>
      <c r="E398" s="294" t="str">
        <f ca="1">IF(ISERROR($S398),"",OFFSET('Smelter Reference List'!$D$4,$S398-4,0)&amp;"")</f>
        <v/>
      </c>
      <c r="F398" s="294" t="str">
        <f ca="1">IF(ISERROR($S398),"",OFFSET('Smelter Reference List'!$E$4,$S398-4,0))</f>
        <v/>
      </c>
      <c r="G398" s="294" t="str">
        <f ca="1">IF(C398=$U$4,"Enter smelter details", IF(ISERROR($S398),"",OFFSET('Smelter Reference List'!$F$4,$S398-4,0)))</f>
        <v/>
      </c>
      <c r="H398" s="295" t="str">
        <f ca="1">IF(ISERROR($S398),"",OFFSET('Smelter Reference List'!$G$4,$S398-4,0))</f>
        <v/>
      </c>
      <c r="I398" s="296" t="str">
        <f ca="1">IF(ISERROR($S398),"",OFFSET('Smelter Reference List'!$H$4,$S398-4,0))</f>
        <v/>
      </c>
      <c r="J398" s="296" t="str">
        <f ca="1">IF(ISERROR($S398),"",OFFSET('Smelter Reference List'!$I$4,$S398-4,0))</f>
        <v/>
      </c>
      <c r="K398" s="297"/>
      <c r="L398" s="297"/>
      <c r="M398" s="297"/>
      <c r="N398" s="297"/>
      <c r="O398" s="297"/>
      <c r="P398" s="297"/>
      <c r="Q398" s="298"/>
      <c r="R398" s="227"/>
      <c r="S398" s="228" t="e">
        <f>IF(C398="",NA(),MATCH($B398&amp;$C398,'Smelter Reference List'!$J:$J,0))</f>
        <v>#N/A</v>
      </c>
      <c r="T398" s="229"/>
      <c r="U398" s="229">
        <f t="shared" ca="1" si="13"/>
        <v>0</v>
      </c>
      <c r="V398" s="229"/>
      <c r="W398" s="229"/>
      <c r="Y398" s="223" t="str">
        <f t="shared" si="14"/>
        <v/>
      </c>
    </row>
    <row r="399" spans="1:25" s="223" customFormat="1" ht="20.25">
      <c r="A399" s="293"/>
      <c r="B399" s="294" t="str">
        <f>IF(LEN(A399)=0,"",INDEX('Smelter Reference List'!$A:$A,MATCH($A399,'Smelter Reference List'!$E:$E,0)))</f>
        <v/>
      </c>
      <c r="C399" s="300" t="str">
        <f>IF(LEN(A399)=0,"",INDEX('Smelter Reference List'!$C:$C,MATCH($A399,'Smelter Reference List'!$E:$E,0)))</f>
        <v/>
      </c>
      <c r="D399" s="294" t="str">
        <f ca="1">IF(ISERROR($S399),"",OFFSET('Smelter Reference List'!$C$4,$S399-4,0)&amp;"")</f>
        <v/>
      </c>
      <c r="E399" s="294" t="str">
        <f ca="1">IF(ISERROR($S399),"",OFFSET('Smelter Reference List'!$D$4,$S399-4,0)&amp;"")</f>
        <v/>
      </c>
      <c r="F399" s="294" t="str">
        <f ca="1">IF(ISERROR($S399),"",OFFSET('Smelter Reference List'!$E$4,$S399-4,0))</f>
        <v/>
      </c>
      <c r="G399" s="294" t="str">
        <f ca="1">IF(C399=$U$4,"Enter smelter details", IF(ISERROR($S399),"",OFFSET('Smelter Reference List'!$F$4,$S399-4,0)))</f>
        <v/>
      </c>
      <c r="H399" s="295" t="str">
        <f ca="1">IF(ISERROR($S399),"",OFFSET('Smelter Reference List'!$G$4,$S399-4,0))</f>
        <v/>
      </c>
      <c r="I399" s="296" t="str">
        <f ca="1">IF(ISERROR($S399),"",OFFSET('Smelter Reference List'!$H$4,$S399-4,0))</f>
        <v/>
      </c>
      <c r="J399" s="296" t="str">
        <f ca="1">IF(ISERROR($S399),"",OFFSET('Smelter Reference List'!$I$4,$S399-4,0))</f>
        <v/>
      </c>
      <c r="K399" s="297"/>
      <c r="L399" s="297"/>
      <c r="M399" s="297"/>
      <c r="N399" s="297"/>
      <c r="O399" s="297"/>
      <c r="P399" s="297"/>
      <c r="Q399" s="298"/>
      <c r="R399" s="227"/>
      <c r="S399" s="228" t="e">
        <f>IF(C399="",NA(),MATCH($B399&amp;$C399,'Smelter Reference List'!$J:$J,0))</f>
        <v>#N/A</v>
      </c>
      <c r="T399" s="229"/>
      <c r="U399" s="229">
        <f t="shared" ca="1" si="13"/>
        <v>0</v>
      </c>
      <c r="V399" s="229"/>
      <c r="W399" s="229"/>
      <c r="Y399" s="223" t="str">
        <f t="shared" si="14"/>
        <v/>
      </c>
    </row>
    <row r="400" spans="1:25" s="223" customFormat="1" ht="20.25">
      <c r="A400" s="293"/>
      <c r="B400" s="294" t="str">
        <f>IF(LEN(A400)=0,"",INDEX('Smelter Reference List'!$A:$A,MATCH($A400,'Smelter Reference List'!$E:$E,0)))</f>
        <v/>
      </c>
      <c r="C400" s="300" t="str">
        <f>IF(LEN(A400)=0,"",INDEX('Smelter Reference List'!$C:$C,MATCH($A400,'Smelter Reference List'!$E:$E,0)))</f>
        <v/>
      </c>
      <c r="D400" s="294" t="str">
        <f ca="1">IF(ISERROR($S400),"",OFFSET('Smelter Reference List'!$C$4,$S400-4,0)&amp;"")</f>
        <v/>
      </c>
      <c r="E400" s="294" t="str">
        <f ca="1">IF(ISERROR($S400),"",OFFSET('Smelter Reference List'!$D$4,$S400-4,0)&amp;"")</f>
        <v/>
      </c>
      <c r="F400" s="294" t="str">
        <f ca="1">IF(ISERROR($S400),"",OFFSET('Smelter Reference List'!$E$4,$S400-4,0))</f>
        <v/>
      </c>
      <c r="G400" s="294" t="str">
        <f ca="1">IF(C400=$U$4,"Enter smelter details", IF(ISERROR($S400),"",OFFSET('Smelter Reference List'!$F$4,$S400-4,0)))</f>
        <v/>
      </c>
      <c r="H400" s="295" t="str">
        <f ca="1">IF(ISERROR($S400),"",OFFSET('Smelter Reference List'!$G$4,$S400-4,0))</f>
        <v/>
      </c>
      <c r="I400" s="296" t="str">
        <f ca="1">IF(ISERROR($S400),"",OFFSET('Smelter Reference List'!$H$4,$S400-4,0))</f>
        <v/>
      </c>
      <c r="J400" s="296" t="str">
        <f ca="1">IF(ISERROR($S400),"",OFFSET('Smelter Reference List'!$I$4,$S400-4,0))</f>
        <v/>
      </c>
      <c r="K400" s="297"/>
      <c r="L400" s="297"/>
      <c r="M400" s="297"/>
      <c r="N400" s="297"/>
      <c r="O400" s="297"/>
      <c r="P400" s="297"/>
      <c r="Q400" s="298"/>
      <c r="R400" s="227"/>
      <c r="S400" s="228" t="e">
        <f>IF(C400="",NA(),MATCH($B400&amp;$C400,'Smelter Reference List'!$J:$J,0))</f>
        <v>#N/A</v>
      </c>
      <c r="T400" s="229"/>
      <c r="U400" s="229">
        <f t="shared" ca="1" si="13"/>
        <v>0</v>
      </c>
      <c r="V400" s="229"/>
      <c r="W400" s="229"/>
      <c r="Y400" s="223" t="str">
        <f t="shared" si="14"/>
        <v/>
      </c>
    </row>
    <row r="401" spans="1:25" s="223" customFormat="1" ht="20.25">
      <c r="A401" s="293"/>
      <c r="B401" s="294" t="str">
        <f>IF(LEN(A401)=0,"",INDEX('Smelter Reference List'!$A:$A,MATCH($A401,'Smelter Reference List'!$E:$E,0)))</f>
        <v/>
      </c>
      <c r="C401" s="300" t="str">
        <f>IF(LEN(A401)=0,"",INDEX('Smelter Reference List'!$C:$C,MATCH($A401,'Smelter Reference List'!$E:$E,0)))</f>
        <v/>
      </c>
      <c r="D401" s="294" t="str">
        <f ca="1">IF(ISERROR($S401),"",OFFSET('Smelter Reference List'!$C$4,$S401-4,0)&amp;"")</f>
        <v/>
      </c>
      <c r="E401" s="294" t="str">
        <f ca="1">IF(ISERROR($S401),"",OFFSET('Smelter Reference List'!$D$4,$S401-4,0)&amp;"")</f>
        <v/>
      </c>
      <c r="F401" s="294" t="str">
        <f ca="1">IF(ISERROR($S401),"",OFFSET('Smelter Reference List'!$E$4,$S401-4,0))</f>
        <v/>
      </c>
      <c r="G401" s="294" t="str">
        <f ca="1">IF(C401=$U$4,"Enter smelter details", IF(ISERROR($S401),"",OFFSET('Smelter Reference List'!$F$4,$S401-4,0)))</f>
        <v/>
      </c>
      <c r="H401" s="295" t="str">
        <f ca="1">IF(ISERROR($S401),"",OFFSET('Smelter Reference List'!$G$4,$S401-4,0))</f>
        <v/>
      </c>
      <c r="I401" s="296" t="str">
        <f ca="1">IF(ISERROR($S401),"",OFFSET('Smelter Reference List'!$H$4,$S401-4,0))</f>
        <v/>
      </c>
      <c r="J401" s="296" t="str">
        <f ca="1">IF(ISERROR($S401),"",OFFSET('Smelter Reference List'!$I$4,$S401-4,0))</f>
        <v/>
      </c>
      <c r="K401" s="297"/>
      <c r="L401" s="297"/>
      <c r="M401" s="297"/>
      <c r="N401" s="297"/>
      <c r="O401" s="297"/>
      <c r="P401" s="297"/>
      <c r="Q401" s="298"/>
      <c r="R401" s="227"/>
      <c r="S401" s="228" t="e">
        <f>IF(C401="",NA(),MATCH($B401&amp;$C401,'Smelter Reference List'!$J:$J,0))</f>
        <v>#N/A</v>
      </c>
      <c r="T401" s="229"/>
      <c r="U401" s="229">
        <f t="shared" ca="1" si="13"/>
        <v>0</v>
      </c>
      <c r="V401" s="229"/>
      <c r="W401" s="229"/>
      <c r="Y401" s="223" t="str">
        <f t="shared" si="14"/>
        <v/>
      </c>
    </row>
    <row r="402" spans="1:25" s="223" customFormat="1" ht="20.25">
      <c r="A402" s="293"/>
      <c r="B402" s="294" t="str">
        <f>IF(LEN(A402)=0,"",INDEX('Smelter Reference List'!$A:$A,MATCH($A402,'Smelter Reference List'!$E:$E,0)))</f>
        <v/>
      </c>
      <c r="C402" s="300" t="str">
        <f>IF(LEN(A402)=0,"",INDEX('Smelter Reference List'!$C:$C,MATCH($A402,'Smelter Reference List'!$E:$E,0)))</f>
        <v/>
      </c>
      <c r="D402" s="294" t="str">
        <f ca="1">IF(ISERROR($S402),"",OFFSET('Smelter Reference List'!$C$4,$S402-4,0)&amp;"")</f>
        <v/>
      </c>
      <c r="E402" s="294" t="str">
        <f ca="1">IF(ISERROR($S402),"",OFFSET('Smelter Reference List'!$D$4,$S402-4,0)&amp;"")</f>
        <v/>
      </c>
      <c r="F402" s="294" t="str">
        <f ca="1">IF(ISERROR($S402),"",OFFSET('Smelter Reference List'!$E$4,$S402-4,0))</f>
        <v/>
      </c>
      <c r="G402" s="294" t="str">
        <f ca="1">IF(C402=$U$4,"Enter smelter details", IF(ISERROR($S402),"",OFFSET('Smelter Reference List'!$F$4,$S402-4,0)))</f>
        <v/>
      </c>
      <c r="H402" s="295" t="str">
        <f ca="1">IF(ISERROR($S402),"",OFFSET('Smelter Reference List'!$G$4,$S402-4,0))</f>
        <v/>
      </c>
      <c r="I402" s="296" t="str">
        <f ca="1">IF(ISERROR($S402),"",OFFSET('Smelter Reference List'!$H$4,$S402-4,0))</f>
        <v/>
      </c>
      <c r="J402" s="296" t="str">
        <f ca="1">IF(ISERROR($S402),"",OFFSET('Smelter Reference List'!$I$4,$S402-4,0))</f>
        <v/>
      </c>
      <c r="K402" s="297"/>
      <c r="L402" s="297"/>
      <c r="M402" s="297"/>
      <c r="N402" s="297"/>
      <c r="O402" s="297"/>
      <c r="P402" s="297"/>
      <c r="Q402" s="298"/>
      <c r="R402" s="227"/>
      <c r="S402" s="228" t="e">
        <f>IF(C402="",NA(),MATCH($B402&amp;$C402,'Smelter Reference List'!$J:$J,0))</f>
        <v>#N/A</v>
      </c>
      <c r="T402" s="229"/>
      <c r="U402" s="229">
        <f t="shared" ca="1" si="13"/>
        <v>0</v>
      </c>
      <c r="V402" s="229"/>
      <c r="W402" s="229"/>
      <c r="Y402" s="223" t="str">
        <f t="shared" si="14"/>
        <v/>
      </c>
    </row>
    <row r="403" spans="1:25" s="223" customFormat="1" ht="20.25">
      <c r="A403" s="293"/>
      <c r="B403" s="294" t="str">
        <f>IF(LEN(A403)=0,"",INDEX('Smelter Reference List'!$A:$A,MATCH($A403,'Smelter Reference List'!$E:$E,0)))</f>
        <v/>
      </c>
      <c r="C403" s="300" t="str">
        <f>IF(LEN(A403)=0,"",INDEX('Smelter Reference List'!$C:$C,MATCH($A403,'Smelter Reference List'!$E:$E,0)))</f>
        <v/>
      </c>
      <c r="D403" s="294" t="str">
        <f ca="1">IF(ISERROR($S403),"",OFFSET('Smelter Reference List'!$C$4,$S403-4,0)&amp;"")</f>
        <v/>
      </c>
      <c r="E403" s="294" t="str">
        <f ca="1">IF(ISERROR($S403),"",OFFSET('Smelter Reference List'!$D$4,$S403-4,0)&amp;"")</f>
        <v/>
      </c>
      <c r="F403" s="294" t="str">
        <f ca="1">IF(ISERROR($S403),"",OFFSET('Smelter Reference List'!$E$4,$S403-4,0))</f>
        <v/>
      </c>
      <c r="G403" s="294" t="str">
        <f ca="1">IF(C403=$U$4,"Enter smelter details", IF(ISERROR($S403),"",OFFSET('Smelter Reference List'!$F$4,$S403-4,0)))</f>
        <v/>
      </c>
      <c r="H403" s="295" t="str">
        <f ca="1">IF(ISERROR($S403),"",OFFSET('Smelter Reference List'!$G$4,$S403-4,0))</f>
        <v/>
      </c>
      <c r="I403" s="296" t="str">
        <f ca="1">IF(ISERROR($S403),"",OFFSET('Smelter Reference List'!$H$4,$S403-4,0))</f>
        <v/>
      </c>
      <c r="J403" s="296" t="str">
        <f ca="1">IF(ISERROR($S403),"",OFFSET('Smelter Reference List'!$I$4,$S403-4,0))</f>
        <v/>
      </c>
      <c r="K403" s="297"/>
      <c r="L403" s="297"/>
      <c r="M403" s="297"/>
      <c r="N403" s="297"/>
      <c r="O403" s="297"/>
      <c r="P403" s="297"/>
      <c r="Q403" s="298"/>
      <c r="R403" s="227"/>
      <c r="S403" s="228" t="e">
        <f>IF(C403="",NA(),MATCH($B403&amp;$C403,'Smelter Reference List'!$J:$J,0))</f>
        <v>#N/A</v>
      </c>
      <c r="T403" s="229"/>
      <c r="U403" s="229">
        <f t="shared" ca="1" si="13"/>
        <v>0</v>
      </c>
      <c r="V403" s="229"/>
      <c r="W403" s="229"/>
      <c r="Y403" s="223" t="str">
        <f t="shared" si="14"/>
        <v/>
      </c>
    </row>
    <row r="404" spans="1:25" s="223" customFormat="1" ht="20.25">
      <c r="A404" s="293"/>
      <c r="B404" s="294" t="str">
        <f>IF(LEN(A404)=0,"",INDEX('Smelter Reference List'!$A:$A,MATCH($A404,'Smelter Reference List'!$E:$E,0)))</f>
        <v/>
      </c>
      <c r="C404" s="300" t="str">
        <f>IF(LEN(A404)=0,"",INDEX('Smelter Reference List'!$C:$C,MATCH($A404,'Smelter Reference List'!$E:$E,0)))</f>
        <v/>
      </c>
      <c r="D404" s="294" t="str">
        <f ca="1">IF(ISERROR($S404),"",OFFSET('Smelter Reference List'!$C$4,$S404-4,0)&amp;"")</f>
        <v/>
      </c>
      <c r="E404" s="294" t="str">
        <f ca="1">IF(ISERROR($S404),"",OFFSET('Smelter Reference List'!$D$4,$S404-4,0)&amp;"")</f>
        <v/>
      </c>
      <c r="F404" s="294" t="str">
        <f ca="1">IF(ISERROR($S404),"",OFFSET('Smelter Reference List'!$E$4,$S404-4,0))</f>
        <v/>
      </c>
      <c r="G404" s="294" t="str">
        <f ca="1">IF(C404=$U$4,"Enter smelter details", IF(ISERROR($S404),"",OFFSET('Smelter Reference List'!$F$4,$S404-4,0)))</f>
        <v/>
      </c>
      <c r="H404" s="295" t="str">
        <f ca="1">IF(ISERROR($S404),"",OFFSET('Smelter Reference List'!$G$4,$S404-4,0))</f>
        <v/>
      </c>
      <c r="I404" s="296" t="str">
        <f ca="1">IF(ISERROR($S404),"",OFFSET('Smelter Reference List'!$H$4,$S404-4,0))</f>
        <v/>
      </c>
      <c r="J404" s="296" t="str">
        <f ca="1">IF(ISERROR($S404),"",OFFSET('Smelter Reference List'!$I$4,$S404-4,0))</f>
        <v/>
      </c>
      <c r="K404" s="297"/>
      <c r="L404" s="297"/>
      <c r="M404" s="297"/>
      <c r="N404" s="297"/>
      <c r="O404" s="297"/>
      <c r="P404" s="297"/>
      <c r="Q404" s="298"/>
      <c r="R404" s="227"/>
      <c r="S404" s="228" t="e">
        <f>IF(C404="",NA(),MATCH($B404&amp;$C404,'Smelter Reference List'!$J:$J,0))</f>
        <v>#N/A</v>
      </c>
      <c r="T404" s="229"/>
      <c r="U404" s="229">
        <f t="shared" ca="1" si="13"/>
        <v>0</v>
      </c>
      <c r="V404" s="229"/>
      <c r="W404" s="229"/>
      <c r="Y404" s="223" t="str">
        <f t="shared" si="14"/>
        <v/>
      </c>
    </row>
    <row r="405" spans="1:25" s="223" customFormat="1" ht="20.25">
      <c r="A405" s="293"/>
      <c r="B405" s="294" t="str">
        <f>IF(LEN(A405)=0,"",INDEX('Smelter Reference List'!$A:$A,MATCH($A405,'Smelter Reference List'!$E:$E,0)))</f>
        <v/>
      </c>
      <c r="C405" s="300" t="str">
        <f>IF(LEN(A405)=0,"",INDEX('Smelter Reference List'!$C:$C,MATCH($A405,'Smelter Reference List'!$E:$E,0)))</f>
        <v/>
      </c>
      <c r="D405" s="294" t="str">
        <f ca="1">IF(ISERROR($S405),"",OFFSET('Smelter Reference List'!$C$4,$S405-4,0)&amp;"")</f>
        <v/>
      </c>
      <c r="E405" s="294" t="str">
        <f ca="1">IF(ISERROR($S405),"",OFFSET('Smelter Reference List'!$D$4,$S405-4,0)&amp;"")</f>
        <v/>
      </c>
      <c r="F405" s="294" t="str">
        <f ca="1">IF(ISERROR($S405),"",OFFSET('Smelter Reference List'!$E$4,$S405-4,0))</f>
        <v/>
      </c>
      <c r="G405" s="294" t="str">
        <f ca="1">IF(C405=$U$4,"Enter smelter details", IF(ISERROR($S405),"",OFFSET('Smelter Reference List'!$F$4,$S405-4,0)))</f>
        <v/>
      </c>
      <c r="H405" s="295" t="str">
        <f ca="1">IF(ISERROR($S405),"",OFFSET('Smelter Reference List'!$G$4,$S405-4,0))</f>
        <v/>
      </c>
      <c r="I405" s="296" t="str">
        <f ca="1">IF(ISERROR($S405),"",OFFSET('Smelter Reference List'!$H$4,$S405-4,0))</f>
        <v/>
      </c>
      <c r="J405" s="296" t="str">
        <f ca="1">IF(ISERROR($S405),"",OFFSET('Smelter Reference List'!$I$4,$S405-4,0))</f>
        <v/>
      </c>
      <c r="K405" s="297"/>
      <c r="L405" s="297"/>
      <c r="M405" s="297"/>
      <c r="N405" s="297"/>
      <c r="O405" s="297"/>
      <c r="P405" s="297"/>
      <c r="Q405" s="298"/>
      <c r="R405" s="227"/>
      <c r="S405" s="228" t="e">
        <f>IF(C405="",NA(),MATCH($B405&amp;$C405,'Smelter Reference List'!$J:$J,0))</f>
        <v>#N/A</v>
      </c>
      <c r="T405" s="229"/>
      <c r="U405" s="229">
        <f t="shared" ca="1" si="13"/>
        <v>0</v>
      </c>
      <c r="V405" s="229"/>
      <c r="W405" s="229"/>
      <c r="Y405" s="223" t="str">
        <f t="shared" si="14"/>
        <v/>
      </c>
    </row>
    <row r="406" spans="1:25" s="223" customFormat="1" ht="20.25">
      <c r="A406" s="293"/>
      <c r="B406" s="294" t="str">
        <f>IF(LEN(A406)=0,"",INDEX('Smelter Reference List'!$A:$A,MATCH($A406,'Smelter Reference List'!$E:$E,0)))</f>
        <v/>
      </c>
      <c r="C406" s="300" t="str">
        <f>IF(LEN(A406)=0,"",INDEX('Smelter Reference List'!$C:$C,MATCH($A406,'Smelter Reference List'!$E:$E,0)))</f>
        <v/>
      </c>
      <c r="D406" s="294" t="str">
        <f ca="1">IF(ISERROR($S406),"",OFFSET('Smelter Reference List'!$C$4,$S406-4,0)&amp;"")</f>
        <v/>
      </c>
      <c r="E406" s="294" t="str">
        <f ca="1">IF(ISERROR($S406),"",OFFSET('Smelter Reference List'!$D$4,$S406-4,0)&amp;"")</f>
        <v/>
      </c>
      <c r="F406" s="294" t="str">
        <f ca="1">IF(ISERROR($S406),"",OFFSET('Smelter Reference List'!$E$4,$S406-4,0))</f>
        <v/>
      </c>
      <c r="G406" s="294" t="str">
        <f ca="1">IF(C406=$U$4,"Enter smelter details", IF(ISERROR($S406),"",OFFSET('Smelter Reference List'!$F$4,$S406-4,0)))</f>
        <v/>
      </c>
      <c r="H406" s="295" t="str">
        <f ca="1">IF(ISERROR($S406),"",OFFSET('Smelter Reference List'!$G$4,$S406-4,0))</f>
        <v/>
      </c>
      <c r="I406" s="296" t="str">
        <f ca="1">IF(ISERROR($S406),"",OFFSET('Smelter Reference List'!$H$4,$S406-4,0))</f>
        <v/>
      </c>
      <c r="J406" s="296" t="str">
        <f ca="1">IF(ISERROR($S406),"",OFFSET('Smelter Reference List'!$I$4,$S406-4,0))</f>
        <v/>
      </c>
      <c r="K406" s="297"/>
      <c r="L406" s="297"/>
      <c r="M406" s="297"/>
      <c r="N406" s="297"/>
      <c r="O406" s="297"/>
      <c r="P406" s="297"/>
      <c r="Q406" s="298"/>
      <c r="R406" s="227"/>
      <c r="S406" s="228" t="e">
        <f>IF(C406="",NA(),MATCH($B406&amp;$C406,'Smelter Reference List'!$J:$J,0))</f>
        <v>#N/A</v>
      </c>
      <c r="T406" s="229"/>
      <c r="U406" s="229">
        <f t="shared" ca="1" si="13"/>
        <v>0</v>
      </c>
      <c r="V406" s="229"/>
      <c r="W406" s="229"/>
      <c r="Y406" s="223" t="str">
        <f t="shared" si="14"/>
        <v/>
      </c>
    </row>
    <row r="407" spans="1:25" s="223" customFormat="1" ht="20.25">
      <c r="A407" s="293"/>
      <c r="B407" s="294" t="str">
        <f>IF(LEN(A407)=0,"",INDEX('Smelter Reference List'!$A:$A,MATCH($A407,'Smelter Reference List'!$E:$E,0)))</f>
        <v/>
      </c>
      <c r="C407" s="300" t="str">
        <f>IF(LEN(A407)=0,"",INDEX('Smelter Reference List'!$C:$C,MATCH($A407,'Smelter Reference List'!$E:$E,0)))</f>
        <v/>
      </c>
      <c r="D407" s="294" t="str">
        <f ca="1">IF(ISERROR($S407),"",OFFSET('Smelter Reference List'!$C$4,$S407-4,0)&amp;"")</f>
        <v/>
      </c>
      <c r="E407" s="294" t="str">
        <f ca="1">IF(ISERROR($S407),"",OFFSET('Smelter Reference List'!$D$4,$S407-4,0)&amp;"")</f>
        <v/>
      </c>
      <c r="F407" s="294" t="str">
        <f ca="1">IF(ISERROR($S407),"",OFFSET('Smelter Reference List'!$E$4,$S407-4,0))</f>
        <v/>
      </c>
      <c r="G407" s="294" t="str">
        <f ca="1">IF(C407=$U$4,"Enter smelter details", IF(ISERROR($S407),"",OFFSET('Smelter Reference List'!$F$4,$S407-4,0)))</f>
        <v/>
      </c>
      <c r="H407" s="295" t="str">
        <f ca="1">IF(ISERROR($S407),"",OFFSET('Smelter Reference List'!$G$4,$S407-4,0))</f>
        <v/>
      </c>
      <c r="I407" s="296" t="str">
        <f ca="1">IF(ISERROR($S407),"",OFFSET('Smelter Reference List'!$H$4,$S407-4,0))</f>
        <v/>
      </c>
      <c r="J407" s="296" t="str">
        <f ca="1">IF(ISERROR($S407),"",OFFSET('Smelter Reference List'!$I$4,$S407-4,0))</f>
        <v/>
      </c>
      <c r="K407" s="297"/>
      <c r="L407" s="297"/>
      <c r="M407" s="297"/>
      <c r="N407" s="297"/>
      <c r="O407" s="297"/>
      <c r="P407" s="297"/>
      <c r="Q407" s="298"/>
      <c r="R407" s="227"/>
      <c r="S407" s="228" t="e">
        <f>IF(C407="",NA(),MATCH($B407&amp;$C407,'Smelter Reference List'!$J:$J,0))</f>
        <v>#N/A</v>
      </c>
      <c r="T407" s="229"/>
      <c r="U407" s="229">
        <f t="shared" ca="1" si="13"/>
        <v>0</v>
      </c>
      <c r="V407" s="229"/>
      <c r="W407" s="229"/>
      <c r="Y407" s="223" t="str">
        <f t="shared" si="14"/>
        <v/>
      </c>
    </row>
    <row r="408" spans="1:25" s="223" customFormat="1" ht="20.25">
      <c r="A408" s="293"/>
      <c r="B408" s="294" t="str">
        <f>IF(LEN(A408)=0,"",INDEX('Smelter Reference List'!$A:$A,MATCH($A408,'Smelter Reference List'!$E:$E,0)))</f>
        <v/>
      </c>
      <c r="C408" s="300" t="str">
        <f>IF(LEN(A408)=0,"",INDEX('Smelter Reference List'!$C:$C,MATCH($A408,'Smelter Reference List'!$E:$E,0)))</f>
        <v/>
      </c>
      <c r="D408" s="294" t="str">
        <f ca="1">IF(ISERROR($S408),"",OFFSET('Smelter Reference List'!$C$4,$S408-4,0)&amp;"")</f>
        <v/>
      </c>
      <c r="E408" s="294" t="str">
        <f ca="1">IF(ISERROR($S408),"",OFFSET('Smelter Reference List'!$D$4,$S408-4,0)&amp;"")</f>
        <v/>
      </c>
      <c r="F408" s="294" t="str">
        <f ca="1">IF(ISERROR($S408),"",OFFSET('Smelter Reference List'!$E$4,$S408-4,0))</f>
        <v/>
      </c>
      <c r="G408" s="294" t="str">
        <f ca="1">IF(C408=$U$4,"Enter smelter details", IF(ISERROR($S408),"",OFFSET('Smelter Reference List'!$F$4,$S408-4,0)))</f>
        <v/>
      </c>
      <c r="H408" s="295" t="str">
        <f ca="1">IF(ISERROR($S408),"",OFFSET('Smelter Reference List'!$G$4,$S408-4,0))</f>
        <v/>
      </c>
      <c r="I408" s="296" t="str">
        <f ca="1">IF(ISERROR($S408),"",OFFSET('Smelter Reference List'!$H$4,$S408-4,0))</f>
        <v/>
      </c>
      <c r="J408" s="296" t="str">
        <f ca="1">IF(ISERROR($S408),"",OFFSET('Smelter Reference List'!$I$4,$S408-4,0))</f>
        <v/>
      </c>
      <c r="K408" s="297"/>
      <c r="L408" s="297"/>
      <c r="M408" s="297"/>
      <c r="N408" s="297"/>
      <c r="O408" s="297"/>
      <c r="P408" s="297"/>
      <c r="Q408" s="298"/>
      <c r="R408" s="227"/>
      <c r="S408" s="228" t="e">
        <f>IF(C408="",NA(),MATCH($B408&amp;$C408,'Smelter Reference List'!$J:$J,0))</f>
        <v>#N/A</v>
      </c>
      <c r="T408" s="229"/>
      <c r="U408" s="229">
        <f t="shared" ca="1" si="13"/>
        <v>0</v>
      </c>
      <c r="V408" s="229"/>
      <c r="W408" s="229"/>
      <c r="Y408" s="223" t="str">
        <f t="shared" si="14"/>
        <v/>
      </c>
    </row>
    <row r="409" spans="1:25" s="223" customFormat="1" ht="20.25">
      <c r="A409" s="293"/>
      <c r="B409" s="294" t="str">
        <f>IF(LEN(A409)=0,"",INDEX('Smelter Reference List'!$A:$A,MATCH($A409,'Smelter Reference List'!$E:$E,0)))</f>
        <v/>
      </c>
      <c r="C409" s="300" t="str">
        <f>IF(LEN(A409)=0,"",INDEX('Smelter Reference List'!$C:$C,MATCH($A409,'Smelter Reference List'!$E:$E,0)))</f>
        <v/>
      </c>
      <c r="D409" s="294" t="str">
        <f ca="1">IF(ISERROR($S409),"",OFFSET('Smelter Reference List'!$C$4,$S409-4,0)&amp;"")</f>
        <v/>
      </c>
      <c r="E409" s="294" t="str">
        <f ca="1">IF(ISERROR($S409),"",OFFSET('Smelter Reference List'!$D$4,$S409-4,0)&amp;"")</f>
        <v/>
      </c>
      <c r="F409" s="294" t="str">
        <f ca="1">IF(ISERROR($S409),"",OFFSET('Smelter Reference List'!$E$4,$S409-4,0))</f>
        <v/>
      </c>
      <c r="G409" s="294" t="str">
        <f ca="1">IF(C409=$U$4,"Enter smelter details", IF(ISERROR($S409),"",OFFSET('Smelter Reference List'!$F$4,$S409-4,0)))</f>
        <v/>
      </c>
      <c r="H409" s="295" t="str">
        <f ca="1">IF(ISERROR($S409),"",OFFSET('Smelter Reference List'!$G$4,$S409-4,0))</f>
        <v/>
      </c>
      <c r="I409" s="296" t="str">
        <f ca="1">IF(ISERROR($S409),"",OFFSET('Smelter Reference List'!$H$4,$S409-4,0))</f>
        <v/>
      </c>
      <c r="J409" s="296" t="str">
        <f ca="1">IF(ISERROR($S409),"",OFFSET('Smelter Reference List'!$I$4,$S409-4,0))</f>
        <v/>
      </c>
      <c r="K409" s="297"/>
      <c r="L409" s="297"/>
      <c r="M409" s="297"/>
      <c r="N409" s="297"/>
      <c r="O409" s="297"/>
      <c r="P409" s="297"/>
      <c r="Q409" s="298"/>
      <c r="R409" s="227"/>
      <c r="S409" s="228" t="e">
        <f>IF(C409="",NA(),MATCH($B409&amp;$C409,'Smelter Reference List'!$J:$J,0))</f>
        <v>#N/A</v>
      </c>
      <c r="T409" s="229"/>
      <c r="U409" s="229">
        <f t="shared" ca="1" si="13"/>
        <v>0</v>
      </c>
      <c r="V409" s="229"/>
      <c r="W409" s="229"/>
      <c r="Y409" s="223" t="str">
        <f t="shared" si="14"/>
        <v/>
      </c>
    </row>
    <row r="410" spans="1:25" s="223" customFormat="1" ht="20.25">
      <c r="A410" s="293"/>
      <c r="B410" s="294" t="str">
        <f>IF(LEN(A410)=0,"",INDEX('Smelter Reference List'!$A:$A,MATCH($A410,'Smelter Reference List'!$E:$E,0)))</f>
        <v/>
      </c>
      <c r="C410" s="300" t="str">
        <f>IF(LEN(A410)=0,"",INDEX('Smelter Reference List'!$C:$C,MATCH($A410,'Smelter Reference List'!$E:$E,0)))</f>
        <v/>
      </c>
      <c r="D410" s="294" t="str">
        <f ca="1">IF(ISERROR($S410),"",OFFSET('Smelter Reference List'!$C$4,$S410-4,0)&amp;"")</f>
        <v/>
      </c>
      <c r="E410" s="294" t="str">
        <f ca="1">IF(ISERROR($S410),"",OFFSET('Smelter Reference List'!$D$4,$S410-4,0)&amp;"")</f>
        <v/>
      </c>
      <c r="F410" s="294" t="str">
        <f ca="1">IF(ISERROR($S410),"",OFFSET('Smelter Reference List'!$E$4,$S410-4,0))</f>
        <v/>
      </c>
      <c r="G410" s="294" t="str">
        <f ca="1">IF(C410=$U$4,"Enter smelter details", IF(ISERROR($S410),"",OFFSET('Smelter Reference List'!$F$4,$S410-4,0)))</f>
        <v/>
      </c>
      <c r="H410" s="295" t="str">
        <f ca="1">IF(ISERROR($S410),"",OFFSET('Smelter Reference List'!$G$4,$S410-4,0))</f>
        <v/>
      </c>
      <c r="I410" s="296" t="str">
        <f ca="1">IF(ISERROR($S410),"",OFFSET('Smelter Reference List'!$H$4,$S410-4,0))</f>
        <v/>
      </c>
      <c r="J410" s="296" t="str">
        <f ca="1">IF(ISERROR($S410),"",OFFSET('Smelter Reference List'!$I$4,$S410-4,0))</f>
        <v/>
      </c>
      <c r="K410" s="297"/>
      <c r="L410" s="297"/>
      <c r="M410" s="297"/>
      <c r="N410" s="297"/>
      <c r="O410" s="297"/>
      <c r="P410" s="297"/>
      <c r="Q410" s="298"/>
      <c r="R410" s="227"/>
      <c r="S410" s="228" t="e">
        <f>IF(C410="",NA(),MATCH($B410&amp;$C410,'Smelter Reference List'!$J:$J,0))</f>
        <v>#N/A</v>
      </c>
      <c r="T410" s="229"/>
      <c r="U410" s="229">
        <f t="shared" ca="1" si="13"/>
        <v>0</v>
      </c>
      <c r="V410" s="229"/>
      <c r="W410" s="229"/>
      <c r="Y410" s="223" t="str">
        <f t="shared" si="14"/>
        <v/>
      </c>
    </row>
    <row r="411" spans="1:25" s="223" customFormat="1" ht="20.25">
      <c r="A411" s="293"/>
      <c r="B411" s="294" t="str">
        <f>IF(LEN(A411)=0,"",INDEX('Smelter Reference List'!$A:$A,MATCH($A411,'Smelter Reference List'!$E:$E,0)))</f>
        <v/>
      </c>
      <c r="C411" s="300" t="str">
        <f>IF(LEN(A411)=0,"",INDEX('Smelter Reference List'!$C:$C,MATCH($A411,'Smelter Reference List'!$E:$E,0)))</f>
        <v/>
      </c>
      <c r="D411" s="294" t="str">
        <f ca="1">IF(ISERROR($S411),"",OFFSET('Smelter Reference List'!$C$4,$S411-4,0)&amp;"")</f>
        <v/>
      </c>
      <c r="E411" s="294" t="str">
        <f ca="1">IF(ISERROR($S411),"",OFFSET('Smelter Reference List'!$D$4,$S411-4,0)&amp;"")</f>
        <v/>
      </c>
      <c r="F411" s="294" t="str">
        <f ca="1">IF(ISERROR($S411),"",OFFSET('Smelter Reference List'!$E$4,$S411-4,0))</f>
        <v/>
      </c>
      <c r="G411" s="294" t="str">
        <f ca="1">IF(C411=$U$4,"Enter smelter details", IF(ISERROR($S411),"",OFFSET('Smelter Reference List'!$F$4,$S411-4,0)))</f>
        <v/>
      </c>
      <c r="H411" s="295" t="str">
        <f ca="1">IF(ISERROR($S411),"",OFFSET('Smelter Reference List'!$G$4,$S411-4,0))</f>
        <v/>
      </c>
      <c r="I411" s="296" t="str">
        <f ca="1">IF(ISERROR($S411),"",OFFSET('Smelter Reference List'!$H$4,$S411-4,0))</f>
        <v/>
      </c>
      <c r="J411" s="296" t="str">
        <f ca="1">IF(ISERROR($S411),"",OFFSET('Smelter Reference List'!$I$4,$S411-4,0))</f>
        <v/>
      </c>
      <c r="K411" s="297"/>
      <c r="L411" s="297"/>
      <c r="M411" s="297"/>
      <c r="N411" s="297"/>
      <c r="O411" s="297"/>
      <c r="P411" s="297"/>
      <c r="Q411" s="298"/>
      <c r="R411" s="227"/>
      <c r="S411" s="228" t="e">
        <f>IF(C411="",NA(),MATCH($B411&amp;$C411,'Smelter Reference List'!$J:$J,0))</f>
        <v>#N/A</v>
      </c>
      <c r="T411" s="229"/>
      <c r="U411" s="229">
        <f t="shared" ca="1" si="13"/>
        <v>0</v>
      </c>
      <c r="V411" s="229"/>
      <c r="W411" s="229"/>
      <c r="Y411" s="223" t="str">
        <f t="shared" si="14"/>
        <v/>
      </c>
    </row>
    <row r="412" spans="1:25" s="223" customFormat="1" ht="20.25">
      <c r="A412" s="293"/>
      <c r="B412" s="294" t="str">
        <f>IF(LEN(A412)=0,"",INDEX('Smelter Reference List'!$A:$A,MATCH($A412,'Smelter Reference List'!$E:$E,0)))</f>
        <v/>
      </c>
      <c r="C412" s="300" t="str">
        <f>IF(LEN(A412)=0,"",INDEX('Smelter Reference List'!$C:$C,MATCH($A412,'Smelter Reference List'!$E:$E,0)))</f>
        <v/>
      </c>
      <c r="D412" s="294" t="str">
        <f ca="1">IF(ISERROR($S412),"",OFFSET('Smelter Reference List'!$C$4,$S412-4,0)&amp;"")</f>
        <v/>
      </c>
      <c r="E412" s="294" t="str">
        <f ca="1">IF(ISERROR($S412),"",OFFSET('Smelter Reference List'!$D$4,$S412-4,0)&amp;"")</f>
        <v/>
      </c>
      <c r="F412" s="294" t="str">
        <f ca="1">IF(ISERROR($S412),"",OFFSET('Smelter Reference List'!$E$4,$S412-4,0))</f>
        <v/>
      </c>
      <c r="G412" s="294" t="str">
        <f ca="1">IF(C412=$U$4,"Enter smelter details", IF(ISERROR($S412),"",OFFSET('Smelter Reference List'!$F$4,$S412-4,0)))</f>
        <v/>
      </c>
      <c r="H412" s="295" t="str">
        <f ca="1">IF(ISERROR($S412),"",OFFSET('Smelter Reference List'!$G$4,$S412-4,0))</f>
        <v/>
      </c>
      <c r="I412" s="296" t="str">
        <f ca="1">IF(ISERROR($S412),"",OFFSET('Smelter Reference List'!$H$4,$S412-4,0))</f>
        <v/>
      </c>
      <c r="J412" s="296" t="str">
        <f ca="1">IF(ISERROR($S412),"",OFFSET('Smelter Reference List'!$I$4,$S412-4,0))</f>
        <v/>
      </c>
      <c r="K412" s="297"/>
      <c r="L412" s="297"/>
      <c r="M412" s="297"/>
      <c r="N412" s="297"/>
      <c r="O412" s="297"/>
      <c r="P412" s="297"/>
      <c r="Q412" s="298"/>
      <c r="R412" s="227"/>
      <c r="S412" s="228" t="e">
        <f>IF(C412="",NA(),MATCH($B412&amp;$C412,'Smelter Reference List'!$J:$J,0))</f>
        <v>#N/A</v>
      </c>
      <c r="T412" s="229"/>
      <c r="U412" s="229">
        <f t="shared" ca="1" si="13"/>
        <v>0</v>
      </c>
      <c r="V412" s="229"/>
      <c r="W412" s="229"/>
      <c r="Y412" s="223" t="str">
        <f t="shared" si="14"/>
        <v/>
      </c>
    </row>
    <row r="413" spans="1:25" s="223" customFormat="1" ht="20.25">
      <c r="A413" s="293"/>
      <c r="B413" s="294" t="str">
        <f>IF(LEN(A413)=0,"",INDEX('Smelter Reference List'!$A:$A,MATCH($A413,'Smelter Reference List'!$E:$E,0)))</f>
        <v/>
      </c>
      <c r="C413" s="300" t="str">
        <f>IF(LEN(A413)=0,"",INDEX('Smelter Reference List'!$C:$C,MATCH($A413,'Smelter Reference List'!$E:$E,0)))</f>
        <v/>
      </c>
      <c r="D413" s="294" t="str">
        <f ca="1">IF(ISERROR($S413),"",OFFSET('Smelter Reference List'!$C$4,$S413-4,0)&amp;"")</f>
        <v/>
      </c>
      <c r="E413" s="294" t="str">
        <f ca="1">IF(ISERROR($S413),"",OFFSET('Smelter Reference List'!$D$4,$S413-4,0)&amp;"")</f>
        <v/>
      </c>
      <c r="F413" s="294" t="str">
        <f ca="1">IF(ISERROR($S413),"",OFFSET('Smelter Reference List'!$E$4,$S413-4,0))</f>
        <v/>
      </c>
      <c r="G413" s="294" t="str">
        <f ca="1">IF(C413=$U$4,"Enter smelter details", IF(ISERROR($S413),"",OFFSET('Smelter Reference List'!$F$4,$S413-4,0)))</f>
        <v/>
      </c>
      <c r="H413" s="295" t="str">
        <f ca="1">IF(ISERROR($S413),"",OFFSET('Smelter Reference List'!$G$4,$S413-4,0))</f>
        <v/>
      </c>
      <c r="I413" s="296" t="str">
        <f ca="1">IF(ISERROR($S413),"",OFFSET('Smelter Reference List'!$H$4,$S413-4,0))</f>
        <v/>
      </c>
      <c r="J413" s="296" t="str">
        <f ca="1">IF(ISERROR($S413),"",OFFSET('Smelter Reference List'!$I$4,$S413-4,0))</f>
        <v/>
      </c>
      <c r="K413" s="297"/>
      <c r="L413" s="297"/>
      <c r="M413" s="297"/>
      <c r="N413" s="297"/>
      <c r="O413" s="297"/>
      <c r="P413" s="297"/>
      <c r="Q413" s="298"/>
      <c r="R413" s="227"/>
      <c r="S413" s="228" t="e">
        <f>IF(C413="",NA(),MATCH($B413&amp;$C413,'Smelter Reference List'!$J:$J,0))</f>
        <v>#N/A</v>
      </c>
      <c r="T413" s="229"/>
      <c r="U413" s="229">
        <f t="shared" ca="1" si="13"/>
        <v>0</v>
      </c>
      <c r="V413" s="229"/>
      <c r="W413" s="229"/>
      <c r="Y413" s="223" t="str">
        <f t="shared" si="14"/>
        <v/>
      </c>
    </row>
    <row r="414" spans="1:25" s="223" customFormat="1" ht="20.25">
      <c r="A414" s="293"/>
      <c r="B414" s="294" t="str">
        <f>IF(LEN(A414)=0,"",INDEX('Smelter Reference List'!$A:$A,MATCH($A414,'Smelter Reference List'!$E:$E,0)))</f>
        <v/>
      </c>
      <c r="C414" s="300" t="str">
        <f>IF(LEN(A414)=0,"",INDEX('Smelter Reference List'!$C:$C,MATCH($A414,'Smelter Reference List'!$E:$E,0)))</f>
        <v/>
      </c>
      <c r="D414" s="294" t="str">
        <f ca="1">IF(ISERROR($S414),"",OFFSET('Smelter Reference List'!$C$4,$S414-4,0)&amp;"")</f>
        <v/>
      </c>
      <c r="E414" s="294" t="str">
        <f ca="1">IF(ISERROR($S414),"",OFFSET('Smelter Reference List'!$D$4,$S414-4,0)&amp;"")</f>
        <v/>
      </c>
      <c r="F414" s="294" t="str">
        <f ca="1">IF(ISERROR($S414),"",OFFSET('Smelter Reference List'!$E$4,$S414-4,0))</f>
        <v/>
      </c>
      <c r="G414" s="294" t="str">
        <f ca="1">IF(C414=$U$4,"Enter smelter details", IF(ISERROR($S414),"",OFFSET('Smelter Reference List'!$F$4,$S414-4,0)))</f>
        <v/>
      </c>
      <c r="H414" s="295" t="str">
        <f ca="1">IF(ISERROR($S414),"",OFFSET('Smelter Reference List'!$G$4,$S414-4,0))</f>
        <v/>
      </c>
      <c r="I414" s="296" t="str">
        <f ca="1">IF(ISERROR($S414),"",OFFSET('Smelter Reference List'!$H$4,$S414-4,0))</f>
        <v/>
      </c>
      <c r="J414" s="296" t="str">
        <f ca="1">IF(ISERROR($S414),"",OFFSET('Smelter Reference List'!$I$4,$S414-4,0))</f>
        <v/>
      </c>
      <c r="K414" s="297"/>
      <c r="L414" s="297"/>
      <c r="M414" s="297"/>
      <c r="N414" s="297"/>
      <c r="O414" s="297"/>
      <c r="P414" s="297"/>
      <c r="Q414" s="298"/>
      <c r="R414" s="227"/>
      <c r="S414" s="228" t="e">
        <f>IF(C414="",NA(),MATCH($B414&amp;$C414,'Smelter Reference List'!$J:$J,0))</f>
        <v>#N/A</v>
      </c>
      <c r="T414" s="229"/>
      <c r="U414" s="229">
        <f t="shared" ca="1" si="13"/>
        <v>0</v>
      </c>
      <c r="V414" s="229"/>
      <c r="W414" s="229"/>
      <c r="Y414" s="223" t="str">
        <f t="shared" si="14"/>
        <v/>
      </c>
    </row>
    <row r="415" spans="1:25" s="223" customFormat="1" ht="20.25">
      <c r="A415" s="293"/>
      <c r="B415" s="294" t="str">
        <f>IF(LEN(A415)=0,"",INDEX('Smelter Reference List'!$A:$A,MATCH($A415,'Smelter Reference List'!$E:$E,0)))</f>
        <v/>
      </c>
      <c r="C415" s="300" t="str">
        <f>IF(LEN(A415)=0,"",INDEX('Smelter Reference List'!$C:$C,MATCH($A415,'Smelter Reference List'!$E:$E,0)))</f>
        <v/>
      </c>
      <c r="D415" s="294" t="str">
        <f ca="1">IF(ISERROR($S415),"",OFFSET('Smelter Reference List'!$C$4,$S415-4,0)&amp;"")</f>
        <v/>
      </c>
      <c r="E415" s="294" t="str">
        <f ca="1">IF(ISERROR($S415),"",OFFSET('Smelter Reference List'!$D$4,$S415-4,0)&amp;"")</f>
        <v/>
      </c>
      <c r="F415" s="294" t="str">
        <f ca="1">IF(ISERROR($S415),"",OFFSET('Smelter Reference List'!$E$4,$S415-4,0))</f>
        <v/>
      </c>
      <c r="G415" s="294" t="str">
        <f ca="1">IF(C415=$U$4,"Enter smelter details", IF(ISERROR($S415),"",OFFSET('Smelter Reference List'!$F$4,$S415-4,0)))</f>
        <v/>
      </c>
      <c r="H415" s="295" t="str">
        <f ca="1">IF(ISERROR($S415),"",OFFSET('Smelter Reference List'!$G$4,$S415-4,0))</f>
        <v/>
      </c>
      <c r="I415" s="296" t="str">
        <f ca="1">IF(ISERROR($S415),"",OFFSET('Smelter Reference List'!$H$4,$S415-4,0))</f>
        <v/>
      </c>
      <c r="J415" s="296" t="str">
        <f ca="1">IF(ISERROR($S415),"",OFFSET('Smelter Reference List'!$I$4,$S415-4,0))</f>
        <v/>
      </c>
      <c r="K415" s="297"/>
      <c r="L415" s="297"/>
      <c r="M415" s="297"/>
      <c r="N415" s="297"/>
      <c r="O415" s="297"/>
      <c r="P415" s="297"/>
      <c r="Q415" s="298"/>
      <c r="R415" s="227"/>
      <c r="S415" s="228" t="e">
        <f>IF(C415="",NA(),MATCH($B415&amp;$C415,'Smelter Reference List'!$J:$J,0))</f>
        <v>#N/A</v>
      </c>
      <c r="T415" s="229"/>
      <c r="U415" s="229">
        <f t="shared" ca="1" si="13"/>
        <v>0</v>
      </c>
      <c r="V415" s="229"/>
      <c r="W415" s="229"/>
      <c r="Y415" s="223" t="str">
        <f t="shared" si="14"/>
        <v/>
      </c>
    </row>
    <row r="416" spans="1:25" s="223" customFormat="1" ht="20.25">
      <c r="A416" s="293"/>
      <c r="B416" s="294" t="str">
        <f>IF(LEN(A416)=0,"",INDEX('Smelter Reference List'!$A:$A,MATCH($A416,'Smelter Reference List'!$E:$E,0)))</f>
        <v/>
      </c>
      <c r="C416" s="300" t="str">
        <f>IF(LEN(A416)=0,"",INDEX('Smelter Reference List'!$C:$C,MATCH($A416,'Smelter Reference List'!$E:$E,0)))</f>
        <v/>
      </c>
      <c r="D416" s="294" t="str">
        <f ca="1">IF(ISERROR($S416),"",OFFSET('Smelter Reference List'!$C$4,$S416-4,0)&amp;"")</f>
        <v/>
      </c>
      <c r="E416" s="294" t="str">
        <f ca="1">IF(ISERROR($S416),"",OFFSET('Smelter Reference List'!$D$4,$S416-4,0)&amp;"")</f>
        <v/>
      </c>
      <c r="F416" s="294" t="str">
        <f ca="1">IF(ISERROR($S416),"",OFFSET('Smelter Reference List'!$E$4,$S416-4,0))</f>
        <v/>
      </c>
      <c r="G416" s="294" t="str">
        <f ca="1">IF(C416=$U$4,"Enter smelter details", IF(ISERROR($S416),"",OFFSET('Smelter Reference List'!$F$4,$S416-4,0)))</f>
        <v/>
      </c>
      <c r="H416" s="295" t="str">
        <f ca="1">IF(ISERROR($S416),"",OFFSET('Smelter Reference List'!$G$4,$S416-4,0))</f>
        <v/>
      </c>
      <c r="I416" s="296" t="str">
        <f ca="1">IF(ISERROR($S416),"",OFFSET('Smelter Reference List'!$H$4,$S416-4,0))</f>
        <v/>
      </c>
      <c r="J416" s="296" t="str">
        <f ca="1">IF(ISERROR($S416),"",OFFSET('Smelter Reference List'!$I$4,$S416-4,0))</f>
        <v/>
      </c>
      <c r="K416" s="297"/>
      <c r="L416" s="297"/>
      <c r="M416" s="297"/>
      <c r="N416" s="297"/>
      <c r="O416" s="297"/>
      <c r="P416" s="297"/>
      <c r="Q416" s="298"/>
      <c r="R416" s="227"/>
      <c r="S416" s="228" t="e">
        <f>IF(C416="",NA(),MATCH($B416&amp;$C416,'Smelter Reference List'!$J:$J,0))</f>
        <v>#N/A</v>
      </c>
      <c r="T416" s="229"/>
      <c r="U416" s="229">
        <f t="shared" ca="1" si="13"/>
        <v>0</v>
      </c>
      <c r="V416" s="229"/>
      <c r="W416" s="229"/>
      <c r="Y416" s="223" t="str">
        <f t="shared" si="14"/>
        <v/>
      </c>
    </row>
    <row r="417" spans="1:25" s="223" customFormat="1" ht="20.25">
      <c r="A417" s="293"/>
      <c r="B417" s="294" t="str">
        <f>IF(LEN(A417)=0,"",INDEX('Smelter Reference List'!$A:$A,MATCH($A417,'Smelter Reference List'!$E:$E,0)))</f>
        <v/>
      </c>
      <c r="C417" s="300" t="str">
        <f>IF(LEN(A417)=0,"",INDEX('Smelter Reference List'!$C:$C,MATCH($A417,'Smelter Reference List'!$E:$E,0)))</f>
        <v/>
      </c>
      <c r="D417" s="294" t="str">
        <f ca="1">IF(ISERROR($S417),"",OFFSET('Smelter Reference List'!$C$4,$S417-4,0)&amp;"")</f>
        <v/>
      </c>
      <c r="E417" s="294" t="str">
        <f ca="1">IF(ISERROR($S417),"",OFFSET('Smelter Reference List'!$D$4,$S417-4,0)&amp;"")</f>
        <v/>
      </c>
      <c r="F417" s="294" t="str">
        <f ca="1">IF(ISERROR($S417),"",OFFSET('Smelter Reference List'!$E$4,$S417-4,0))</f>
        <v/>
      </c>
      <c r="G417" s="294" t="str">
        <f ca="1">IF(C417=$U$4,"Enter smelter details", IF(ISERROR($S417),"",OFFSET('Smelter Reference List'!$F$4,$S417-4,0)))</f>
        <v/>
      </c>
      <c r="H417" s="295" t="str">
        <f ca="1">IF(ISERROR($S417),"",OFFSET('Smelter Reference List'!$G$4,$S417-4,0))</f>
        <v/>
      </c>
      <c r="I417" s="296" t="str">
        <f ca="1">IF(ISERROR($S417),"",OFFSET('Smelter Reference List'!$H$4,$S417-4,0))</f>
        <v/>
      </c>
      <c r="J417" s="296" t="str">
        <f ca="1">IF(ISERROR($S417),"",OFFSET('Smelter Reference List'!$I$4,$S417-4,0))</f>
        <v/>
      </c>
      <c r="K417" s="297"/>
      <c r="L417" s="297"/>
      <c r="M417" s="297"/>
      <c r="N417" s="297"/>
      <c r="O417" s="297"/>
      <c r="P417" s="297"/>
      <c r="Q417" s="298"/>
      <c r="R417" s="227"/>
      <c r="S417" s="228" t="e">
        <f>IF(C417="",NA(),MATCH($B417&amp;$C417,'Smelter Reference List'!$J:$J,0))</f>
        <v>#N/A</v>
      </c>
      <c r="T417" s="229"/>
      <c r="U417" s="229">
        <f t="shared" ca="1" si="13"/>
        <v>0</v>
      </c>
      <c r="V417" s="229"/>
      <c r="W417" s="229"/>
      <c r="Y417" s="223" t="str">
        <f t="shared" si="14"/>
        <v/>
      </c>
    </row>
    <row r="418" spans="1:25" s="223" customFormat="1" ht="20.25">
      <c r="A418" s="293"/>
      <c r="B418" s="294" t="str">
        <f>IF(LEN(A418)=0,"",INDEX('Smelter Reference List'!$A:$A,MATCH($A418,'Smelter Reference List'!$E:$E,0)))</f>
        <v/>
      </c>
      <c r="C418" s="300" t="str">
        <f>IF(LEN(A418)=0,"",INDEX('Smelter Reference List'!$C:$C,MATCH($A418,'Smelter Reference List'!$E:$E,0)))</f>
        <v/>
      </c>
      <c r="D418" s="294" t="str">
        <f ca="1">IF(ISERROR($S418),"",OFFSET('Smelter Reference List'!$C$4,$S418-4,0)&amp;"")</f>
        <v/>
      </c>
      <c r="E418" s="294" t="str">
        <f ca="1">IF(ISERROR($S418),"",OFFSET('Smelter Reference List'!$D$4,$S418-4,0)&amp;"")</f>
        <v/>
      </c>
      <c r="F418" s="294" t="str">
        <f ca="1">IF(ISERROR($S418),"",OFFSET('Smelter Reference List'!$E$4,$S418-4,0))</f>
        <v/>
      </c>
      <c r="G418" s="294" t="str">
        <f ca="1">IF(C418=$U$4,"Enter smelter details", IF(ISERROR($S418),"",OFFSET('Smelter Reference List'!$F$4,$S418-4,0)))</f>
        <v/>
      </c>
      <c r="H418" s="295" t="str">
        <f ca="1">IF(ISERROR($S418),"",OFFSET('Smelter Reference List'!$G$4,$S418-4,0))</f>
        <v/>
      </c>
      <c r="I418" s="296" t="str">
        <f ca="1">IF(ISERROR($S418),"",OFFSET('Smelter Reference List'!$H$4,$S418-4,0))</f>
        <v/>
      </c>
      <c r="J418" s="296" t="str">
        <f ca="1">IF(ISERROR($S418),"",OFFSET('Smelter Reference List'!$I$4,$S418-4,0))</f>
        <v/>
      </c>
      <c r="K418" s="297"/>
      <c r="L418" s="297"/>
      <c r="M418" s="297"/>
      <c r="N418" s="297"/>
      <c r="O418" s="297"/>
      <c r="P418" s="297"/>
      <c r="Q418" s="298"/>
      <c r="R418" s="227"/>
      <c r="S418" s="228" t="e">
        <f>IF(C418="",NA(),MATCH($B418&amp;$C418,'Smelter Reference List'!$J:$J,0))</f>
        <v>#N/A</v>
      </c>
      <c r="T418" s="229"/>
      <c r="U418" s="229">
        <f t="shared" ca="1" si="13"/>
        <v>0</v>
      </c>
      <c r="V418" s="229"/>
      <c r="W418" s="229"/>
      <c r="Y418" s="223" t="str">
        <f t="shared" si="14"/>
        <v/>
      </c>
    </row>
    <row r="419" spans="1:25" s="223" customFormat="1" ht="20.25">
      <c r="A419" s="293"/>
      <c r="B419" s="294" t="str">
        <f>IF(LEN(A419)=0,"",INDEX('Smelter Reference List'!$A:$A,MATCH($A419,'Smelter Reference List'!$E:$E,0)))</f>
        <v/>
      </c>
      <c r="C419" s="300" t="str">
        <f>IF(LEN(A419)=0,"",INDEX('Smelter Reference List'!$C:$C,MATCH($A419,'Smelter Reference List'!$E:$E,0)))</f>
        <v/>
      </c>
      <c r="D419" s="294" t="str">
        <f ca="1">IF(ISERROR($S419),"",OFFSET('Smelter Reference List'!$C$4,$S419-4,0)&amp;"")</f>
        <v/>
      </c>
      <c r="E419" s="294" t="str">
        <f ca="1">IF(ISERROR($S419),"",OFFSET('Smelter Reference List'!$D$4,$S419-4,0)&amp;"")</f>
        <v/>
      </c>
      <c r="F419" s="294" t="str">
        <f ca="1">IF(ISERROR($S419),"",OFFSET('Smelter Reference List'!$E$4,$S419-4,0))</f>
        <v/>
      </c>
      <c r="G419" s="294" t="str">
        <f ca="1">IF(C419=$U$4,"Enter smelter details", IF(ISERROR($S419),"",OFFSET('Smelter Reference List'!$F$4,$S419-4,0)))</f>
        <v/>
      </c>
      <c r="H419" s="295" t="str">
        <f ca="1">IF(ISERROR($S419),"",OFFSET('Smelter Reference List'!$G$4,$S419-4,0))</f>
        <v/>
      </c>
      <c r="I419" s="296" t="str">
        <f ca="1">IF(ISERROR($S419),"",OFFSET('Smelter Reference List'!$H$4,$S419-4,0))</f>
        <v/>
      </c>
      <c r="J419" s="296" t="str">
        <f ca="1">IF(ISERROR($S419),"",OFFSET('Smelter Reference List'!$I$4,$S419-4,0))</f>
        <v/>
      </c>
      <c r="K419" s="297"/>
      <c r="L419" s="297"/>
      <c r="M419" s="297"/>
      <c r="N419" s="297"/>
      <c r="O419" s="297"/>
      <c r="P419" s="297"/>
      <c r="Q419" s="298"/>
      <c r="R419" s="227"/>
      <c r="S419" s="228" t="e">
        <f>IF(C419="",NA(),MATCH($B419&amp;$C419,'Smelter Reference List'!$J:$J,0))</f>
        <v>#N/A</v>
      </c>
      <c r="T419" s="229"/>
      <c r="U419" s="229">
        <f t="shared" ca="1" si="13"/>
        <v>0</v>
      </c>
      <c r="V419" s="229"/>
      <c r="W419" s="229"/>
      <c r="Y419" s="223" t="str">
        <f t="shared" si="14"/>
        <v/>
      </c>
    </row>
    <row r="420" spans="1:25" s="223" customFormat="1" ht="20.25">
      <c r="A420" s="293"/>
      <c r="B420" s="294" t="str">
        <f>IF(LEN(A420)=0,"",INDEX('Smelter Reference List'!$A:$A,MATCH($A420,'Smelter Reference List'!$E:$E,0)))</f>
        <v/>
      </c>
      <c r="C420" s="300" t="str">
        <f>IF(LEN(A420)=0,"",INDEX('Smelter Reference List'!$C:$C,MATCH($A420,'Smelter Reference List'!$E:$E,0)))</f>
        <v/>
      </c>
      <c r="D420" s="294" t="str">
        <f ca="1">IF(ISERROR($S420),"",OFFSET('Smelter Reference List'!$C$4,$S420-4,0)&amp;"")</f>
        <v/>
      </c>
      <c r="E420" s="294" t="str">
        <f ca="1">IF(ISERROR($S420),"",OFFSET('Smelter Reference List'!$D$4,$S420-4,0)&amp;"")</f>
        <v/>
      </c>
      <c r="F420" s="294" t="str">
        <f ca="1">IF(ISERROR($S420),"",OFFSET('Smelter Reference List'!$E$4,$S420-4,0))</f>
        <v/>
      </c>
      <c r="G420" s="294" t="str">
        <f ca="1">IF(C420=$U$4,"Enter smelter details", IF(ISERROR($S420),"",OFFSET('Smelter Reference List'!$F$4,$S420-4,0)))</f>
        <v/>
      </c>
      <c r="H420" s="295" t="str">
        <f ca="1">IF(ISERROR($S420),"",OFFSET('Smelter Reference List'!$G$4,$S420-4,0))</f>
        <v/>
      </c>
      <c r="I420" s="296" t="str">
        <f ca="1">IF(ISERROR($S420),"",OFFSET('Smelter Reference List'!$H$4,$S420-4,0))</f>
        <v/>
      </c>
      <c r="J420" s="296" t="str">
        <f ca="1">IF(ISERROR($S420),"",OFFSET('Smelter Reference List'!$I$4,$S420-4,0))</f>
        <v/>
      </c>
      <c r="K420" s="297"/>
      <c r="L420" s="297"/>
      <c r="M420" s="297"/>
      <c r="N420" s="297"/>
      <c r="O420" s="297"/>
      <c r="P420" s="297"/>
      <c r="Q420" s="298"/>
      <c r="R420" s="227"/>
      <c r="S420" s="228" t="e">
        <f>IF(C420="",NA(),MATCH($B420&amp;$C420,'Smelter Reference List'!$J:$J,0))</f>
        <v>#N/A</v>
      </c>
      <c r="T420" s="229"/>
      <c r="U420" s="229">
        <f t="shared" ca="1" si="13"/>
        <v>0</v>
      </c>
      <c r="V420" s="229"/>
      <c r="W420" s="229"/>
      <c r="Y420" s="223" t="str">
        <f t="shared" si="14"/>
        <v/>
      </c>
    </row>
    <row r="421" spans="1:25" s="223" customFormat="1" ht="20.25">
      <c r="A421" s="293"/>
      <c r="B421" s="294" t="str">
        <f>IF(LEN(A421)=0,"",INDEX('Smelter Reference List'!$A:$A,MATCH($A421,'Smelter Reference List'!$E:$E,0)))</f>
        <v/>
      </c>
      <c r="C421" s="300" t="str">
        <f>IF(LEN(A421)=0,"",INDEX('Smelter Reference List'!$C:$C,MATCH($A421,'Smelter Reference List'!$E:$E,0)))</f>
        <v/>
      </c>
      <c r="D421" s="294" t="str">
        <f ca="1">IF(ISERROR($S421),"",OFFSET('Smelter Reference List'!$C$4,$S421-4,0)&amp;"")</f>
        <v/>
      </c>
      <c r="E421" s="294" t="str">
        <f ca="1">IF(ISERROR($S421),"",OFFSET('Smelter Reference List'!$D$4,$S421-4,0)&amp;"")</f>
        <v/>
      </c>
      <c r="F421" s="294" t="str">
        <f ca="1">IF(ISERROR($S421),"",OFFSET('Smelter Reference List'!$E$4,$S421-4,0))</f>
        <v/>
      </c>
      <c r="G421" s="294" t="str">
        <f ca="1">IF(C421=$U$4,"Enter smelter details", IF(ISERROR($S421),"",OFFSET('Smelter Reference List'!$F$4,$S421-4,0)))</f>
        <v/>
      </c>
      <c r="H421" s="295" t="str">
        <f ca="1">IF(ISERROR($S421),"",OFFSET('Smelter Reference List'!$G$4,$S421-4,0))</f>
        <v/>
      </c>
      <c r="I421" s="296" t="str">
        <f ca="1">IF(ISERROR($S421),"",OFFSET('Smelter Reference List'!$H$4,$S421-4,0))</f>
        <v/>
      </c>
      <c r="J421" s="296" t="str">
        <f ca="1">IF(ISERROR($S421),"",OFFSET('Smelter Reference List'!$I$4,$S421-4,0))</f>
        <v/>
      </c>
      <c r="K421" s="297"/>
      <c r="L421" s="297"/>
      <c r="M421" s="297"/>
      <c r="N421" s="297"/>
      <c r="O421" s="297"/>
      <c r="P421" s="297"/>
      <c r="Q421" s="298"/>
      <c r="R421" s="227"/>
      <c r="S421" s="228" t="e">
        <f>IF(C421="",NA(),MATCH($B421&amp;$C421,'Smelter Reference List'!$J:$J,0))</f>
        <v>#N/A</v>
      </c>
      <c r="T421" s="229"/>
      <c r="U421" s="229">
        <f t="shared" ca="1" si="13"/>
        <v>0</v>
      </c>
      <c r="V421" s="229"/>
      <c r="W421" s="229"/>
      <c r="Y421" s="223" t="str">
        <f t="shared" si="14"/>
        <v/>
      </c>
    </row>
    <row r="422" spans="1:25" s="223" customFormat="1" ht="20.25">
      <c r="A422" s="293"/>
      <c r="B422" s="294" t="str">
        <f>IF(LEN(A422)=0,"",INDEX('Smelter Reference List'!$A:$A,MATCH($A422,'Smelter Reference List'!$E:$E,0)))</f>
        <v/>
      </c>
      <c r="C422" s="300" t="str">
        <f>IF(LEN(A422)=0,"",INDEX('Smelter Reference List'!$C:$C,MATCH($A422,'Smelter Reference List'!$E:$E,0)))</f>
        <v/>
      </c>
      <c r="D422" s="294" t="str">
        <f ca="1">IF(ISERROR($S422),"",OFFSET('Smelter Reference List'!$C$4,$S422-4,0)&amp;"")</f>
        <v/>
      </c>
      <c r="E422" s="294" t="str">
        <f ca="1">IF(ISERROR($S422),"",OFFSET('Smelter Reference List'!$D$4,$S422-4,0)&amp;"")</f>
        <v/>
      </c>
      <c r="F422" s="294" t="str">
        <f ca="1">IF(ISERROR($S422),"",OFFSET('Smelter Reference List'!$E$4,$S422-4,0))</f>
        <v/>
      </c>
      <c r="G422" s="294" t="str">
        <f ca="1">IF(C422=$U$4,"Enter smelter details", IF(ISERROR($S422),"",OFFSET('Smelter Reference List'!$F$4,$S422-4,0)))</f>
        <v/>
      </c>
      <c r="H422" s="295" t="str">
        <f ca="1">IF(ISERROR($S422),"",OFFSET('Smelter Reference List'!$G$4,$S422-4,0))</f>
        <v/>
      </c>
      <c r="I422" s="296" t="str">
        <f ca="1">IF(ISERROR($S422),"",OFFSET('Smelter Reference List'!$H$4,$S422-4,0))</f>
        <v/>
      </c>
      <c r="J422" s="296" t="str">
        <f ca="1">IF(ISERROR($S422),"",OFFSET('Smelter Reference List'!$I$4,$S422-4,0))</f>
        <v/>
      </c>
      <c r="K422" s="297"/>
      <c r="L422" s="297"/>
      <c r="M422" s="297"/>
      <c r="N422" s="297"/>
      <c r="O422" s="297"/>
      <c r="P422" s="297"/>
      <c r="Q422" s="298"/>
      <c r="R422" s="227"/>
      <c r="S422" s="228" t="e">
        <f>IF(C422="",NA(),MATCH($B422&amp;$C422,'Smelter Reference List'!$J:$J,0))</f>
        <v>#N/A</v>
      </c>
      <c r="T422" s="229"/>
      <c r="U422" s="229">
        <f t="shared" ca="1" si="13"/>
        <v>0</v>
      </c>
      <c r="V422" s="229"/>
      <c r="W422" s="229"/>
      <c r="Y422" s="223" t="str">
        <f t="shared" si="14"/>
        <v/>
      </c>
    </row>
    <row r="423" spans="1:25" s="223" customFormat="1" ht="20.25">
      <c r="A423" s="293"/>
      <c r="B423" s="294" t="str">
        <f>IF(LEN(A423)=0,"",INDEX('Smelter Reference List'!$A:$A,MATCH($A423,'Smelter Reference List'!$E:$E,0)))</f>
        <v/>
      </c>
      <c r="C423" s="300" t="str">
        <f>IF(LEN(A423)=0,"",INDEX('Smelter Reference List'!$C:$C,MATCH($A423,'Smelter Reference List'!$E:$E,0)))</f>
        <v/>
      </c>
      <c r="D423" s="294" t="str">
        <f ca="1">IF(ISERROR($S423),"",OFFSET('Smelter Reference List'!$C$4,$S423-4,0)&amp;"")</f>
        <v/>
      </c>
      <c r="E423" s="294" t="str">
        <f ca="1">IF(ISERROR($S423),"",OFFSET('Smelter Reference List'!$D$4,$S423-4,0)&amp;"")</f>
        <v/>
      </c>
      <c r="F423" s="294" t="str">
        <f ca="1">IF(ISERROR($S423),"",OFFSET('Smelter Reference List'!$E$4,$S423-4,0))</f>
        <v/>
      </c>
      <c r="G423" s="294" t="str">
        <f ca="1">IF(C423=$U$4,"Enter smelter details", IF(ISERROR($S423),"",OFFSET('Smelter Reference List'!$F$4,$S423-4,0)))</f>
        <v/>
      </c>
      <c r="H423" s="295" t="str">
        <f ca="1">IF(ISERROR($S423),"",OFFSET('Smelter Reference List'!$G$4,$S423-4,0))</f>
        <v/>
      </c>
      <c r="I423" s="296" t="str">
        <f ca="1">IF(ISERROR($S423),"",OFFSET('Smelter Reference List'!$H$4,$S423-4,0))</f>
        <v/>
      </c>
      <c r="J423" s="296" t="str">
        <f ca="1">IF(ISERROR($S423),"",OFFSET('Smelter Reference List'!$I$4,$S423-4,0))</f>
        <v/>
      </c>
      <c r="K423" s="297"/>
      <c r="L423" s="297"/>
      <c r="M423" s="297"/>
      <c r="N423" s="297"/>
      <c r="O423" s="297"/>
      <c r="P423" s="297"/>
      <c r="Q423" s="298"/>
      <c r="R423" s="227"/>
      <c r="S423" s="228" t="e">
        <f>IF(C423="",NA(),MATCH($B423&amp;$C423,'Smelter Reference List'!$J:$J,0))</f>
        <v>#N/A</v>
      </c>
      <c r="T423" s="229"/>
      <c r="U423" s="229">
        <f t="shared" ca="1" si="13"/>
        <v>0</v>
      </c>
      <c r="V423" s="229"/>
      <c r="W423" s="229"/>
      <c r="Y423" s="223" t="str">
        <f t="shared" si="14"/>
        <v/>
      </c>
    </row>
    <row r="424" spans="1:25" s="223" customFormat="1" ht="20.25">
      <c r="A424" s="293"/>
      <c r="B424" s="294" t="str">
        <f>IF(LEN(A424)=0,"",INDEX('Smelter Reference List'!$A:$A,MATCH($A424,'Smelter Reference List'!$E:$E,0)))</f>
        <v/>
      </c>
      <c r="C424" s="300" t="str">
        <f>IF(LEN(A424)=0,"",INDEX('Smelter Reference List'!$C:$C,MATCH($A424,'Smelter Reference List'!$E:$E,0)))</f>
        <v/>
      </c>
      <c r="D424" s="294" t="str">
        <f ca="1">IF(ISERROR($S424),"",OFFSET('Smelter Reference List'!$C$4,$S424-4,0)&amp;"")</f>
        <v/>
      </c>
      <c r="E424" s="294" t="str">
        <f ca="1">IF(ISERROR($S424),"",OFFSET('Smelter Reference List'!$D$4,$S424-4,0)&amp;"")</f>
        <v/>
      </c>
      <c r="F424" s="294" t="str">
        <f ca="1">IF(ISERROR($S424),"",OFFSET('Smelter Reference List'!$E$4,$S424-4,0))</f>
        <v/>
      </c>
      <c r="G424" s="294" t="str">
        <f ca="1">IF(C424=$U$4,"Enter smelter details", IF(ISERROR($S424),"",OFFSET('Smelter Reference List'!$F$4,$S424-4,0)))</f>
        <v/>
      </c>
      <c r="H424" s="295" t="str">
        <f ca="1">IF(ISERROR($S424),"",OFFSET('Smelter Reference List'!$G$4,$S424-4,0))</f>
        <v/>
      </c>
      <c r="I424" s="296" t="str">
        <f ca="1">IF(ISERROR($S424),"",OFFSET('Smelter Reference List'!$H$4,$S424-4,0))</f>
        <v/>
      </c>
      <c r="J424" s="296" t="str">
        <f ca="1">IF(ISERROR($S424),"",OFFSET('Smelter Reference List'!$I$4,$S424-4,0))</f>
        <v/>
      </c>
      <c r="K424" s="297"/>
      <c r="L424" s="297"/>
      <c r="M424" s="297"/>
      <c r="N424" s="297"/>
      <c r="O424" s="297"/>
      <c r="P424" s="297"/>
      <c r="Q424" s="298"/>
      <c r="R424" s="227"/>
      <c r="S424" s="228" t="e">
        <f>IF(C424="",NA(),MATCH($B424&amp;$C424,'Smelter Reference List'!$J:$J,0))</f>
        <v>#N/A</v>
      </c>
      <c r="T424" s="229"/>
      <c r="U424" s="229">
        <f t="shared" ca="1" si="13"/>
        <v>0</v>
      </c>
      <c r="V424" s="229"/>
      <c r="W424" s="229"/>
      <c r="Y424" s="223" t="str">
        <f t="shared" si="14"/>
        <v/>
      </c>
    </row>
    <row r="425" spans="1:25" s="223" customFormat="1" ht="20.25">
      <c r="A425" s="293"/>
      <c r="B425" s="294" t="str">
        <f>IF(LEN(A425)=0,"",INDEX('Smelter Reference List'!$A:$A,MATCH($A425,'Smelter Reference List'!$E:$E,0)))</f>
        <v/>
      </c>
      <c r="C425" s="300" t="str">
        <f>IF(LEN(A425)=0,"",INDEX('Smelter Reference List'!$C:$C,MATCH($A425,'Smelter Reference List'!$E:$E,0)))</f>
        <v/>
      </c>
      <c r="D425" s="294" t="str">
        <f ca="1">IF(ISERROR($S425),"",OFFSET('Smelter Reference List'!$C$4,$S425-4,0)&amp;"")</f>
        <v/>
      </c>
      <c r="E425" s="294" t="str">
        <f ca="1">IF(ISERROR($S425),"",OFFSET('Smelter Reference List'!$D$4,$S425-4,0)&amp;"")</f>
        <v/>
      </c>
      <c r="F425" s="294" t="str">
        <f ca="1">IF(ISERROR($S425),"",OFFSET('Smelter Reference List'!$E$4,$S425-4,0))</f>
        <v/>
      </c>
      <c r="G425" s="294" t="str">
        <f ca="1">IF(C425=$U$4,"Enter smelter details", IF(ISERROR($S425),"",OFFSET('Smelter Reference List'!$F$4,$S425-4,0)))</f>
        <v/>
      </c>
      <c r="H425" s="295" t="str">
        <f ca="1">IF(ISERROR($S425),"",OFFSET('Smelter Reference List'!$G$4,$S425-4,0))</f>
        <v/>
      </c>
      <c r="I425" s="296" t="str">
        <f ca="1">IF(ISERROR($S425),"",OFFSET('Smelter Reference List'!$H$4,$S425-4,0))</f>
        <v/>
      </c>
      <c r="J425" s="296" t="str">
        <f ca="1">IF(ISERROR($S425),"",OFFSET('Smelter Reference List'!$I$4,$S425-4,0))</f>
        <v/>
      </c>
      <c r="K425" s="297"/>
      <c r="L425" s="297"/>
      <c r="M425" s="297"/>
      <c r="N425" s="297"/>
      <c r="O425" s="297"/>
      <c r="P425" s="297"/>
      <c r="Q425" s="298"/>
      <c r="R425" s="227"/>
      <c r="S425" s="228" t="e">
        <f>IF(C425="",NA(),MATCH($B425&amp;$C425,'Smelter Reference List'!$J:$J,0))</f>
        <v>#N/A</v>
      </c>
      <c r="T425" s="229"/>
      <c r="U425" s="229">
        <f t="shared" ca="1" si="13"/>
        <v>0</v>
      </c>
      <c r="V425" s="229"/>
      <c r="W425" s="229"/>
      <c r="Y425" s="223" t="str">
        <f t="shared" si="14"/>
        <v/>
      </c>
    </row>
    <row r="426" spans="1:25" s="223" customFormat="1" ht="20.25">
      <c r="A426" s="293"/>
      <c r="B426" s="294" t="str">
        <f>IF(LEN(A426)=0,"",INDEX('Smelter Reference List'!$A:$A,MATCH($A426,'Smelter Reference List'!$E:$E,0)))</f>
        <v/>
      </c>
      <c r="C426" s="300" t="str">
        <f>IF(LEN(A426)=0,"",INDEX('Smelter Reference List'!$C:$C,MATCH($A426,'Smelter Reference List'!$E:$E,0)))</f>
        <v/>
      </c>
      <c r="D426" s="294" t="str">
        <f ca="1">IF(ISERROR($S426),"",OFFSET('Smelter Reference List'!$C$4,$S426-4,0)&amp;"")</f>
        <v/>
      </c>
      <c r="E426" s="294" t="str">
        <f ca="1">IF(ISERROR($S426),"",OFFSET('Smelter Reference List'!$D$4,$S426-4,0)&amp;"")</f>
        <v/>
      </c>
      <c r="F426" s="294" t="str">
        <f ca="1">IF(ISERROR($S426),"",OFFSET('Smelter Reference List'!$E$4,$S426-4,0))</f>
        <v/>
      </c>
      <c r="G426" s="294" t="str">
        <f ca="1">IF(C426=$U$4,"Enter smelter details", IF(ISERROR($S426),"",OFFSET('Smelter Reference List'!$F$4,$S426-4,0)))</f>
        <v/>
      </c>
      <c r="H426" s="295" t="str">
        <f ca="1">IF(ISERROR($S426),"",OFFSET('Smelter Reference List'!$G$4,$S426-4,0))</f>
        <v/>
      </c>
      <c r="I426" s="296" t="str">
        <f ca="1">IF(ISERROR($S426),"",OFFSET('Smelter Reference List'!$H$4,$S426-4,0))</f>
        <v/>
      </c>
      <c r="J426" s="296" t="str">
        <f ca="1">IF(ISERROR($S426),"",OFFSET('Smelter Reference List'!$I$4,$S426-4,0))</f>
        <v/>
      </c>
      <c r="K426" s="297"/>
      <c r="L426" s="297"/>
      <c r="M426" s="297"/>
      <c r="N426" s="297"/>
      <c r="O426" s="297"/>
      <c r="P426" s="297"/>
      <c r="Q426" s="298"/>
      <c r="R426" s="227"/>
      <c r="S426" s="228" t="e">
        <f>IF(C426="",NA(),MATCH($B426&amp;$C426,'Smelter Reference List'!$J:$J,0))</f>
        <v>#N/A</v>
      </c>
      <c r="T426" s="229"/>
      <c r="U426" s="229">
        <f t="shared" ca="1" si="13"/>
        <v>0</v>
      </c>
      <c r="V426" s="229"/>
      <c r="W426" s="229"/>
      <c r="Y426" s="223" t="str">
        <f t="shared" si="14"/>
        <v/>
      </c>
    </row>
    <row r="427" spans="1:25" s="223" customFormat="1" ht="20.25">
      <c r="A427" s="293"/>
      <c r="B427" s="294" t="str">
        <f>IF(LEN(A427)=0,"",INDEX('Smelter Reference List'!$A:$A,MATCH($A427,'Smelter Reference List'!$E:$E,0)))</f>
        <v/>
      </c>
      <c r="C427" s="300" t="str">
        <f>IF(LEN(A427)=0,"",INDEX('Smelter Reference List'!$C:$C,MATCH($A427,'Smelter Reference List'!$E:$E,0)))</f>
        <v/>
      </c>
      <c r="D427" s="294" t="str">
        <f ca="1">IF(ISERROR($S427),"",OFFSET('Smelter Reference List'!$C$4,$S427-4,0)&amp;"")</f>
        <v/>
      </c>
      <c r="E427" s="294" t="str">
        <f ca="1">IF(ISERROR($S427),"",OFFSET('Smelter Reference List'!$D$4,$S427-4,0)&amp;"")</f>
        <v/>
      </c>
      <c r="F427" s="294" t="str">
        <f ca="1">IF(ISERROR($S427),"",OFFSET('Smelter Reference List'!$E$4,$S427-4,0))</f>
        <v/>
      </c>
      <c r="G427" s="294" t="str">
        <f ca="1">IF(C427=$U$4,"Enter smelter details", IF(ISERROR($S427),"",OFFSET('Smelter Reference List'!$F$4,$S427-4,0)))</f>
        <v/>
      </c>
      <c r="H427" s="295" t="str">
        <f ca="1">IF(ISERROR($S427),"",OFFSET('Smelter Reference List'!$G$4,$S427-4,0))</f>
        <v/>
      </c>
      <c r="I427" s="296" t="str">
        <f ca="1">IF(ISERROR($S427),"",OFFSET('Smelter Reference List'!$H$4,$S427-4,0))</f>
        <v/>
      </c>
      <c r="J427" s="296" t="str">
        <f ca="1">IF(ISERROR($S427),"",OFFSET('Smelter Reference List'!$I$4,$S427-4,0))</f>
        <v/>
      </c>
      <c r="K427" s="297"/>
      <c r="L427" s="297"/>
      <c r="M427" s="297"/>
      <c r="N427" s="297"/>
      <c r="O427" s="297"/>
      <c r="P427" s="297"/>
      <c r="Q427" s="298"/>
      <c r="R427" s="227"/>
      <c r="S427" s="228" t="e">
        <f>IF(C427="",NA(),MATCH($B427&amp;$C427,'Smelter Reference List'!$J:$J,0))</f>
        <v>#N/A</v>
      </c>
      <c r="T427" s="229"/>
      <c r="U427" s="229">
        <f t="shared" ca="1" si="13"/>
        <v>0</v>
      </c>
      <c r="V427" s="229"/>
      <c r="W427" s="229"/>
      <c r="Y427" s="223" t="str">
        <f t="shared" si="14"/>
        <v/>
      </c>
    </row>
    <row r="428" spans="1:25" s="223" customFormat="1" ht="20.25">
      <c r="A428" s="293"/>
      <c r="B428" s="294" t="str">
        <f>IF(LEN(A428)=0,"",INDEX('Smelter Reference List'!$A:$A,MATCH($A428,'Smelter Reference List'!$E:$E,0)))</f>
        <v/>
      </c>
      <c r="C428" s="300" t="str">
        <f>IF(LEN(A428)=0,"",INDEX('Smelter Reference List'!$C:$C,MATCH($A428,'Smelter Reference List'!$E:$E,0)))</f>
        <v/>
      </c>
      <c r="D428" s="294" t="str">
        <f ca="1">IF(ISERROR($S428),"",OFFSET('Smelter Reference List'!$C$4,$S428-4,0)&amp;"")</f>
        <v/>
      </c>
      <c r="E428" s="294" t="str">
        <f ca="1">IF(ISERROR($S428),"",OFFSET('Smelter Reference List'!$D$4,$S428-4,0)&amp;"")</f>
        <v/>
      </c>
      <c r="F428" s="294" t="str">
        <f ca="1">IF(ISERROR($S428),"",OFFSET('Smelter Reference List'!$E$4,$S428-4,0))</f>
        <v/>
      </c>
      <c r="G428" s="294" t="str">
        <f ca="1">IF(C428=$U$4,"Enter smelter details", IF(ISERROR($S428),"",OFFSET('Smelter Reference List'!$F$4,$S428-4,0)))</f>
        <v/>
      </c>
      <c r="H428" s="295" t="str">
        <f ca="1">IF(ISERROR($S428),"",OFFSET('Smelter Reference List'!$G$4,$S428-4,0))</f>
        <v/>
      </c>
      <c r="I428" s="296" t="str">
        <f ca="1">IF(ISERROR($S428),"",OFFSET('Smelter Reference List'!$H$4,$S428-4,0))</f>
        <v/>
      </c>
      <c r="J428" s="296" t="str">
        <f ca="1">IF(ISERROR($S428),"",OFFSET('Smelter Reference List'!$I$4,$S428-4,0))</f>
        <v/>
      </c>
      <c r="K428" s="297"/>
      <c r="L428" s="297"/>
      <c r="M428" s="297"/>
      <c r="N428" s="297"/>
      <c r="O428" s="297"/>
      <c r="P428" s="297"/>
      <c r="Q428" s="298"/>
      <c r="R428" s="227"/>
      <c r="S428" s="228" t="e">
        <f>IF(C428="",NA(),MATCH($B428&amp;$C428,'Smelter Reference List'!$J:$J,0))</f>
        <v>#N/A</v>
      </c>
      <c r="T428" s="229"/>
      <c r="U428" s="229">
        <f t="shared" ca="1" si="13"/>
        <v>0</v>
      </c>
      <c r="V428" s="229"/>
      <c r="W428" s="229"/>
      <c r="Y428" s="223" t="str">
        <f t="shared" si="14"/>
        <v/>
      </c>
    </row>
    <row r="429" spans="1:25" s="223" customFormat="1" ht="20.25">
      <c r="A429" s="293"/>
      <c r="B429" s="294" t="str">
        <f>IF(LEN(A429)=0,"",INDEX('Smelter Reference List'!$A:$A,MATCH($A429,'Smelter Reference List'!$E:$E,0)))</f>
        <v/>
      </c>
      <c r="C429" s="300" t="str">
        <f>IF(LEN(A429)=0,"",INDEX('Smelter Reference List'!$C:$C,MATCH($A429,'Smelter Reference List'!$E:$E,0)))</f>
        <v/>
      </c>
      <c r="D429" s="294" t="str">
        <f ca="1">IF(ISERROR($S429),"",OFFSET('Smelter Reference List'!$C$4,$S429-4,0)&amp;"")</f>
        <v/>
      </c>
      <c r="E429" s="294" t="str">
        <f ca="1">IF(ISERROR($S429),"",OFFSET('Smelter Reference List'!$D$4,$S429-4,0)&amp;"")</f>
        <v/>
      </c>
      <c r="F429" s="294" t="str">
        <f ca="1">IF(ISERROR($S429),"",OFFSET('Smelter Reference List'!$E$4,$S429-4,0))</f>
        <v/>
      </c>
      <c r="G429" s="294" t="str">
        <f ca="1">IF(C429=$U$4,"Enter smelter details", IF(ISERROR($S429),"",OFFSET('Smelter Reference List'!$F$4,$S429-4,0)))</f>
        <v/>
      </c>
      <c r="H429" s="295" t="str">
        <f ca="1">IF(ISERROR($S429),"",OFFSET('Smelter Reference List'!$G$4,$S429-4,0))</f>
        <v/>
      </c>
      <c r="I429" s="296" t="str">
        <f ca="1">IF(ISERROR($S429),"",OFFSET('Smelter Reference List'!$H$4,$S429-4,0))</f>
        <v/>
      </c>
      <c r="J429" s="296" t="str">
        <f ca="1">IF(ISERROR($S429),"",OFFSET('Smelter Reference List'!$I$4,$S429-4,0))</f>
        <v/>
      </c>
      <c r="K429" s="297"/>
      <c r="L429" s="297"/>
      <c r="M429" s="297"/>
      <c r="N429" s="297"/>
      <c r="O429" s="297"/>
      <c r="P429" s="297"/>
      <c r="Q429" s="298"/>
      <c r="R429" s="227"/>
      <c r="S429" s="228" t="e">
        <f>IF(C429="",NA(),MATCH($B429&amp;$C429,'Smelter Reference List'!$J:$J,0))</f>
        <v>#N/A</v>
      </c>
      <c r="T429" s="229"/>
      <c r="U429" s="229">
        <f t="shared" ca="1" si="13"/>
        <v>0</v>
      </c>
      <c r="V429" s="229"/>
      <c r="W429" s="229"/>
      <c r="Y429" s="223" t="str">
        <f t="shared" si="14"/>
        <v/>
      </c>
    </row>
    <row r="430" spans="1:25" s="223" customFormat="1" ht="20.25">
      <c r="A430" s="293"/>
      <c r="B430" s="294" t="str">
        <f>IF(LEN(A430)=0,"",INDEX('Smelter Reference List'!$A:$A,MATCH($A430,'Smelter Reference List'!$E:$E,0)))</f>
        <v/>
      </c>
      <c r="C430" s="300" t="str">
        <f>IF(LEN(A430)=0,"",INDEX('Smelter Reference List'!$C:$C,MATCH($A430,'Smelter Reference List'!$E:$E,0)))</f>
        <v/>
      </c>
      <c r="D430" s="294" t="str">
        <f ca="1">IF(ISERROR($S430),"",OFFSET('Smelter Reference List'!$C$4,$S430-4,0)&amp;"")</f>
        <v/>
      </c>
      <c r="E430" s="294" t="str">
        <f ca="1">IF(ISERROR($S430),"",OFFSET('Smelter Reference List'!$D$4,$S430-4,0)&amp;"")</f>
        <v/>
      </c>
      <c r="F430" s="294" t="str">
        <f ca="1">IF(ISERROR($S430),"",OFFSET('Smelter Reference List'!$E$4,$S430-4,0))</f>
        <v/>
      </c>
      <c r="G430" s="294" t="str">
        <f ca="1">IF(C430=$U$4,"Enter smelter details", IF(ISERROR($S430),"",OFFSET('Smelter Reference List'!$F$4,$S430-4,0)))</f>
        <v/>
      </c>
      <c r="H430" s="295" t="str">
        <f ca="1">IF(ISERROR($S430),"",OFFSET('Smelter Reference List'!$G$4,$S430-4,0))</f>
        <v/>
      </c>
      <c r="I430" s="296" t="str">
        <f ca="1">IF(ISERROR($S430),"",OFFSET('Smelter Reference List'!$H$4,$S430-4,0))</f>
        <v/>
      </c>
      <c r="J430" s="296" t="str">
        <f ca="1">IF(ISERROR($S430),"",OFFSET('Smelter Reference List'!$I$4,$S430-4,0))</f>
        <v/>
      </c>
      <c r="K430" s="297"/>
      <c r="L430" s="297"/>
      <c r="M430" s="297"/>
      <c r="N430" s="297"/>
      <c r="O430" s="297"/>
      <c r="P430" s="297"/>
      <c r="Q430" s="298"/>
      <c r="R430" s="227"/>
      <c r="S430" s="228" t="e">
        <f>IF(C430="",NA(),MATCH($B430&amp;$C430,'Smelter Reference List'!$J:$J,0))</f>
        <v>#N/A</v>
      </c>
      <c r="T430" s="229"/>
      <c r="U430" s="229">
        <f t="shared" ca="1" si="13"/>
        <v>0</v>
      </c>
      <c r="V430" s="229"/>
      <c r="W430" s="229"/>
      <c r="Y430" s="223" t="str">
        <f t="shared" si="14"/>
        <v/>
      </c>
    </row>
    <row r="431" spans="1:25" s="223" customFormat="1" ht="20.25">
      <c r="A431" s="293"/>
      <c r="B431" s="294" t="str">
        <f>IF(LEN(A431)=0,"",INDEX('Smelter Reference List'!$A:$A,MATCH($A431,'Smelter Reference List'!$E:$E,0)))</f>
        <v/>
      </c>
      <c r="C431" s="300" t="str">
        <f>IF(LEN(A431)=0,"",INDEX('Smelter Reference List'!$C:$C,MATCH($A431,'Smelter Reference List'!$E:$E,0)))</f>
        <v/>
      </c>
      <c r="D431" s="294" t="str">
        <f ca="1">IF(ISERROR($S431),"",OFFSET('Smelter Reference List'!$C$4,$S431-4,0)&amp;"")</f>
        <v/>
      </c>
      <c r="E431" s="294" t="str">
        <f ca="1">IF(ISERROR($S431),"",OFFSET('Smelter Reference List'!$D$4,$S431-4,0)&amp;"")</f>
        <v/>
      </c>
      <c r="F431" s="294" t="str">
        <f ca="1">IF(ISERROR($S431),"",OFFSET('Smelter Reference List'!$E$4,$S431-4,0))</f>
        <v/>
      </c>
      <c r="G431" s="294" t="str">
        <f ca="1">IF(C431=$U$4,"Enter smelter details", IF(ISERROR($S431),"",OFFSET('Smelter Reference List'!$F$4,$S431-4,0)))</f>
        <v/>
      </c>
      <c r="H431" s="295" t="str">
        <f ca="1">IF(ISERROR($S431),"",OFFSET('Smelter Reference List'!$G$4,$S431-4,0))</f>
        <v/>
      </c>
      <c r="I431" s="296" t="str">
        <f ca="1">IF(ISERROR($S431),"",OFFSET('Smelter Reference List'!$H$4,$S431-4,0))</f>
        <v/>
      </c>
      <c r="J431" s="296" t="str">
        <f ca="1">IF(ISERROR($S431),"",OFFSET('Smelter Reference List'!$I$4,$S431-4,0))</f>
        <v/>
      </c>
      <c r="K431" s="297"/>
      <c r="L431" s="297"/>
      <c r="M431" s="297"/>
      <c r="N431" s="297"/>
      <c r="O431" s="297"/>
      <c r="P431" s="297"/>
      <c r="Q431" s="298"/>
      <c r="R431" s="227"/>
      <c r="S431" s="228" t="e">
        <f>IF(C431="",NA(),MATCH($B431&amp;$C431,'Smelter Reference List'!$J:$J,0))</f>
        <v>#N/A</v>
      </c>
      <c r="T431" s="229"/>
      <c r="U431" s="229">
        <f t="shared" ca="1" si="13"/>
        <v>0</v>
      </c>
      <c r="V431" s="229"/>
      <c r="W431" s="229"/>
      <c r="Y431" s="223" t="str">
        <f t="shared" si="14"/>
        <v/>
      </c>
    </row>
    <row r="432" spans="1:25" s="223" customFormat="1" ht="20.25">
      <c r="A432" s="293"/>
      <c r="B432" s="294" t="str">
        <f>IF(LEN(A432)=0,"",INDEX('Smelter Reference List'!$A:$A,MATCH($A432,'Smelter Reference List'!$E:$E,0)))</f>
        <v/>
      </c>
      <c r="C432" s="300" t="str">
        <f>IF(LEN(A432)=0,"",INDEX('Smelter Reference List'!$C:$C,MATCH($A432,'Smelter Reference List'!$E:$E,0)))</f>
        <v/>
      </c>
      <c r="D432" s="294" t="str">
        <f ca="1">IF(ISERROR($S432),"",OFFSET('Smelter Reference List'!$C$4,$S432-4,0)&amp;"")</f>
        <v/>
      </c>
      <c r="E432" s="294" t="str">
        <f ca="1">IF(ISERROR($S432),"",OFFSET('Smelter Reference List'!$D$4,$S432-4,0)&amp;"")</f>
        <v/>
      </c>
      <c r="F432" s="294" t="str">
        <f ca="1">IF(ISERROR($S432),"",OFFSET('Smelter Reference List'!$E$4,$S432-4,0))</f>
        <v/>
      </c>
      <c r="G432" s="294" t="str">
        <f ca="1">IF(C432=$U$4,"Enter smelter details", IF(ISERROR($S432),"",OFFSET('Smelter Reference List'!$F$4,$S432-4,0)))</f>
        <v/>
      </c>
      <c r="H432" s="295" t="str">
        <f ca="1">IF(ISERROR($S432),"",OFFSET('Smelter Reference List'!$G$4,$S432-4,0))</f>
        <v/>
      </c>
      <c r="I432" s="296" t="str">
        <f ca="1">IF(ISERROR($S432),"",OFFSET('Smelter Reference List'!$H$4,$S432-4,0))</f>
        <v/>
      </c>
      <c r="J432" s="296" t="str">
        <f ca="1">IF(ISERROR($S432),"",OFFSET('Smelter Reference List'!$I$4,$S432-4,0))</f>
        <v/>
      </c>
      <c r="K432" s="297"/>
      <c r="L432" s="297"/>
      <c r="M432" s="297"/>
      <c r="N432" s="297"/>
      <c r="O432" s="297"/>
      <c r="P432" s="297"/>
      <c r="Q432" s="298"/>
      <c r="R432" s="227"/>
      <c r="S432" s="228" t="e">
        <f>IF(C432="",NA(),MATCH($B432&amp;$C432,'Smelter Reference List'!$J:$J,0))</f>
        <v>#N/A</v>
      </c>
      <c r="T432" s="229"/>
      <c r="U432" s="229">
        <f t="shared" ca="1" si="13"/>
        <v>0</v>
      </c>
      <c r="V432" s="229"/>
      <c r="W432" s="229"/>
      <c r="Y432" s="223" t="str">
        <f t="shared" si="14"/>
        <v/>
      </c>
    </row>
    <row r="433" spans="1:25" s="223" customFormat="1" ht="20.25">
      <c r="A433" s="293"/>
      <c r="B433" s="294" t="str">
        <f>IF(LEN(A433)=0,"",INDEX('Smelter Reference List'!$A:$A,MATCH($A433,'Smelter Reference List'!$E:$E,0)))</f>
        <v/>
      </c>
      <c r="C433" s="300" t="str">
        <f>IF(LEN(A433)=0,"",INDEX('Smelter Reference List'!$C:$C,MATCH($A433,'Smelter Reference List'!$E:$E,0)))</f>
        <v/>
      </c>
      <c r="D433" s="294" t="str">
        <f ca="1">IF(ISERROR($S433),"",OFFSET('Smelter Reference List'!$C$4,$S433-4,0)&amp;"")</f>
        <v/>
      </c>
      <c r="E433" s="294" t="str">
        <f ca="1">IF(ISERROR($S433),"",OFFSET('Smelter Reference List'!$D$4,$S433-4,0)&amp;"")</f>
        <v/>
      </c>
      <c r="F433" s="294" t="str">
        <f ca="1">IF(ISERROR($S433),"",OFFSET('Smelter Reference List'!$E$4,$S433-4,0))</f>
        <v/>
      </c>
      <c r="G433" s="294" t="str">
        <f ca="1">IF(C433=$U$4,"Enter smelter details", IF(ISERROR($S433),"",OFFSET('Smelter Reference List'!$F$4,$S433-4,0)))</f>
        <v/>
      </c>
      <c r="H433" s="295" t="str">
        <f ca="1">IF(ISERROR($S433),"",OFFSET('Smelter Reference List'!$G$4,$S433-4,0))</f>
        <v/>
      </c>
      <c r="I433" s="296" t="str">
        <f ca="1">IF(ISERROR($S433),"",OFFSET('Smelter Reference List'!$H$4,$S433-4,0))</f>
        <v/>
      </c>
      <c r="J433" s="296" t="str">
        <f ca="1">IF(ISERROR($S433),"",OFFSET('Smelter Reference List'!$I$4,$S433-4,0))</f>
        <v/>
      </c>
      <c r="K433" s="297"/>
      <c r="L433" s="297"/>
      <c r="M433" s="297"/>
      <c r="N433" s="297"/>
      <c r="O433" s="297"/>
      <c r="P433" s="297"/>
      <c r="Q433" s="298"/>
      <c r="R433" s="227"/>
      <c r="S433" s="228" t="e">
        <f>IF(C433="",NA(),MATCH($B433&amp;$C433,'Smelter Reference List'!$J:$J,0))</f>
        <v>#N/A</v>
      </c>
      <c r="T433" s="229"/>
      <c r="U433" s="229">
        <f t="shared" ca="1" si="13"/>
        <v>0</v>
      </c>
      <c r="V433" s="229"/>
      <c r="W433" s="229"/>
      <c r="Y433" s="223" t="str">
        <f t="shared" si="14"/>
        <v/>
      </c>
    </row>
    <row r="434" spans="1:25" s="223" customFormat="1" ht="20.25">
      <c r="A434" s="293"/>
      <c r="B434" s="294" t="str">
        <f>IF(LEN(A434)=0,"",INDEX('Smelter Reference List'!$A:$A,MATCH($A434,'Smelter Reference List'!$E:$E,0)))</f>
        <v/>
      </c>
      <c r="C434" s="300" t="str">
        <f>IF(LEN(A434)=0,"",INDEX('Smelter Reference List'!$C:$C,MATCH($A434,'Smelter Reference List'!$E:$E,0)))</f>
        <v/>
      </c>
      <c r="D434" s="294" t="str">
        <f ca="1">IF(ISERROR($S434),"",OFFSET('Smelter Reference List'!$C$4,$S434-4,0)&amp;"")</f>
        <v/>
      </c>
      <c r="E434" s="294" t="str">
        <f ca="1">IF(ISERROR($S434),"",OFFSET('Smelter Reference List'!$D$4,$S434-4,0)&amp;"")</f>
        <v/>
      </c>
      <c r="F434" s="294" t="str">
        <f ca="1">IF(ISERROR($S434),"",OFFSET('Smelter Reference List'!$E$4,$S434-4,0))</f>
        <v/>
      </c>
      <c r="G434" s="294" t="str">
        <f ca="1">IF(C434=$U$4,"Enter smelter details", IF(ISERROR($S434),"",OFFSET('Smelter Reference List'!$F$4,$S434-4,0)))</f>
        <v/>
      </c>
      <c r="H434" s="295" t="str">
        <f ca="1">IF(ISERROR($S434),"",OFFSET('Smelter Reference List'!$G$4,$S434-4,0))</f>
        <v/>
      </c>
      <c r="I434" s="296" t="str">
        <f ca="1">IF(ISERROR($S434),"",OFFSET('Smelter Reference List'!$H$4,$S434-4,0))</f>
        <v/>
      </c>
      <c r="J434" s="296" t="str">
        <f ca="1">IF(ISERROR($S434),"",OFFSET('Smelter Reference List'!$I$4,$S434-4,0))</f>
        <v/>
      </c>
      <c r="K434" s="297"/>
      <c r="L434" s="297"/>
      <c r="M434" s="297"/>
      <c r="N434" s="297"/>
      <c r="O434" s="297"/>
      <c r="P434" s="297"/>
      <c r="Q434" s="298"/>
      <c r="R434" s="227"/>
      <c r="S434" s="228" t="e">
        <f>IF(C434="",NA(),MATCH($B434&amp;$C434,'Smelter Reference List'!$J:$J,0))</f>
        <v>#N/A</v>
      </c>
      <c r="T434" s="229"/>
      <c r="U434" s="229">
        <f t="shared" ca="1" si="13"/>
        <v>0</v>
      </c>
      <c r="V434" s="229"/>
      <c r="W434" s="229"/>
      <c r="Y434" s="223" t="str">
        <f t="shared" si="14"/>
        <v/>
      </c>
    </row>
    <row r="435" spans="1:25" s="223" customFormat="1" ht="20.25">
      <c r="A435" s="293"/>
      <c r="B435" s="294" t="str">
        <f>IF(LEN(A435)=0,"",INDEX('Smelter Reference List'!$A:$A,MATCH($A435,'Smelter Reference List'!$E:$E,0)))</f>
        <v/>
      </c>
      <c r="C435" s="300" t="str">
        <f>IF(LEN(A435)=0,"",INDEX('Smelter Reference List'!$C:$C,MATCH($A435,'Smelter Reference List'!$E:$E,0)))</f>
        <v/>
      </c>
      <c r="D435" s="294" t="str">
        <f ca="1">IF(ISERROR($S435),"",OFFSET('Smelter Reference List'!$C$4,$S435-4,0)&amp;"")</f>
        <v/>
      </c>
      <c r="E435" s="294" t="str">
        <f ca="1">IF(ISERROR($S435),"",OFFSET('Smelter Reference List'!$D$4,$S435-4,0)&amp;"")</f>
        <v/>
      </c>
      <c r="F435" s="294" t="str">
        <f ca="1">IF(ISERROR($S435),"",OFFSET('Smelter Reference List'!$E$4,$S435-4,0))</f>
        <v/>
      </c>
      <c r="G435" s="294" t="str">
        <f ca="1">IF(C435=$U$4,"Enter smelter details", IF(ISERROR($S435),"",OFFSET('Smelter Reference List'!$F$4,$S435-4,0)))</f>
        <v/>
      </c>
      <c r="H435" s="295" t="str">
        <f ca="1">IF(ISERROR($S435),"",OFFSET('Smelter Reference List'!$G$4,$S435-4,0))</f>
        <v/>
      </c>
      <c r="I435" s="296" t="str">
        <f ca="1">IF(ISERROR($S435),"",OFFSET('Smelter Reference List'!$H$4,$S435-4,0))</f>
        <v/>
      </c>
      <c r="J435" s="296" t="str">
        <f ca="1">IF(ISERROR($S435),"",OFFSET('Smelter Reference List'!$I$4,$S435-4,0))</f>
        <v/>
      </c>
      <c r="K435" s="297"/>
      <c r="L435" s="297"/>
      <c r="M435" s="297"/>
      <c r="N435" s="297"/>
      <c r="O435" s="297"/>
      <c r="P435" s="297"/>
      <c r="Q435" s="298"/>
      <c r="R435" s="227"/>
      <c r="S435" s="228" t="e">
        <f>IF(C435="",NA(),MATCH($B435&amp;$C435,'Smelter Reference List'!$J:$J,0))</f>
        <v>#N/A</v>
      </c>
      <c r="T435" s="229"/>
      <c r="U435" s="229">
        <f t="shared" ca="1" si="13"/>
        <v>0</v>
      </c>
      <c r="V435" s="229"/>
      <c r="W435" s="229"/>
      <c r="Y435" s="223" t="str">
        <f t="shared" si="14"/>
        <v/>
      </c>
    </row>
    <row r="436" spans="1:25" s="223" customFormat="1" ht="20.25">
      <c r="A436" s="293"/>
      <c r="B436" s="294" t="str">
        <f>IF(LEN(A436)=0,"",INDEX('Smelter Reference List'!$A:$A,MATCH($A436,'Smelter Reference List'!$E:$E,0)))</f>
        <v/>
      </c>
      <c r="C436" s="300" t="str">
        <f>IF(LEN(A436)=0,"",INDEX('Smelter Reference List'!$C:$C,MATCH($A436,'Smelter Reference List'!$E:$E,0)))</f>
        <v/>
      </c>
      <c r="D436" s="294" t="str">
        <f ca="1">IF(ISERROR($S436),"",OFFSET('Smelter Reference List'!$C$4,$S436-4,0)&amp;"")</f>
        <v/>
      </c>
      <c r="E436" s="294" t="str">
        <f ca="1">IF(ISERROR($S436),"",OFFSET('Smelter Reference List'!$D$4,$S436-4,0)&amp;"")</f>
        <v/>
      </c>
      <c r="F436" s="294" t="str">
        <f ca="1">IF(ISERROR($S436),"",OFFSET('Smelter Reference List'!$E$4,$S436-4,0))</f>
        <v/>
      </c>
      <c r="G436" s="294" t="str">
        <f ca="1">IF(C436=$U$4,"Enter smelter details", IF(ISERROR($S436),"",OFFSET('Smelter Reference List'!$F$4,$S436-4,0)))</f>
        <v/>
      </c>
      <c r="H436" s="295" t="str">
        <f ca="1">IF(ISERROR($S436),"",OFFSET('Smelter Reference List'!$G$4,$S436-4,0))</f>
        <v/>
      </c>
      <c r="I436" s="296" t="str">
        <f ca="1">IF(ISERROR($S436),"",OFFSET('Smelter Reference List'!$H$4,$S436-4,0))</f>
        <v/>
      </c>
      <c r="J436" s="296" t="str">
        <f ca="1">IF(ISERROR($S436),"",OFFSET('Smelter Reference List'!$I$4,$S436-4,0))</f>
        <v/>
      </c>
      <c r="K436" s="297"/>
      <c r="L436" s="297"/>
      <c r="M436" s="297"/>
      <c r="N436" s="297"/>
      <c r="O436" s="297"/>
      <c r="P436" s="297"/>
      <c r="Q436" s="298"/>
      <c r="R436" s="227"/>
      <c r="S436" s="228" t="e">
        <f>IF(C436="",NA(),MATCH($B436&amp;$C436,'Smelter Reference List'!$J:$J,0))</f>
        <v>#N/A</v>
      </c>
      <c r="T436" s="229"/>
      <c r="U436" s="229">
        <f t="shared" ca="1" si="13"/>
        <v>0</v>
      </c>
      <c r="V436" s="229"/>
      <c r="W436" s="229"/>
      <c r="Y436" s="223" t="str">
        <f t="shared" si="14"/>
        <v/>
      </c>
    </row>
    <row r="437" spans="1:25" s="223" customFormat="1" ht="20.25">
      <c r="A437" s="293"/>
      <c r="B437" s="294" t="str">
        <f>IF(LEN(A437)=0,"",INDEX('Smelter Reference List'!$A:$A,MATCH($A437,'Smelter Reference List'!$E:$E,0)))</f>
        <v/>
      </c>
      <c r="C437" s="300" t="str">
        <f>IF(LEN(A437)=0,"",INDEX('Smelter Reference List'!$C:$C,MATCH($A437,'Smelter Reference List'!$E:$E,0)))</f>
        <v/>
      </c>
      <c r="D437" s="294" t="str">
        <f ca="1">IF(ISERROR($S437),"",OFFSET('Smelter Reference List'!$C$4,$S437-4,0)&amp;"")</f>
        <v/>
      </c>
      <c r="E437" s="294" t="str">
        <f ca="1">IF(ISERROR($S437),"",OFFSET('Smelter Reference List'!$D$4,$S437-4,0)&amp;"")</f>
        <v/>
      </c>
      <c r="F437" s="294" t="str">
        <f ca="1">IF(ISERROR($S437),"",OFFSET('Smelter Reference List'!$E$4,$S437-4,0))</f>
        <v/>
      </c>
      <c r="G437" s="294" t="str">
        <f ca="1">IF(C437=$U$4,"Enter smelter details", IF(ISERROR($S437),"",OFFSET('Smelter Reference List'!$F$4,$S437-4,0)))</f>
        <v/>
      </c>
      <c r="H437" s="295" t="str">
        <f ca="1">IF(ISERROR($S437),"",OFFSET('Smelter Reference List'!$G$4,$S437-4,0))</f>
        <v/>
      </c>
      <c r="I437" s="296" t="str">
        <f ca="1">IF(ISERROR($S437),"",OFFSET('Smelter Reference List'!$H$4,$S437-4,0))</f>
        <v/>
      </c>
      <c r="J437" s="296" t="str">
        <f ca="1">IF(ISERROR($S437),"",OFFSET('Smelter Reference List'!$I$4,$S437-4,0))</f>
        <v/>
      </c>
      <c r="K437" s="297"/>
      <c r="L437" s="297"/>
      <c r="M437" s="297"/>
      <c r="N437" s="297"/>
      <c r="O437" s="297"/>
      <c r="P437" s="297"/>
      <c r="Q437" s="298"/>
      <c r="R437" s="227"/>
      <c r="S437" s="228" t="e">
        <f>IF(C437="",NA(),MATCH($B437&amp;$C437,'Smelter Reference List'!$J:$J,0))</f>
        <v>#N/A</v>
      </c>
      <c r="T437" s="229"/>
      <c r="U437" s="229">
        <f t="shared" ca="1" si="13"/>
        <v>0</v>
      </c>
      <c r="V437" s="229"/>
      <c r="W437" s="229"/>
      <c r="Y437" s="223" t="str">
        <f t="shared" si="14"/>
        <v/>
      </c>
    </row>
    <row r="438" spans="1:25" s="223" customFormat="1" ht="20.25">
      <c r="A438" s="293"/>
      <c r="B438" s="294" t="str">
        <f>IF(LEN(A438)=0,"",INDEX('Smelter Reference List'!$A:$A,MATCH($A438,'Smelter Reference List'!$E:$E,0)))</f>
        <v/>
      </c>
      <c r="C438" s="300" t="str">
        <f>IF(LEN(A438)=0,"",INDEX('Smelter Reference List'!$C:$C,MATCH($A438,'Smelter Reference List'!$E:$E,0)))</f>
        <v/>
      </c>
      <c r="D438" s="294" t="str">
        <f ca="1">IF(ISERROR($S438),"",OFFSET('Smelter Reference List'!$C$4,$S438-4,0)&amp;"")</f>
        <v/>
      </c>
      <c r="E438" s="294" t="str">
        <f ca="1">IF(ISERROR($S438),"",OFFSET('Smelter Reference List'!$D$4,$S438-4,0)&amp;"")</f>
        <v/>
      </c>
      <c r="F438" s="294" t="str">
        <f ca="1">IF(ISERROR($S438),"",OFFSET('Smelter Reference List'!$E$4,$S438-4,0))</f>
        <v/>
      </c>
      <c r="G438" s="294" t="str">
        <f ca="1">IF(C438=$U$4,"Enter smelter details", IF(ISERROR($S438),"",OFFSET('Smelter Reference List'!$F$4,$S438-4,0)))</f>
        <v/>
      </c>
      <c r="H438" s="295" t="str">
        <f ca="1">IF(ISERROR($S438),"",OFFSET('Smelter Reference List'!$G$4,$S438-4,0))</f>
        <v/>
      </c>
      <c r="I438" s="296" t="str">
        <f ca="1">IF(ISERROR($S438),"",OFFSET('Smelter Reference List'!$H$4,$S438-4,0))</f>
        <v/>
      </c>
      <c r="J438" s="296" t="str">
        <f ca="1">IF(ISERROR($S438),"",OFFSET('Smelter Reference List'!$I$4,$S438-4,0))</f>
        <v/>
      </c>
      <c r="K438" s="297"/>
      <c r="L438" s="297"/>
      <c r="M438" s="297"/>
      <c r="N438" s="297"/>
      <c r="O438" s="297"/>
      <c r="P438" s="297"/>
      <c r="Q438" s="298"/>
      <c r="R438" s="227"/>
      <c r="S438" s="228" t="e">
        <f>IF(C438="",NA(),MATCH($B438&amp;$C438,'Smelter Reference List'!$J:$J,0))</f>
        <v>#N/A</v>
      </c>
      <c r="T438" s="229"/>
      <c r="U438" s="229">
        <f t="shared" ca="1" si="13"/>
        <v>0</v>
      </c>
      <c r="V438" s="229"/>
      <c r="W438" s="229"/>
      <c r="Y438" s="223" t="str">
        <f t="shared" si="14"/>
        <v/>
      </c>
    </row>
    <row r="439" spans="1:25" s="223" customFormat="1" ht="20.25">
      <c r="A439" s="293"/>
      <c r="B439" s="294" t="str">
        <f>IF(LEN(A439)=0,"",INDEX('Smelter Reference List'!$A:$A,MATCH($A439,'Smelter Reference List'!$E:$E,0)))</f>
        <v/>
      </c>
      <c r="C439" s="300" t="str">
        <f>IF(LEN(A439)=0,"",INDEX('Smelter Reference List'!$C:$C,MATCH($A439,'Smelter Reference List'!$E:$E,0)))</f>
        <v/>
      </c>
      <c r="D439" s="294" t="str">
        <f ca="1">IF(ISERROR($S439),"",OFFSET('Smelter Reference List'!$C$4,$S439-4,0)&amp;"")</f>
        <v/>
      </c>
      <c r="E439" s="294" t="str">
        <f ca="1">IF(ISERROR($S439),"",OFFSET('Smelter Reference List'!$D$4,$S439-4,0)&amp;"")</f>
        <v/>
      </c>
      <c r="F439" s="294" t="str">
        <f ca="1">IF(ISERROR($S439),"",OFFSET('Smelter Reference List'!$E$4,$S439-4,0))</f>
        <v/>
      </c>
      <c r="G439" s="294" t="str">
        <f ca="1">IF(C439=$U$4,"Enter smelter details", IF(ISERROR($S439),"",OFFSET('Smelter Reference List'!$F$4,$S439-4,0)))</f>
        <v/>
      </c>
      <c r="H439" s="295" t="str">
        <f ca="1">IF(ISERROR($S439),"",OFFSET('Smelter Reference List'!$G$4,$S439-4,0))</f>
        <v/>
      </c>
      <c r="I439" s="296" t="str">
        <f ca="1">IF(ISERROR($S439),"",OFFSET('Smelter Reference List'!$H$4,$S439-4,0))</f>
        <v/>
      </c>
      <c r="J439" s="296" t="str">
        <f ca="1">IF(ISERROR($S439),"",OFFSET('Smelter Reference List'!$I$4,$S439-4,0))</f>
        <v/>
      </c>
      <c r="K439" s="297"/>
      <c r="L439" s="297"/>
      <c r="M439" s="297"/>
      <c r="N439" s="297"/>
      <c r="O439" s="297"/>
      <c r="P439" s="297"/>
      <c r="Q439" s="298"/>
      <c r="R439" s="227"/>
      <c r="S439" s="228" t="e">
        <f>IF(C439="",NA(),MATCH($B439&amp;$C439,'Smelter Reference List'!$J:$J,0))</f>
        <v>#N/A</v>
      </c>
      <c r="T439" s="229"/>
      <c r="U439" s="229">
        <f t="shared" ca="1" si="13"/>
        <v>0</v>
      </c>
      <c r="V439" s="229"/>
      <c r="W439" s="229"/>
      <c r="Y439" s="223" t="str">
        <f t="shared" si="14"/>
        <v/>
      </c>
    </row>
    <row r="440" spans="1:25" s="223" customFormat="1" ht="20.25">
      <c r="A440" s="293"/>
      <c r="B440" s="294" t="str">
        <f>IF(LEN(A440)=0,"",INDEX('Smelter Reference List'!$A:$A,MATCH($A440,'Smelter Reference List'!$E:$E,0)))</f>
        <v/>
      </c>
      <c r="C440" s="300" t="str">
        <f>IF(LEN(A440)=0,"",INDEX('Smelter Reference List'!$C:$C,MATCH($A440,'Smelter Reference List'!$E:$E,0)))</f>
        <v/>
      </c>
      <c r="D440" s="294" t="str">
        <f ca="1">IF(ISERROR($S440),"",OFFSET('Smelter Reference List'!$C$4,$S440-4,0)&amp;"")</f>
        <v/>
      </c>
      <c r="E440" s="294" t="str">
        <f ca="1">IF(ISERROR($S440),"",OFFSET('Smelter Reference List'!$D$4,$S440-4,0)&amp;"")</f>
        <v/>
      </c>
      <c r="F440" s="294" t="str">
        <f ca="1">IF(ISERROR($S440),"",OFFSET('Smelter Reference List'!$E$4,$S440-4,0))</f>
        <v/>
      </c>
      <c r="G440" s="294" t="str">
        <f ca="1">IF(C440=$U$4,"Enter smelter details", IF(ISERROR($S440),"",OFFSET('Smelter Reference List'!$F$4,$S440-4,0)))</f>
        <v/>
      </c>
      <c r="H440" s="295" t="str">
        <f ca="1">IF(ISERROR($S440),"",OFFSET('Smelter Reference List'!$G$4,$S440-4,0))</f>
        <v/>
      </c>
      <c r="I440" s="296" t="str">
        <f ca="1">IF(ISERROR($S440),"",OFFSET('Smelter Reference List'!$H$4,$S440-4,0))</f>
        <v/>
      </c>
      <c r="J440" s="296" t="str">
        <f ca="1">IF(ISERROR($S440),"",OFFSET('Smelter Reference List'!$I$4,$S440-4,0))</f>
        <v/>
      </c>
      <c r="K440" s="297"/>
      <c r="L440" s="297"/>
      <c r="M440" s="297"/>
      <c r="N440" s="297"/>
      <c r="O440" s="297"/>
      <c r="P440" s="297"/>
      <c r="Q440" s="298"/>
      <c r="R440" s="227"/>
      <c r="S440" s="228" t="e">
        <f>IF(C440="",NA(),MATCH($B440&amp;$C440,'Smelter Reference List'!$J:$J,0))</f>
        <v>#N/A</v>
      </c>
      <c r="T440" s="229"/>
      <c r="U440" s="229">
        <f t="shared" ca="1" si="13"/>
        <v>0</v>
      </c>
      <c r="V440" s="229"/>
      <c r="W440" s="229"/>
      <c r="Y440" s="223" t="str">
        <f t="shared" si="14"/>
        <v/>
      </c>
    </row>
    <row r="441" spans="1:25" s="223" customFormat="1" ht="20.25">
      <c r="A441" s="293"/>
      <c r="B441" s="294" t="str">
        <f>IF(LEN(A441)=0,"",INDEX('Smelter Reference List'!$A:$A,MATCH($A441,'Smelter Reference List'!$E:$E,0)))</f>
        <v/>
      </c>
      <c r="C441" s="300" t="str">
        <f>IF(LEN(A441)=0,"",INDEX('Smelter Reference List'!$C:$C,MATCH($A441,'Smelter Reference List'!$E:$E,0)))</f>
        <v/>
      </c>
      <c r="D441" s="294" t="str">
        <f ca="1">IF(ISERROR($S441),"",OFFSET('Smelter Reference List'!$C$4,$S441-4,0)&amp;"")</f>
        <v/>
      </c>
      <c r="E441" s="294" t="str">
        <f ca="1">IF(ISERROR($S441),"",OFFSET('Smelter Reference List'!$D$4,$S441-4,0)&amp;"")</f>
        <v/>
      </c>
      <c r="F441" s="294" t="str">
        <f ca="1">IF(ISERROR($S441),"",OFFSET('Smelter Reference List'!$E$4,$S441-4,0))</f>
        <v/>
      </c>
      <c r="G441" s="294" t="str">
        <f ca="1">IF(C441=$U$4,"Enter smelter details", IF(ISERROR($S441),"",OFFSET('Smelter Reference List'!$F$4,$S441-4,0)))</f>
        <v/>
      </c>
      <c r="H441" s="295" t="str">
        <f ca="1">IF(ISERROR($S441),"",OFFSET('Smelter Reference List'!$G$4,$S441-4,0))</f>
        <v/>
      </c>
      <c r="I441" s="296" t="str">
        <f ca="1">IF(ISERROR($S441),"",OFFSET('Smelter Reference List'!$H$4,$S441-4,0))</f>
        <v/>
      </c>
      <c r="J441" s="296" t="str">
        <f ca="1">IF(ISERROR($S441),"",OFFSET('Smelter Reference List'!$I$4,$S441-4,0))</f>
        <v/>
      </c>
      <c r="K441" s="297"/>
      <c r="L441" s="297"/>
      <c r="M441" s="297"/>
      <c r="N441" s="297"/>
      <c r="O441" s="297"/>
      <c r="P441" s="297"/>
      <c r="Q441" s="298"/>
      <c r="R441" s="227"/>
      <c r="S441" s="228" t="e">
        <f>IF(C441="",NA(),MATCH($B441&amp;$C441,'Smelter Reference List'!$J:$J,0))</f>
        <v>#N/A</v>
      </c>
      <c r="T441" s="229"/>
      <c r="U441" s="229">
        <f t="shared" ca="1" si="13"/>
        <v>0</v>
      </c>
      <c r="V441" s="229"/>
      <c r="W441" s="229"/>
      <c r="Y441" s="223" t="str">
        <f t="shared" si="14"/>
        <v/>
      </c>
    </row>
    <row r="442" spans="1:25" s="223" customFormat="1" ht="20.25">
      <c r="A442" s="293"/>
      <c r="B442" s="294" t="str">
        <f>IF(LEN(A442)=0,"",INDEX('Smelter Reference List'!$A:$A,MATCH($A442,'Smelter Reference List'!$E:$E,0)))</f>
        <v/>
      </c>
      <c r="C442" s="300" t="str">
        <f>IF(LEN(A442)=0,"",INDEX('Smelter Reference List'!$C:$C,MATCH($A442,'Smelter Reference List'!$E:$E,0)))</f>
        <v/>
      </c>
      <c r="D442" s="294" t="str">
        <f ca="1">IF(ISERROR($S442),"",OFFSET('Smelter Reference List'!$C$4,$S442-4,0)&amp;"")</f>
        <v/>
      </c>
      <c r="E442" s="294" t="str">
        <f ca="1">IF(ISERROR($S442),"",OFFSET('Smelter Reference List'!$D$4,$S442-4,0)&amp;"")</f>
        <v/>
      </c>
      <c r="F442" s="294" t="str">
        <f ca="1">IF(ISERROR($S442),"",OFFSET('Smelter Reference List'!$E$4,$S442-4,0))</f>
        <v/>
      </c>
      <c r="G442" s="294" t="str">
        <f ca="1">IF(C442=$U$4,"Enter smelter details", IF(ISERROR($S442),"",OFFSET('Smelter Reference List'!$F$4,$S442-4,0)))</f>
        <v/>
      </c>
      <c r="H442" s="295" t="str">
        <f ca="1">IF(ISERROR($S442),"",OFFSET('Smelter Reference List'!$G$4,$S442-4,0))</f>
        <v/>
      </c>
      <c r="I442" s="296" t="str">
        <f ca="1">IF(ISERROR($S442),"",OFFSET('Smelter Reference List'!$H$4,$S442-4,0))</f>
        <v/>
      </c>
      <c r="J442" s="296" t="str">
        <f ca="1">IF(ISERROR($S442),"",OFFSET('Smelter Reference List'!$I$4,$S442-4,0))</f>
        <v/>
      </c>
      <c r="K442" s="297"/>
      <c r="L442" s="297"/>
      <c r="M442" s="297"/>
      <c r="N442" s="297"/>
      <c r="O442" s="297"/>
      <c r="P442" s="297"/>
      <c r="Q442" s="298"/>
      <c r="R442" s="227"/>
      <c r="S442" s="228" t="e">
        <f>IF(C442="",NA(),MATCH($B442&amp;$C442,'Smelter Reference List'!$J:$J,0))</f>
        <v>#N/A</v>
      </c>
      <c r="T442" s="229"/>
      <c r="U442" s="229">
        <f t="shared" ca="1" si="13"/>
        <v>0</v>
      </c>
      <c r="V442" s="229"/>
      <c r="W442" s="229"/>
      <c r="Y442" s="223" t="str">
        <f t="shared" si="14"/>
        <v/>
      </c>
    </row>
    <row r="443" spans="1:25" s="223" customFormat="1" ht="20.25">
      <c r="A443" s="293"/>
      <c r="B443" s="294" t="str">
        <f>IF(LEN(A443)=0,"",INDEX('Smelter Reference List'!$A:$A,MATCH($A443,'Smelter Reference List'!$E:$E,0)))</f>
        <v/>
      </c>
      <c r="C443" s="300" t="str">
        <f>IF(LEN(A443)=0,"",INDEX('Smelter Reference List'!$C:$C,MATCH($A443,'Smelter Reference List'!$E:$E,0)))</f>
        <v/>
      </c>
      <c r="D443" s="294" t="str">
        <f ca="1">IF(ISERROR($S443),"",OFFSET('Smelter Reference List'!$C$4,$S443-4,0)&amp;"")</f>
        <v/>
      </c>
      <c r="E443" s="294" t="str">
        <f ca="1">IF(ISERROR($S443),"",OFFSET('Smelter Reference List'!$D$4,$S443-4,0)&amp;"")</f>
        <v/>
      </c>
      <c r="F443" s="294" t="str">
        <f ca="1">IF(ISERROR($S443),"",OFFSET('Smelter Reference List'!$E$4,$S443-4,0))</f>
        <v/>
      </c>
      <c r="G443" s="294" t="str">
        <f ca="1">IF(C443=$U$4,"Enter smelter details", IF(ISERROR($S443),"",OFFSET('Smelter Reference List'!$F$4,$S443-4,0)))</f>
        <v/>
      </c>
      <c r="H443" s="295" t="str">
        <f ca="1">IF(ISERROR($S443),"",OFFSET('Smelter Reference List'!$G$4,$S443-4,0))</f>
        <v/>
      </c>
      <c r="I443" s="296" t="str">
        <f ca="1">IF(ISERROR($S443),"",OFFSET('Smelter Reference List'!$H$4,$S443-4,0))</f>
        <v/>
      </c>
      <c r="J443" s="296" t="str">
        <f ca="1">IF(ISERROR($S443),"",OFFSET('Smelter Reference List'!$I$4,$S443-4,0))</f>
        <v/>
      </c>
      <c r="K443" s="297"/>
      <c r="L443" s="297"/>
      <c r="M443" s="297"/>
      <c r="N443" s="297"/>
      <c r="O443" s="297"/>
      <c r="P443" s="297"/>
      <c r="Q443" s="298"/>
      <c r="R443" s="227"/>
      <c r="S443" s="228" t="e">
        <f>IF(C443="",NA(),MATCH($B443&amp;$C443,'Smelter Reference List'!$J:$J,0))</f>
        <v>#N/A</v>
      </c>
      <c r="T443" s="229"/>
      <c r="U443" s="229">
        <f t="shared" ca="1" si="13"/>
        <v>0</v>
      </c>
      <c r="V443" s="229"/>
      <c r="W443" s="229"/>
      <c r="Y443" s="223" t="str">
        <f t="shared" si="14"/>
        <v/>
      </c>
    </row>
    <row r="444" spans="1:25" s="223" customFormat="1" ht="20.25">
      <c r="A444" s="293"/>
      <c r="B444" s="294" t="str">
        <f>IF(LEN(A444)=0,"",INDEX('Smelter Reference List'!$A:$A,MATCH($A444,'Smelter Reference List'!$E:$E,0)))</f>
        <v/>
      </c>
      <c r="C444" s="300" t="str">
        <f>IF(LEN(A444)=0,"",INDEX('Smelter Reference List'!$C:$C,MATCH($A444,'Smelter Reference List'!$E:$E,0)))</f>
        <v/>
      </c>
      <c r="D444" s="294" t="str">
        <f ca="1">IF(ISERROR($S444),"",OFFSET('Smelter Reference List'!$C$4,$S444-4,0)&amp;"")</f>
        <v/>
      </c>
      <c r="E444" s="294" t="str">
        <f ca="1">IF(ISERROR($S444),"",OFFSET('Smelter Reference List'!$D$4,$S444-4,0)&amp;"")</f>
        <v/>
      </c>
      <c r="F444" s="294" t="str">
        <f ca="1">IF(ISERROR($S444),"",OFFSET('Smelter Reference List'!$E$4,$S444-4,0))</f>
        <v/>
      </c>
      <c r="G444" s="294" t="str">
        <f ca="1">IF(C444=$U$4,"Enter smelter details", IF(ISERROR($S444),"",OFFSET('Smelter Reference List'!$F$4,$S444-4,0)))</f>
        <v/>
      </c>
      <c r="H444" s="295" t="str">
        <f ca="1">IF(ISERROR($S444),"",OFFSET('Smelter Reference List'!$G$4,$S444-4,0))</f>
        <v/>
      </c>
      <c r="I444" s="296" t="str">
        <f ca="1">IF(ISERROR($S444),"",OFFSET('Smelter Reference List'!$H$4,$S444-4,0))</f>
        <v/>
      </c>
      <c r="J444" s="296" t="str">
        <f ca="1">IF(ISERROR($S444),"",OFFSET('Smelter Reference List'!$I$4,$S444-4,0))</f>
        <v/>
      </c>
      <c r="K444" s="297"/>
      <c r="L444" s="297"/>
      <c r="M444" s="297"/>
      <c r="N444" s="297"/>
      <c r="O444" s="297"/>
      <c r="P444" s="297"/>
      <c r="Q444" s="298"/>
      <c r="R444" s="227"/>
      <c r="S444" s="228" t="e">
        <f>IF(C444="",NA(),MATCH($B444&amp;$C444,'Smelter Reference List'!$J:$J,0))</f>
        <v>#N/A</v>
      </c>
      <c r="T444" s="229"/>
      <c r="U444" s="229">
        <f t="shared" ca="1" si="13"/>
        <v>0</v>
      </c>
      <c r="V444" s="229"/>
      <c r="W444" s="229"/>
      <c r="Y444" s="223" t="str">
        <f t="shared" si="14"/>
        <v/>
      </c>
    </row>
    <row r="445" spans="1:25" s="223" customFormat="1" ht="20.25">
      <c r="A445" s="293"/>
      <c r="B445" s="294" t="str">
        <f>IF(LEN(A445)=0,"",INDEX('Smelter Reference List'!$A:$A,MATCH($A445,'Smelter Reference List'!$E:$E,0)))</f>
        <v/>
      </c>
      <c r="C445" s="300" t="str">
        <f>IF(LEN(A445)=0,"",INDEX('Smelter Reference List'!$C:$C,MATCH($A445,'Smelter Reference List'!$E:$E,0)))</f>
        <v/>
      </c>
      <c r="D445" s="294" t="str">
        <f ca="1">IF(ISERROR($S445),"",OFFSET('Smelter Reference List'!$C$4,$S445-4,0)&amp;"")</f>
        <v/>
      </c>
      <c r="E445" s="294" t="str">
        <f ca="1">IF(ISERROR($S445),"",OFFSET('Smelter Reference List'!$D$4,$S445-4,0)&amp;"")</f>
        <v/>
      </c>
      <c r="F445" s="294" t="str">
        <f ca="1">IF(ISERROR($S445),"",OFFSET('Smelter Reference List'!$E$4,$S445-4,0))</f>
        <v/>
      </c>
      <c r="G445" s="294" t="str">
        <f ca="1">IF(C445=$U$4,"Enter smelter details", IF(ISERROR($S445),"",OFFSET('Smelter Reference List'!$F$4,$S445-4,0)))</f>
        <v/>
      </c>
      <c r="H445" s="295" t="str">
        <f ca="1">IF(ISERROR($S445),"",OFFSET('Smelter Reference List'!$G$4,$S445-4,0))</f>
        <v/>
      </c>
      <c r="I445" s="296" t="str">
        <f ca="1">IF(ISERROR($S445),"",OFFSET('Smelter Reference List'!$H$4,$S445-4,0))</f>
        <v/>
      </c>
      <c r="J445" s="296" t="str">
        <f ca="1">IF(ISERROR($S445),"",OFFSET('Smelter Reference List'!$I$4,$S445-4,0))</f>
        <v/>
      </c>
      <c r="K445" s="297"/>
      <c r="L445" s="297"/>
      <c r="M445" s="297"/>
      <c r="N445" s="297"/>
      <c r="O445" s="297"/>
      <c r="P445" s="297"/>
      <c r="Q445" s="298"/>
      <c r="R445" s="227"/>
      <c r="S445" s="228" t="e">
        <f>IF(C445="",NA(),MATCH($B445&amp;$C445,'Smelter Reference List'!$J:$J,0))</f>
        <v>#N/A</v>
      </c>
      <c r="T445" s="229"/>
      <c r="U445" s="229">
        <f t="shared" ca="1" si="13"/>
        <v>0</v>
      </c>
      <c r="V445" s="229"/>
      <c r="W445" s="229"/>
      <c r="Y445" s="223" t="str">
        <f t="shared" si="14"/>
        <v/>
      </c>
    </row>
    <row r="446" spans="1:25" s="223" customFormat="1" ht="20.25">
      <c r="A446" s="293"/>
      <c r="B446" s="294" t="str">
        <f>IF(LEN(A446)=0,"",INDEX('Smelter Reference List'!$A:$A,MATCH($A446,'Smelter Reference List'!$E:$E,0)))</f>
        <v/>
      </c>
      <c r="C446" s="300" t="str">
        <f>IF(LEN(A446)=0,"",INDEX('Smelter Reference List'!$C:$C,MATCH($A446,'Smelter Reference List'!$E:$E,0)))</f>
        <v/>
      </c>
      <c r="D446" s="294" t="str">
        <f ca="1">IF(ISERROR($S446),"",OFFSET('Smelter Reference List'!$C$4,$S446-4,0)&amp;"")</f>
        <v/>
      </c>
      <c r="E446" s="294" t="str">
        <f ca="1">IF(ISERROR($S446),"",OFFSET('Smelter Reference List'!$D$4,$S446-4,0)&amp;"")</f>
        <v/>
      </c>
      <c r="F446" s="294" t="str">
        <f ca="1">IF(ISERROR($S446),"",OFFSET('Smelter Reference List'!$E$4,$S446-4,0))</f>
        <v/>
      </c>
      <c r="G446" s="294" t="str">
        <f ca="1">IF(C446=$U$4,"Enter smelter details", IF(ISERROR($S446),"",OFFSET('Smelter Reference List'!$F$4,$S446-4,0)))</f>
        <v/>
      </c>
      <c r="H446" s="295" t="str">
        <f ca="1">IF(ISERROR($S446),"",OFFSET('Smelter Reference List'!$G$4,$S446-4,0))</f>
        <v/>
      </c>
      <c r="I446" s="296" t="str">
        <f ca="1">IF(ISERROR($S446),"",OFFSET('Smelter Reference List'!$H$4,$S446-4,0))</f>
        <v/>
      </c>
      <c r="J446" s="296" t="str">
        <f ca="1">IF(ISERROR($S446),"",OFFSET('Smelter Reference List'!$I$4,$S446-4,0))</f>
        <v/>
      </c>
      <c r="K446" s="297"/>
      <c r="L446" s="297"/>
      <c r="M446" s="297"/>
      <c r="N446" s="297"/>
      <c r="O446" s="297"/>
      <c r="P446" s="297"/>
      <c r="Q446" s="298"/>
      <c r="R446" s="227"/>
      <c r="S446" s="228" t="e">
        <f>IF(C446="",NA(),MATCH($B446&amp;$C446,'Smelter Reference List'!$J:$J,0))</f>
        <v>#N/A</v>
      </c>
      <c r="T446" s="229"/>
      <c r="U446" s="229">
        <f t="shared" ca="1" si="13"/>
        <v>0</v>
      </c>
      <c r="V446" s="229"/>
      <c r="W446" s="229"/>
      <c r="Y446" s="223" t="str">
        <f t="shared" si="14"/>
        <v/>
      </c>
    </row>
    <row r="447" spans="1:25" s="223" customFormat="1" ht="20.25">
      <c r="A447" s="293"/>
      <c r="B447" s="294" t="str">
        <f>IF(LEN(A447)=0,"",INDEX('Smelter Reference List'!$A:$A,MATCH($A447,'Smelter Reference List'!$E:$E,0)))</f>
        <v/>
      </c>
      <c r="C447" s="300" t="str">
        <f>IF(LEN(A447)=0,"",INDEX('Smelter Reference List'!$C:$C,MATCH($A447,'Smelter Reference List'!$E:$E,0)))</f>
        <v/>
      </c>
      <c r="D447" s="294" t="str">
        <f ca="1">IF(ISERROR($S447),"",OFFSET('Smelter Reference List'!$C$4,$S447-4,0)&amp;"")</f>
        <v/>
      </c>
      <c r="E447" s="294" t="str">
        <f ca="1">IF(ISERROR($S447),"",OFFSET('Smelter Reference List'!$D$4,$S447-4,0)&amp;"")</f>
        <v/>
      </c>
      <c r="F447" s="294" t="str">
        <f ca="1">IF(ISERROR($S447),"",OFFSET('Smelter Reference List'!$E$4,$S447-4,0))</f>
        <v/>
      </c>
      <c r="G447" s="294" t="str">
        <f ca="1">IF(C447=$U$4,"Enter smelter details", IF(ISERROR($S447),"",OFFSET('Smelter Reference List'!$F$4,$S447-4,0)))</f>
        <v/>
      </c>
      <c r="H447" s="295" t="str">
        <f ca="1">IF(ISERROR($S447),"",OFFSET('Smelter Reference List'!$G$4,$S447-4,0))</f>
        <v/>
      </c>
      <c r="I447" s="296" t="str">
        <f ca="1">IF(ISERROR($S447),"",OFFSET('Smelter Reference List'!$H$4,$S447-4,0))</f>
        <v/>
      </c>
      <c r="J447" s="296" t="str">
        <f ca="1">IF(ISERROR($S447),"",OFFSET('Smelter Reference List'!$I$4,$S447-4,0))</f>
        <v/>
      </c>
      <c r="K447" s="297"/>
      <c r="L447" s="297"/>
      <c r="M447" s="297"/>
      <c r="N447" s="297"/>
      <c r="O447" s="297"/>
      <c r="P447" s="297"/>
      <c r="Q447" s="298"/>
      <c r="R447" s="227"/>
      <c r="S447" s="228" t="e">
        <f>IF(C447="",NA(),MATCH($B447&amp;$C447,'Smelter Reference List'!$J:$J,0))</f>
        <v>#N/A</v>
      </c>
      <c r="T447" s="229"/>
      <c r="U447" s="229">
        <f t="shared" ca="1" si="13"/>
        <v>0</v>
      </c>
      <c r="V447" s="229"/>
      <c r="W447" s="229"/>
      <c r="Y447" s="223" t="str">
        <f t="shared" si="14"/>
        <v/>
      </c>
    </row>
    <row r="448" spans="1:25" s="223" customFormat="1" ht="20.25">
      <c r="A448" s="293"/>
      <c r="B448" s="294" t="str">
        <f>IF(LEN(A448)=0,"",INDEX('Smelter Reference List'!$A:$A,MATCH($A448,'Smelter Reference List'!$E:$E,0)))</f>
        <v/>
      </c>
      <c r="C448" s="300" t="str">
        <f>IF(LEN(A448)=0,"",INDEX('Smelter Reference List'!$C:$C,MATCH($A448,'Smelter Reference List'!$E:$E,0)))</f>
        <v/>
      </c>
      <c r="D448" s="294" t="str">
        <f ca="1">IF(ISERROR($S448),"",OFFSET('Smelter Reference List'!$C$4,$S448-4,0)&amp;"")</f>
        <v/>
      </c>
      <c r="E448" s="294" t="str">
        <f ca="1">IF(ISERROR($S448),"",OFFSET('Smelter Reference List'!$D$4,$S448-4,0)&amp;"")</f>
        <v/>
      </c>
      <c r="F448" s="294" t="str">
        <f ca="1">IF(ISERROR($S448),"",OFFSET('Smelter Reference List'!$E$4,$S448-4,0))</f>
        <v/>
      </c>
      <c r="G448" s="294" t="str">
        <f ca="1">IF(C448=$U$4,"Enter smelter details", IF(ISERROR($S448),"",OFFSET('Smelter Reference List'!$F$4,$S448-4,0)))</f>
        <v/>
      </c>
      <c r="H448" s="295" t="str">
        <f ca="1">IF(ISERROR($S448),"",OFFSET('Smelter Reference List'!$G$4,$S448-4,0))</f>
        <v/>
      </c>
      <c r="I448" s="296" t="str">
        <f ca="1">IF(ISERROR($S448),"",OFFSET('Smelter Reference List'!$H$4,$S448-4,0))</f>
        <v/>
      </c>
      <c r="J448" s="296" t="str">
        <f ca="1">IF(ISERROR($S448),"",OFFSET('Smelter Reference List'!$I$4,$S448-4,0))</f>
        <v/>
      </c>
      <c r="K448" s="297"/>
      <c r="L448" s="297"/>
      <c r="M448" s="297"/>
      <c r="N448" s="297"/>
      <c r="O448" s="297"/>
      <c r="P448" s="297"/>
      <c r="Q448" s="298"/>
      <c r="R448" s="227"/>
      <c r="S448" s="228" t="e">
        <f>IF(C448="",NA(),MATCH($B448&amp;$C448,'Smelter Reference List'!$J:$J,0))</f>
        <v>#N/A</v>
      </c>
      <c r="T448" s="229"/>
      <c r="U448" s="229">
        <f t="shared" ca="1" si="13"/>
        <v>0</v>
      </c>
      <c r="V448" s="229"/>
      <c r="W448" s="229"/>
      <c r="Y448" s="223" t="str">
        <f t="shared" si="14"/>
        <v/>
      </c>
    </row>
    <row r="449" spans="1:25" s="223" customFormat="1" ht="20.25">
      <c r="A449" s="293"/>
      <c r="B449" s="294" t="str">
        <f>IF(LEN(A449)=0,"",INDEX('Smelter Reference List'!$A:$A,MATCH($A449,'Smelter Reference List'!$E:$E,0)))</f>
        <v/>
      </c>
      <c r="C449" s="300" t="str">
        <f>IF(LEN(A449)=0,"",INDEX('Smelter Reference List'!$C:$C,MATCH($A449,'Smelter Reference List'!$E:$E,0)))</f>
        <v/>
      </c>
      <c r="D449" s="294" t="str">
        <f ca="1">IF(ISERROR($S449),"",OFFSET('Smelter Reference List'!$C$4,$S449-4,0)&amp;"")</f>
        <v/>
      </c>
      <c r="E449" s="294" t="str">
        <f ca="1">IF(ISERROR($S449),"",OFFSET('Smelter Reference List'!$D$4,$S449-4,0)&amp;"")</f>
        <v/>
      </c>
      <c r="F449" s="294" t="str">
        <f ca="1">IF(ISERROR($S449),"",OFFSET('Smelter Reference List'!$E$4,$S449-4,0))</f>
        <v/>
      </c>
      <c r="G449" s="294" t="str">
        <f ca="1">IF(C449=$U$4,"Enter smelter details", IF(ISERROR($S449),"",OFFSET('Smelter Reference List'!$F$4,$S449-4,0)))</f>
        <v/>
      </c>
      <c r="H449" s="295" t="str">
        <f ca="1">IF(ISERROR($S449),"",OFFSET('Smelter Reference List'!$G$4,$S449-4,0))</f>
        <v/>
      </c>
      <c r="I449" s="296" t="str">
        <f ca="1">IF(ISERROR($S449),"",OFFSET('Smelter Reference List'!$H$4,$S449-4,0))</f>
        <v/>
      </c>
      <c r="J449" s="296" t="str">
        <f ca="1">IF(ISERROR($S449),"",OFFSET('Smelter Reference List'!$I$4,$S449-4,0))</f>
        <v/>
      </c>
      <c r="K449" s="297"/>
      <c r="L449" s="297"/>
      <c r="M449" s="297"/>
      <c r="N449" s="297"/>
      <c r="O449" s="297"/>
      <c r="P449" s="297"/>
      <c r="Q449" s="298"/>
      <c r="R449" s="227"/>
      <c r="S449" s="228" t="e">
        <f>IF(C449="",NA(),MATCH($B449&amp;$C449,'Smelter Reference List'!$J:$J,0))</f>
        <v>#N/A</v>
      </c>
      <c r="T449" s="229"/>
      <c r="U449" s="229">
        <f t="shared" ca="1" si="13"/>
        <v>0</v>
      </c>
      <c r="V449" s="229"/>
      <c r="W449" s="229"/>
      <c r="Y449" s="223" t="str">
        <f t="shared" si="14"/>
        <v/>
      </c>
    </row>
    <row r="450" spans="1:25" s="223" customFormat="1" ht="20.25">
      <c r="A450" s="293"/>
      <c r="B450" s="294" t="str">
        <f>IF(LEN(A450)=0,"",INDEX('Smelter Reference List'!$A:$A,MATCH($A450,'Smelter Reference List'!$E:$E,0)))</f>
        <v/>
      </c>
      <c r="C450" s="300" t="str">
        <f>IF(LEN(A450)=0,"",INDEX('Smelter Reference List'!$C:$C,MATCH($A450,'Smelter Reference List'!$E:$E,0)))</f>
        <v/>
      </c>
      <c r="D450" s="294" t="str">
        <f ca="1">IF(ISERROR($S450),"",OFFSET('Smelter Reference List'!$C$4,$S450-4,0)&amp;"")</f>
        <v/>
      </c>
      <c r="E450" s="294" t="str">
        <f ca="1">IF(ISERROR($S450),"",OFFSET('Smelter Reference List'!$D$4,$S450-4,0)&amp;"")</f>
        <v/>
      </c>
      <c r="F450" s="294" t="str">
        <f ca="1">IF(ISERROR($S450),"",OFFSET('Smelter Reference List'!$E$4,$S450-4,0))</f>
        <v/>
      </c>
      <c r="G450" s="294" t="str">
        <f ca="1">IF(C450=$U$4,"Enter smelter details", IF(ISERROR($S450),"",OFFSET('Smelter Reference List'!$F$4,$S450-4,0)))</f>
        <v/>
      </c>
      <c r="H450" s="295" t="str">
        <f ca="1">IF(ISERROR($S450),"",OFFSET('Smelter Reference List'!$G$4,$S450-4,0))</f>
        <v/>
      </c>
      <c r="I450" s="296" t="str">
        <f ca="1">IF(ISERROR($S450),"",OFFSET('Smelter Reference List'!$H$4,$S450-4,0))</f>
        <v/>
      </c>
      <c r="J450" s="296" t="str">
        <f ca="1">IF(ISERROR($S450),"",OFFSET('Smelter Reference List'!$I$4,$S450-4,0))</f>
        <v/>
      </c>
      <c r="K450" s="297"/>
      <c r="L450" s="297"/>
      <c r="M450" s="297"/>
      <c r="N450" s="297"/>
      <c r="O450" s="297"/>
      <c r="P450" s="297"/>
      <c r="Q450" s="298"/>
      <c r="R450" s="227"/>
      <c r="S450" s="228" t="e">
        <f>IF(C450="",NA(),MATCH($B450&amp;$C450,'Smelter Reference List'!$J:$J,0))</f>
        <v>#N/A</v>
      </c>
      <c r="T450" s="229"/>
      <c r="U450" s="229">
        <f t="shared" ca="1" si="13"/>
        <v>0</v>
      </c>
      <c r="V450" s="229"/>
      <c r="W450" s="229"/>
      <c r="Y450" s="223" t="str">
        <f t="shared" si="14"/>
        <v/>
      </c>
    </row>
    <row r="451" spans="1:25" s="223" customFormat="1" ht="20.25">
      <c r="A451" s="293"/>
      <c r="B451" s="294" t="str">
        <f>IF(LEN(A451)=0,"",INDEX('Smelter Reference List'!$A:$A,MATCH($A451,'Smelter Reference List'!$E:$E,0)))</f>
        <v/>
      </c>
      <c r="C451" s="300" t="str">
        <f>IF(LEN(A451)=0,"",INDEX('Smelter Reference List'!$C:$C,MATCH($A451,'Smelter Reference List'!$E:$E,0)))</f>
        <v/>
      </c>
      <c r="D451" s="294" t="str">
        <f ca="1">IF(ISERROR($S451),"",OFFSET('Smelter Reference List'!$C$4,$S451-4,0)&amp;"")</f>
        <v/>
      </c>
      <c r="E451" s="294" t="str">
        <f ca="1">IF(ISERROR($S451),"",OFFSET('Smelter Reference List'!$D$4,$S451-4,0)&amp;"")</f>
        <v/>
      </c>
      <c r="F451" s="294" t="str">
        <f ca="1">IF(ISERROR($S451),"",OFFSET('Smelter Reference List'!$E$4,$S451-4,0))</f>
        <v/>
      </c>
      <c r="G451" s="294" t="str">
        <f ca="1">IF(C451=$U$4,"Enter smelter details", IF(ISERROR($S451),"",OFFSET('Smelter Reference List'!$F$4,$S451-4,0)))</f>
        <v/>
      </c>
      <c r="H451" s="295" t="str">
        <f ca="1">IF(ISERROR($S451),"",OFFSET('Smelter Reference List'!$G$4,$S451-4,0))</f>
        <v/>
      </c>
      <c r="I451" s="296" t="str">
        <f ca="1">IF(ISERROR($S451),"",OFFSET('Smelter Reference List'!$H$4,$S451-4,0))</f>
        <v/>
      </c>
      <c r="J451" s="296" t="str">
        <f ca="1">IF(ISERROR($S451),"",OFFSET('Smelter Reference List'!$I$4,$S451-4,0))</f>
        <v/>
      </c>
      <c r="K451" s="297"/>
      <c r="L451" s="297"/>
      <c r="M451" s="297"/>
      <c r="N451" s="297"/>
      <c r="O451" s="297"/>
      <c r="P451" s="297"/>
      <c r="Q451" s="298"/>
      <c r="R451" s="227"/>
      <c r="S451" s="228" t="e">
        <f>IF(C451="",NA(),MATCH($B451&amp;$C451,'Smelter Reference List'!$J:$J,0))</f>
        <v>#N/A</v>
      </c>
      <c r="T451" s="229"/>
      <c r="U451" s="229">
        <f t="shared" ca="1" si="13"/>
        <v>0</v>
      </c>
      <c r="V451" s="229"/>
      <c r="W451" s="229"/>
      <c r="Y451" s="223" t="str">
        <f t="shared" si="14"/>
        <v/>
      </c>
    </row>
    <row r="452" spans="1:25" s="223" customFormat="1" ht="20.25">
      <c r="A452" s="293"/>
      <c r="B452" s="294" t="str">
        <f>IF(LEN(A452)=0,"",INDEX('Smelter Reference List'!$A:$A,MATCH($A452,'Smelter Reference List'!$E:$E,0)))</f>
        <v/>
      </c>
      <c r="C452" s="300" t="str">
        <f>IF(LEN(A452)=0,"",INDEX('Smelter Reference List'!$C:$C,MATCH($A452,'Smelter Reference List'!$E:$E,0)))</f>
        <v/>
      </c>
      <c r="D452" s="294" t="str">
        <f ca="1">IF(ISERROR($S452),"",OFFSET('Smelter Reference List'!$C$4,$S452-4,0)&amp;"")</f>
        <v/>
      </c>
      <c r="E452" s="294" t="str">
        <f ca="1">IF(ISERROR($S452),"",OFFSET('Smelter Reference List'!$D$4,$S452-4,0)&amp;"")</f>
        <v/>
      </c>
      <c r="F452" s="294" t="str">
        <f ca="1">IF(ISERROR($S452),"",OFFSET('Smelter Reference List'!$E$4,$S452-4,0))</f>
        <v/>
      </c>
      <c r="G452" s="294" t="str">
        <f ca="1">IF(C452=$U$4,"Enter smelter details", IF(ISERROR($S452),"",OFFSET('Smelter Reference List'!$F$4,$S452-4,0)))</f>
        <v/>
      </c>
      <c r="H452" s="295" t="str">
        <f ca="1">IF(ISERROR($S452),"",OFFSET('Smelter Reference List'!$G$4,$S452-4,0))</f>
        <v/>
      </c>
      <c r="I452" s="296" t="str">
        <f ca="1">IF(ISERROR($S452),"",OFFSET('Smelter Reference List'!$H$4,$S452-4,0))</f>
        <v/>
      </c>
      <c r="J452" s="296" t="str">
        <f ca="1">IF(ISERROR($S452),"",OFFSET('Smelter Reference List'!$I$4,$S452-4,0))</f>
        <v/>
      </c>
      <c r="K452" s="297"/>
      <c r="L452" s="297"/>
      <c r="M452" s="297"/>
      <c r="N452" s="297"/>
      <c r="O452" s="297"/>
      <c r="P452" s="297"/>
      <c r="Q452" s="298"/>
      <c r="R452" s="227"/>
      <c r="S452" s="228" t="e">
        <f>IF(C452="",NA(),MATCH($B452&amp;$C452,'Smelter Reference List'!$J:$J,0))</f>
        <v>#N/A</v>
      </c>
      <c r="T452" s="229"/>
      <c r="U452" s="229">
        <f t="shared" ca="1" si="13"/>
        <v>0</v>
      </c>
      <c r="V452" s="229"/>
      <c r="W452" s="229"/>
      <c r="Y452" s="223" t="str">
        <f t="shared" si="14"/>
        <v/>
      </c>
    </row>
    <row r="453" spans="1:25" s="223" customFormat="1" ht="20.25">
      <c r="A453" s="293"/>
      <c r="B453" s="294" t="str">
        <f>IF(LEN(A453)=0,"",INDEX('Smelter Reference List'!$A:$A,MATCH($A453,'Smelter Reference List'!$E:$E,0)))</f>
        <v/>
      </c>
      <c r="C453" s="300" t="str">
        <f>IF(LEN(A453)=0,"",INDEX('Smelter Reference List'!$C:$C,MATCH($A453,'Smelter Reference List'!$E:$E,0)))</f>
        <v/>
      </c>
      <c r="D453" s="294" t="str">
        <f ca="1">IF(ISERROR($S453),"",OFFSET('Smelter Reference List'!$C$4,$S453-4,0)&amp;"")</f>
        <v/>
      </c>
      <c r="E453" s="294" t="str">
        <f ca="1">IF(ISERROR($S453),"",OFFSET('Smelter Reference List'!$D$4,$S453-4,0)&amp;"")</f>
        <v/>
      </c>
      <c r="F453" s="294" t="str">
        <f ca="1">IF(ISERROR($S453),"",OFFSET('Smelter Reference List'!$E$4,$S453-4,0))</f>
        <v/>
      </c>
      <c r="G453" s="294" t="str">
        <f ca="1">IF(C453=$U$4,"Enter smelter details", IF(ISERROR($S453),"",OFFSET('Smelter Reference List'!$F$4,$S453-4,0)))</f>
        <v/>
      </c>
      <c r="H453" s="295" t="str">
        <f ca="1">IF(ISERROR($S453),"",OFFSET('Smelter Reference List'!$G$4,$S453-4,0))</f>
        <v/>
      </c>
      <c r="I453" s="296" t="str">
        <f ca="1">IF(ISERROR($S453),"",OFFSET('Smelter Reference List'!$H$4,$S453-4,0))</f>
        <v/>
      </c>
      <c r="J453" s="296" t="str">
        <f ca="1">IF(ISERROR($S453),"",OFFSET('Smelter Reference List'!$I$4,$S453-4,0))</f>
        <v/>
      </c>
      <c r="K453" s="297"/>
      <c r="L453" s="297"/>
      <c r="M453" s="297"/>
      <c r="N453" s="297"/>
      <c r="O453" s="297"/>
      <c r="P453" s="297"/>
      <c r="Q453" s="298"/>
      <c r="R453" s="227"/>
      <c r="S453" s="228" t="e">
        <f>IF(C453="",NA(),MATCH($B453&amp;$C453,'Smelter Reference List'!$J:$J,0))</f>
        <v>#N/A</v>
      </c>
      <c r="T453" s="229"/>
      <c r="U453" s="229">
        <f t="shared" ca="1" si="13"/>
        <v>0</v>
      </c>
      <c r="V453" s="229"/>
      <c r="W453" s="229"/>
      <c r="Y453" s="223" t="str">
        <f t="shared" si="14"/>
        <v/>
      </c>
    </row>
    <row r="454" spans="1:25" s="223" customFormat="1" ht="20.25">
      <c r="A454" s="293"/>
      <c r="B454" s="294" t="str">
        <f>IF(LEN(A454)=0,"",INDEX('Smelter Reference List'!$A:$A,MATCH($A454,'Smelter Reference List'!$E:$E,0)))</f>
        <v/>
      </c>
      <c r="C454" s="300" t="str">
        <f>IF(LEN(A454)=0,"",INDEX('Smelter Reference List'!$C:$C,MATCH($A454,'Smelter Reference List'!$E:$E,0)))</f>
        <v/>
      </c>
      <c r="D454" s="294" t="str">
        <f ca="1">IF(ISERROR($S454),"",OFFSET('Smelter Reference List'!$C$4,$S454-4,0)&amp;"")</f>
        <v/>
      </c>
      <c r="E454" s="294" t="str">
        <f ca="1">IF(ISERROR($S454),"",OFFSET('Smelter Reference List'!$D$4,$S454-4,0)&amp;"")</f>
        <v/>
      </c>
      <c r="F454" s="294" t="str">
        <f ca="1">IF(ISERROR($S454),"",OFFSET('Smelter Reference List'!$E$4,$S454-4,0))</f>
        <v/>
      </c>
      <c r="G454" s="294" t="str">
        <f ca="1">IF(C454=$U$4,"Enter smelter details", IF(ISERROR($S454),"",OFFSET('Smelter Reference List'!$F$4,$S454-4,0)))</f>
        <v/>
      </c>
      <c r="H454" s="295" t="str">
        <f ca="1">IF(ISERROR($S454),"",OFFSET('Smelter Reference List'!$G$4,$S454-4,0))</f>
        <v/>
      </c>
      <c r="I454" s="296" t="str">
        <f ca="1">IF(ISERROR($S454),"",OFFSET('Smelter Reference List'!$H$4,$S454-4,0))</f>
        <v/>
      </c>
      <c r="J454" s="296" t="str">
        <f ca="1">IF(ISERROR($S454),"",OFFSET('Smelter Reference List'!$I$4,$S454-4,0))</f>
        <v/>
      </c>
      <c r="K454" s="297"/>
      <c r="L454" s="297"/>
      <c r="M454" s="297"/>
      <c r="N454" s="297"/>
      <c r="O454" s="297"/>
      <c r="P454" s="297"/>
      <c r="Q454" s="298"/>
      <c r="R454" s="227"/>
      <c r="S454" s="228" t="e">
        <f>IF(C454="",NA(),MATCH($B454&amp;$C454,'Smelter Reference List'!$J:$J,0))</f>
        <v>#N/A</v>
      </c>
      <c r="T454" s="229"/>
      <c r="U454" s="229">
        <f t="shared" ref="U454:U517" ca="1" si="15">IF(AND(C454="Smelter not listed",OR(LEN(D454)=0,LEN(E454)=0)),1,0)</f>
        <v>0</v>
      </c>
      <c r="V454" s="229"/>
      <c r="W454" s="229"/>
      <c r="Y454" s="223" t="str">
        <f t="shared" ref="Y454:Y517" si="16">B454&amp;C454</f>
        <v/>
      </c>
    </row>
    <row r="455" spans="1:25" s="223" customFormat="1" ht="20.25">
      <c r="A455" s="293"/>
      <c r="B455" s="294" t="str">
        <f>IF(LEN(A455)=0,"",INDEX('Smelter Reference List'!$A:$A,MATCH($A455,'Smelter Reference List'!$E:$E,0)))</f>
        <v/>
      </c>
      <c r="C455" s="300" t="str">
        <f>IF(LEN(A455)=0,"",INDEX('Smelter Reference List'!$C:$C,MATCH($A455,'Smelter Reference List'!$E:$E,0)))</f>
        <v/>
      </c>
      <c r="D455" s="294" t="str">
        <f ca="1">IF(ISERROR($S455),"",OFFSET('Smelter Reference List'!$C$4,$S455-4,0)&amp;"")</f>
        <v/>
      </c>
      <c r="E455" s="294" t="str">
        <f ca="1">IF(ISERROR($S455),"",OFFSET('Smelter Reference List'!$D$4,$S455-4,0)&amp;"")</f>
        <v/>
      </c>
      <c r="F455" s="294" t="str">
        <f ca="1">IF(ISERROR($S455),"",OFFSET('Smelter Reference List'!$E$4,$S455-4,0))</f>
        <v/>
      </c>
      <c r="G455" s="294" t="str">
        <f ca="1">IF(C455=$U$4,"Enter smelter details", IF(ISERROR($S455),"",OFFSET('Smelter Reference List'!$F$4,$S455-4,0)))</f>
        <v/>
      </c>
      <c r="H455" s="295" t="str">
        <f ca="1">IF(ISERROR($S455),"",OFFSET('Smelter Reference List'!$G$4,$S455-4,0))</f>
        <v/>
      </c>
      <c r="I455" s="296" t="str">
        <f ca="1">IF(ISERROR($S455),"",OFFSET('Smelter Reference List'!$H$4,$S455-4,0))</f>
        <v/>
      </c>
      <c r="J455" s="296" t="str">
        <f ca="1">IF(ISERROR($S455),"",OFFSET('Smelter Reference List'!$I$4,$S455-4,0))</f>
        <v/>
      </c>
      <c r="K455" s="297"/>
      <c r="L455" s="297"/>
      <c r="M455" s="297"/>
      <c r="N455" s="297"/>
      <c r="O455" s="297"/>
      <c r="P455" s="297"/>
      <c r="Q455" s="298"/>
      <c r="R455" s="227"/>
      <c r="S455" s="228" t="e">
        <f>IF(C455="",NA(),MATCH($B455&amp;$C455,'Smelter Reference List'!$J:$J,0))</f>
        <v>#N/A</v>
      </c>
      <c r="T455" s="229"/>
      <c r="U455" s="229">
        <f t="shared" ca="1" si="15"/>
        <v>0</v>
      </c>
      <c r="V455" s="229"/>
      <c r="W455" s="229"/>
      <c r="Y455" s="223" t="str">
        <f t="shared" si="16"/>
        <v/>
      </c>
    </row>
    <row r="456" spans="1:25" s="223" customFormat="1" ht="20.25">
      <c r="A456" s="293"/>
      <c r="B456" s="294" t="str">
        <f>IF(LEN(A456)=0,"",INDEX('Smelter Reference List'!$A:$A,MATCH($A456,'Smelter Reference List'!$E:$E,0)))</f>
        <v/>
      </c>
      <c r="C456" s="300" t="str">
        <f>IF(LEN(A456)=0,"",INDEX('Smelter Reference List'!$C:$C,MATCH($A456,'Smelter Reference List'!$E:$E,0)))</f>
        <v/>
      </c>
      <c r="D456" s="294" t="str">
        <f ca="1">IF(ISERROR($S456),"",OFFSET('Smelter Reference List'!$C$4,$S456-4,0)&amp;"")</f>
        <v/>
      </c>
      <c r="E456" s="294" t="str">
        <f ca="1">IF(ISERROR($S456),"",OFFSET('Smelter Reference List'!$D$4,$S456-4,0)&amp;"")</f>
        <v/>
      </c>
      <c r="F456" s="294" t="str">
        <f ca="1">IF(ISERROR($S456),"",OFFSET('Smelter Reference List'!$E$4,$S456-4,0))</f>
        <v/>
      </c>
      <c r="G456" s="294" t="str">
        <f ca="1">IF(C456=$U$4,"Enter smelter details", IF(ISERROR($S456),"",OFFSET('Smelter Reference List'!$F$4,$S456-4,0)))</f>
        <v/>
      </c>
      <c r="H456" s="295" t="str">
        <f ca="1">IF(ISERROR($S456),"",OFFSET('Smelter Reference List'!$G$4,$S456-4,0))</f>
        <v/>
      </c>
      <c r="I456" s="296" t="str">
        <f ca="1">IF(ISERROR($S456),"",OFFSET('Smelter Reference List'!$H$4,$S456-4,0))</f>
        <v/>
      </c>
      <c r="J456" s="296" t="str">
        <f ca="1">IF(ISERROR($S456),"",OFFSET('Smelter Reference List'!$I$4,$S456-4,0))</f>
        <v/>
      </c>
      <c r="K456" s="297"/>
      <c r="L456" s="297"/>
      <c r="M456" s="297"/>
      <c r="N456" s="297"/>
      <c r="O456" s="297"/>
      <c r="P456" s="297"/>
      <c r="Q456" s="298"/>
      <c r="R456" s="227"/>
      <c r="S456" s="228" t="e">
        <f>IF(C456="",NA(),MATCH($B456&amp;$C456,'Smelter Reference List'!$J:$J,0))</f>
        <v>#N/A</v>
      </c>
      <c r="T456" s="229"/>
      <c r="U456" s="229">
        <f t="shared" ca="1" si="15"/>
        <v>0</v>
      </c>
      <c r="V456" s="229"/>
      <c r="W456" s="229"/>
      <c r="Y456" s="223" t="str">
        <f t="shared" si="16"/>
        <v/>
      </c>
    </row>
    <row r="457" spans="1:25" s="223" customFormat="1" ht="20.25">
      <c r="A457" s="293"/>
      <c r="B457" s="294" t="str">
        <f>IF(LEN(A457)=0,"",INDEX('Smelter Reference List'!$A:$A,MATCH($A457,'Smelter Reference List'!$E:$E,0)))</f>
        <v/>
      </c>
      <c r="C457" s="300" t="str">
        <f>IF(LEN(A457)=0,"",INDEX('Smelter Reference List'!$C:$C,MATCH($A457,'Smelter Reference List'!$E:$E,0)))</f>
        <v/>
      </c>
      <c r="D457" s="294" t="str">
        <f ca="1">IF(ISERROR($S457),"",OFFSET('Smelter Reference List'!$C$4,$S457-4,0)&amp;"")</f>
        <v/>
      </c>
      <c r="E457" s="294" t="str">
        <f ca="1">IF(ISERROR($S457),"",OFFSET('Smelter Reference List'!$D$4,$S457-4,0)&amp;"")</f>
        <v/>
      </c>
      <c r="F457" s="294" t="str">
        <f ca="1">IF(ISERROR($S457),"",OFFSET('Smelter Reference List'!$E$4,$S457-4,0))</f>
        <v/>
      </c>
      <c r="G457" s="294" t="str">
        <f ca="1">IF(C457=$U$4,"Enter smelter details", IF(ISERROR($S457),"",OFFSET('Smelter Reference List'!$F$4,$S457-4,0)))</f>
        <v/>
      </c>
      <c r="H457" s="295" t="str">
        <f ca="1">IF(ISERROR($S457),"",OFFSET('Smelter Reference List'!$G$4,$S457-4,0))</f>
        <v/>
      </c>
      <c r="I457" s="296" t="str">
        <f ca="1">IF(ISERROR($S457),"",OFFSET('Smelter Reference List'!$H$4,$S457-4,0))</f>
        <v/>
      </c>
      <c r="J457" s="296" t="str">
        <f ca="1">IF(ISERROR($S457),"",OFFSET('Smelter Reference List'!$I$4,$S457-4,0))</f>
        <v/>
      </c>
      <c r="K457" s="297"/>
      <c r="L457" s="297"/>
      <c r="M457" s="297"/>
      <c r="N457" s="297"/>
      <c r="O457" s="297"/>
      <c r="P457" s="297"/>
      <c r="Q457" s="298"/>
      <c r="R457" s="227"/>
      <c r="S457" s="228" t="e">
        <f>IF(C457="",NA(),MATCH($B457&amp;$C457,'Smelter Reference List'!$J:$J,0))</f>
        <v>#N/A</v>
      </c>
      <c r="T457" s="229"/>
      <c r="U457" s="229">
        <f t="shared" ca="1" si="15"/>
        <v>0</v>
      </c>
      <c r="V457" s="229"/>
      <c r="W457" s="229"/>
      <c r="Y457" s="223" t="str">
        <f t="shared" si="16"/>
        <v/>
      </c>
    </row>
    <row r="458" spans="1:25" s="223" customFormat="1" ht="20.25">
      <c r="A458" s="293"/>
      <c r="B458" s="294" t="str">
        <f>IF(LEN(A458)=0,"",INDEX('Smelter Reference List'!$A:$A,MATCH($A458,'Smelter Reference List'!$E:$E,0)))</f>
        <v/>
      </c>
      <c r="C458" s="300" t="str">
        <f>IF(LEN(A458)=0,"",INDEX('Smelter Reference List'!$C:$C,MATCH($A458,'Smelter Reference List'!$E:$E,0)))</f>
        <v/>
      </c>
      <c r="D458" s="294" t="str">
        <f ca="1">IF(ISERROR($S458),"",OFFSET('Smelter Reference List'!$C$4,$S458-4,0)&amp;"")</f>
        <v/>
      </c>
      <c r="E458" s="294" t="str">
        <f ca="1">IF(ISERROR($S458),"",OFFSET('Smelter Reference List'!$D$4,$S458-4,0)&amp;"")</f>
        <v/>
      </c>
      <c r="F458" s="294" t="str">
        <f ca="1">IF(ISERROR($S458),"",OFFSET('Smelter Reference List'!$E$4,$S458-4,0))</f>
        <v/>
      </c>
      <c r="G458" s="294" t="str">
        <f ca="1">IF(C458=$U$4,"Enter smelter details", IF(ISERROR($S458),"",OFFSET('Smelter Reference List'!$F$4,$S458-4,0)))</f>
        <v/>
      </c>
      <c r="H458" s="295" t="str">
        <f ca="1">IF(ISERROR($S458),"",OFFSET('Smelter Reference List'!$G$4,$S458-4,0))</f>
        <v/>
      </c>
      <c r="I458" s="296" t="str">
        <f ca="1">IF(ISERROR($S458),"",OFFSET('Smelter Reference List'!$H$4,$S458-4,0))</f>
        <v/>
      </c>
      <c r="J458" s="296" t="str">
        <f ca="1">IF(ISERROR($S458),"",OFFSET('Smelter Reference List'!$I$4,$S458-4,0))</f>
        <v/>
      </c>
      <c r="K458" s="297"/>
      <c r="L458" s="297"/>
      <c r="M458" s="297"/>
      <c r="N458" s="297"/>
      <c r="O458" s="297"/>
      <c r="P458" s="297"/>
      <c r="Q458" s="298"/>
      <c r="R458" s="227"/>
      <c r="S458" s="228" t="e">
        <f>IF(C458="",NA(),MATCH($B458&amp;$C458,'Smelter Reference List'!$J:$J,0))</f>
        <v>#N/A</v>
      </c>
      <c r="T458" s="229"/>
      <c r="U458" s="229">
        <f t="shared" ca="1" si="15"/>
        <v>0</v>
      </c>
      <c r="V458" s="229"/>
      <c r="W458" s="229"/>
      <c r="Y458" s="223" t="str">
        <f t="shared" si="16"/>
        <v/>
      </c>
    </row>
    <row r="459" spans="1:25" s="223" customFormat="1" ht="20.25">
      <c r="A459" s="293"/>
      <c r="B459" s="294" t="str">
        <f>IF(LEN(A459)=0,"",INDEX('Smelter Reference List'!$A:$A,MATCH($A459,'Smelter Reference List'!$E:$E,0)))</f>
        <v/>
      </c>
      <c r="C459" s="300" t="str">
        <f>IF(LEN(A459)=0,"",INDEX('Smelter Reference List'!$C:$C,MATCH($A459,'Smelter Reference List'!$E:$E,0)))</f>
        <v/>
      </c>
      <c r="D459" s="294" t="str">
        <f ca="1">IF(ISERROR($S459),"",OFFSET('Smelter Reference List'!$C$4,$S459-4,0)&amp;"")</f>
        <v/>
      </c>
      <c r="E459" s="294" t="str">
        <f ca="1">IF(ISERROR($S459),"",OFFSET('Smelter Reference List'!$D$4,$S459-4,0)&amp;"")</f>
        <v/>
      </c>
      <c r="F459" s="294" t="str">
        <f ca="1">IF(ISERROR($S459),"",OFFSET('Smelter Reference List'!$E$4,$S459-4,0))</f>
        <v/>
      </c>
      <c r="G459" s="294" t="str">
        <f ca="1">IF(C459=$U$4,"Enter smelter details", IF(ISERROR($S459),"",OFFSET('Smelter Reference List'!$F$4,$S459-4,0)))</f>
        <v/>
      </c>
      <c r="H459" s="295" t="str">
        <f ca="1">IF(ISERROR($S459),"",OFFSET('Smelter Reference List'!$G$4,$S459-4,0))</f>
        <v/>
      </c>
      <c r="I459" s="296" t="str">
        <f ca="1">IF(ISERROR($S459),"",OFFSET('Smelter Reference List'!$H$4,$S459-4,0))</f>
        <v/>
      </c>
      <c r="J459" s="296" t="str">
        <f ca="1">IF(ISERROR($S459),"",OFFSET('Smelter Reference List'!$I$4,$S459-4,0))</f>
        <v/>
      </c>
      <c r="K459" s="297"/>
      <c r="L459" s="297"/>
      <c r="M459" s="297"/>
      <c r="N459" s="297"/>
      <c r="O459" s="297"/>
      <c r="P459" s="297"/>
      <c r="Q459" s="298"/>
      <c r="R459" s="227"/>
      <c r="S459" s="228" t="e">
        <f>IF(C459="",NA(),MATCH($B459&amp;$C459,'Smelter Reference List'!$J:$J,0))</f>
        <v>#N/A</v>
      </c>
      <c r="T459" s="229"/>
      <c r="U459" s="229">
        <f t="shared" ca="1" si="15"/>
        <v>0</v>
      </c>
      <c r="V459" s="229"/>
      <c r="W459" s="229"/>
      <c r="Y459" s="223" t="str">
        <f t="shared" si="16"/>
        <v/>
      </c>
    </row>
    <row r="460" spans="1:25" s="223" customFormat="1" ht="20.25">
      <c r="A460" s="293"/>
      <c r="B460" s="294" t="str">
        <f>IF(LEN(A460)=0,"",INDEX('Smelter Reference List'!$A:$A,MATCH($A460,'Smelter Reference List'!$E:$E,0)))</f>
        <v/>
      </c>
      <c r="C460" s="300" t="str">
        <f>IF(LEN(A460)=0,"",INDEX('Smelter Reference List'!$C:$C,MATCH($A460,'Smelter Reference List'!$E:$E,0)))</f>
        <v/>
      </c>
      <c r="D460" s="294" t="str">
        <f ca="1">IF(ISERROR($S460),"",OFFSET('Smelter Reference List'!$C$4,$S460-4,0)&amp;"")</f>
        <v/>
      </c>
      <c r="E460" s="294" t="str">
        <f ca="1">IF(ISERROR($S460),"",OFFSET('Smelter Reference List'!$D$4,$S460-4,0)&amp;"")</f>
        <v/>
      </c>
      <c r="F460" s="294" t="str">
        <f ca="1">IF(ISERROR($S460),"",OFFSET('Smelter Reference List'!$E$4,$S460-4,0))</f>
        <v/>
      </c>
      <c r="G460" s="294" t="str">
        <f ca="1">IF(C460=$U$4,"Enter smelter details", IF(ISERROR($S460),"",OFFSET('Smelter Reference List'!$F$4,$S460-4,0)))</f>
        <v/>
      </c>
      <c r="H460" s="295" t="str">
        <f ca="1">IF(ISERROR($S460),"",OFFSET('Smelter Reference List'!$G$4,$S460-4,0))</f>
        <v/>
      </c>
      <c r="I460" s="296" t="str">
        <f ca="1">IF(ISERROR($S460),"",OFFSET('Smelter Reference List'!$H$4,$S460-4,0))</f>
        <v/>
      </c>
      <c r="J460" s="296" t="str">
        <f ca="1">IF(ISERROR($S460),"",OFFSET('Smelter Reference List'!$I$4,$S460-4,0))</f>
        <v/>
      </c>
      <c r="K460" s="297"/>
      <c r="L460" s="297"/>
      <c r="M460" s="297"/>
      <c r="N460" s="297"/>
      <c r="O460" s="297"/>
      <c r="P460" s="297"/>
      <c r="Q460" s="298"/>
      <c r="R460" s="227"/>
      <c r="S460" s="228" t="e">
        <f>IF(C460="",NA(),MATCH($B460&amp;$C460,'Smelter Reference List'!$J:$J,0))</f>
        <v>#N/A</v>
      </c>
      <c r="T460" s="229"/>
      <c r="U460" s="229">
        <f t="shared" ca="1" si="15"/>
        <v>0</v>
      </c>
      <c r="V460" s="229"/>
      <c r="W460" s="229"/>
      <c r="Y460" s="223" t="str">
        <f t="shared" si="16"/>
        <v/>
      </c>
    </row>
    <row r="461" spans="1:25" s="223" customFormat="1" ht="20.25">
      <c r="A461" s="293"/>
      <c r="B461" s="294" t="str">
        <f>IF(LEN(A461)=0,"",INDEX('Smelter Reference List'!$A:$A,MATCH($A461,'Smelter Reference List'!$E:$E,0)))</f>
        <v/>
      </c>
      <c r="C461" s="300" t="str">
        <f>IF(LEN(A461)=0,"",INDEX('Smelter Reference List'!$C:$C,MATCH($A461,'Smelter Reference List'!$E:$E,0)))</f>
        <v/>
      </c>
      <c r="D461" s="294" t="str">
        <f ca="1">IF(ISERROR($S461),"",OFFSET('Smelter Reference List'!$C$4,$S461-4,0)&amp;"")</f>
        <v/>
      </c>
      <c r="E461" s="294" t="str">
        <f ca="1">IF(ISERROR($S461),"",OFFSET('Smelter Reference List'!$D$4,$S461-4,0)&amp;"")</f>
        <v/>
      </c>
      <c r="F461" s="294" t="str">
        <f ca="1">IF(ISERROR($S461),"",OFFSET('Smelter Reference List'!$E$4,$S461-4,0))</f>
        <v/>
      </c>
      <c r="G461" s="294" t="str">
        <f ca="1">IF(C461=$U$4,"Enter smelter details", IF(ISERROR($S461),"",OFFSET('Smelter Reference List'!$F$4,$S461-4,0)))</f>
        <v/>
      </c>
      <c r="H461" s="295" t="str">
        <f ca="1">IF(ISERROR($S461),"",OFFSET('Smelter Reference List'!$G$4,$S461-4,0))</f>
        <v/>
      </c>
      <c r="I461" s="296" t="str">
        <f ca="1">IF(ISERROR($S461),"",OFFSET('Smelter Reference List'!$H$4,$S461-4,0))</f>
        <v/>
      </c>
      <c r="J461" s="296" t="str">
        <f ca="1">IF(ISERROR($S461),"",OFFSET('Smelter Reference List'!$I$4,$S461-4,0))</f>
        <v/>
      </c>
      <c r="K461" s="297"/>
      <c r="L461" s="297"/>
      <c r="M461" s="297"/>
      <c r="N461" s="297"/>
      <c r="O461" s="297"/>
      <c r="P461" s="297"/>
      <c r="Q461" s="298"/>
      <c r="R461" s="227"/>
      <c r="S461" s="228" t="e">
        <f>IF(C461="",NA(),MATCH($B461&amp;$C461,'Smelter Reference List'!$J:$J,0))</f>
        <v>#N/A</v>
      </c>
      <c r="T461" s="229"/>
      <c r="U461" s="229">
        <f t="shared" ca="1" si="15"/>
        <v>0</v>
      </c>
      <c r="V461" s="229"/>
      <c r="W461" s="229"/>
      <c r="Y461" s="223" t="str">
        <f t="shared" si="16"/>
        <v/>
      </c>
    </row>
    <row r="462" spans="1:25" s="223" customFormat="1" ht="20.25">
      <c r="A462" s="293"/>
      <c r="B462" s="294" t="str">
        <f>IF(LEN(A462)=0,"",INDEX('Smelter Reference List'!$A:$A,MATCH($A462,'Smelter Reference List'!$E:$E,0)))</f>
        <v/>
      </c>
      <c r="C462" s="300" t="str">
        <f>IF(LEN(A462)=0,"",INDEX('Smelter Reference List'!$C:$C,MATCH($A462,'Smelter Reference List'!$E:$E,0)))</f>
        <v/>
      </c>
      <c r="D462" s="294" t="str">
        <f ca="1">IF(ISERROR($S462),"",OFFSET('Smelter Reference List'!$C$4,$S462-4,0)&amp;"")</f>
        <v/>
      </c>
      <c r="E462" s="294" t="str">
        <f ca="1">IF(ISERROR($S462),"",OFFSET('Smelter Reference List'!$D$4,$S462-4,0)&amp;"")</f>
        <v/>
      </c>
      <c r="F462" s="294" t="str">
        <f ca="1">IF(ISERROR($S462),"",OFFSET('Smelter Reference List'!$E$4,$S462-4,0))</f>
        <v/>
      </c>
      <c r="G462" s="294" t="str">
        <f ca="1">IF(C462=$U$4,"Enter smelter details", IF(ISERROR($S462),"",OFFSET('Smelter Reference List'!$F$4,$S462-4,0)))</f>
        <v/>
      </c>
      <c r="H462" s="295" t="str">
        <f ca="1">IF(ISERROR($S462),"",OFFSET('Smelter Reference List'!$G$4,$S462-4,0))</f>
        <v/>
      </c>
      <c r="I462" s="296" t="str">
        <f ca="1">IF(ISERROR($S462),"",OFFSET('Smelter Reference List'!$H$4,$S462-4,0))</f>
        <v/>
      </c>
      <c r="J462" s="296" t="str">
        <f ca="1">IF(ISERROR($S462),"",OFFSET('Smelter Reference List'!$I$4,$S462-4,0))</f>
        <v/>
      </c>
      <c r="K462" s="297"/>
      <c r="L462" s="297"/>
      <c r="M462" s="297"/>
      <c r="N462" s="297"/>
      <c r="O462" s="297"/>
      <c r="P462" s="297"/>
      <c r="Q462" s="298"/>
      <c r="R462" s="227"/>
      <c r="S462" s="228" t="e">
        <f>IF(C462="",NA(),MATCH($B462&amp;$C462,'Smelter Reference List'!$J:$J,0))</f>
        <v>#N/A</v>
      </c>
      <c r="T462" s="229"/>
      <c r="U462" s="229">
        <f t="shared" ca="1" si="15"/>
        <v>0</v>
      </c>
      <c r="V462" s="229"/>
      <c r="W462" s="229"/>
      <c r="Y462" s="223" t="str">
        <f t="shared" si="16"/>
        <v/>
      </c>
    </row>
    <row r="463" spans="1:25" s="223" customFormat="1" ht="20.25">
      <c r="A463" s="293"/>
      <c r="B463" s="294" t="str">
        <f>IF(LEN(A463)=0,"",INDEX('Smelter Reference List'!$A:$A,MATCH($A463,'Smelter Reference List'!$E:$E,0)))</f>
        <v/>
      </c>
      <c r="C463" s="300" t="str">
        <f>IF(LEN(A463)=0,"",INDEX('Smelter Reference List'!$C:$C,MATCH($A463,'Smelter Reference List'!$E:$E,0)))</f>
        <v/>
      </c>
      <c r="D463" s="294" t="str">
        <f ca="1">IF(ISERROR($S463),"",OFFSET('Smelter Reference List'!$C$4,$S463-4,0)&amp;"")</f>
        <v/>
      </c>
      <c r="E463" s="294" t="str">
        <f ca="1">IF(ISERROR($S463),"",OFFSET('Smelter Reference List'!$D$4,$S463-4,0)&amp;"")</f>
        <v/>
      </c>
      <c r="F463" s="294" t="str">
        <f ca="1">IF(ISERROR($S463),"",OFFSET('Smelter Reference List'!$E$4,$S463-4,0))</f>
        <v/>
      </c>
      <c r="G463" s="294" t="str">
        <f ca="1">IF(C463=$U$4,"Enter smelter details", IF(ISERROR($S463),"",OFFSET('Smelter Reference List'!$F$4,$S463-4,0)))</f>
        <v/>
      </c>
      <c r="H463" s="295" t="str">
        <f ca="1">IF(ISERROR($S463),"",OFFSET('Smelter Reference List'!$G$4,$S463-4,0))</f>
        <v/>
      </c>
      <c r="I463" s="296" t="str">
        <f ca="1">IF(ISERROR($S463),"",OFFSET('Smelter Reference List'!$H$4,$S463-4,0))</f>
        <v/>
      </c>
      <c r="J463" s="296" t="str">
        <f ca="1">IF(ISERROR($S463),"",OFFSET('Smelter Reference List'!$I$4,$S463-4,0))</f>
        <v/>
      </c>
      <c r="K463" s="297"/>
      <c r="L463" s="297"/>
      <c r="M463" s="297"/>
      <c r="N463" s="297"/>
      <c r="O463" s="297"/>
      <c r="P463" s="297"/>
      <c r="Q463" s="298"/>
      <c r="R463" s="227"/>
      <c r="S463" s="228" t="e">
        <f>IF(C463="",NA(),MATCH($B463&amp;$C463,'Smelter Reference List'!$J:$J,0))</f>
        <v>#N/A</v>
      </c>
      <c r="T463" s="229"/>
      <c r="U463" s="229">
        <f t="shared" ca="1" si="15"/>
        <v>0</v>
      </c>
      <c r="V463" s="229"/>
      <c r="W463" s="229"/>
      <c r="Y463" s="223" t="str">
        <f t="shared" si="16"/>
        <v/>
      </c>
    </row>
    <row r="464" spans="1:25" s="223" customFormat="1" ht="20.25">
      <c r="A464" s="293"/>
      <c r="B464" s="294" t="str">
        <f>IF(LEN(A464)=0,"",INDEX('Smelter Reference List'!$A:$A,MATCH($A464,'Smelter Reference List'!$E:$E,0)))</f>
        <v/>
      </c>
      <c r="C464" s="300" t="str">
        <f>IF(LEN(A464)=0,"",INDEX('Smelter Reference List'!$C:$C,MATCH($A464,'Smelter Reference List'!$E:$E,0)))</f>
        <v/>
      </c>
      <c r="D464" s="294" t="str">
        <f ca="1">IF(ISERROR($S464),"",OFFSET('Smelter Reference List'!$C$4,$S464-4,0)&amp;"")</f>
        <v/>
      </c>
      <c r="E464" s="294" t="str">
        <f ca="1">IF(ISERROR($S464),"",OFFSET('Smelter Reference List'!$D$4,$S464-4,0)&amp;"")</f>
        <v/>
      </c>
      <c r="F464" s="294" t="str">
        <f ca="1">IF(ISERROR($S464),"",OFFSET('Smelter Reference List'!$E$4,$S464-4,0))</f>
        <v/>
      </c>
      <c r="G464" s="294" t="str">
        <f ca="1">IF(C464=$U$4,"Enter smelter details", IF(ISERROR($S464),"",OFFSET('Smelter Reference List'!$F$4,$S464-4,0)))</f>
        <v/>
      </c>
      <c r="H464" s="295" t="str">
        <f ca="1">IF(ISERROR($S464),"",OFFSET('Smelter Reference List'!$G$4,$S464-4,0))</f>
        <v/>
      </c>
      <c r="I464" s="296" t="str">
        <f ca="1">IF(ISERROR($S464),"",OFFSET('Smelter Reference List'!$H$4,$S464-4,0))</f>
        <v/>
      </c>
      <c r="J464" s="296" t="str">
        <f ca="1">IF(ISERROR($S464),"",OFFSET('Smelter Reference List'!$I$4,$S464-4,0))</f>
        <v/>
      </c>
      <c r="K464" s="297"/>
      <c r="L464" s="297"/>
      <c r="M464" s="297"/>
      <c r="N464" s="297"/>
      <c r="O464" s="297"/>
      <c r="P464" s="297"/>
      <c r="Q464" s="298"/>
      <c r="R464" s="227"/>
      <c r="S464" s="228" t="e">
        <f>IF(C464="",NA(),MATCH($B464&amp;$C464,'Smelter Reference List'!$J:$J,0))</f>
        <v>#N/A</v>
      </c>
      <c r="T464" s="229"/>
      <c r="U464" s="229">
        <f t="shared" ca="1" si="15"/>
        <v>0</v>
      </c>
      <c r="V464" s="229"/>
      <c r="W464" s="229"/>
      <c r="Y464" s="223" t="str">
        <f t="shared" si="16"/>
        <v/>
      </c>
    </row>
    <row r="465" spans="1:25" s="223" customFormat="1" ht="20.25">
      <c r="A465" s="293"/>
      <c r="B465" s="294" t="str">
        <f>IF(LEN(A465)=0,"",INDEX('Smelter Reference List'!$A:$A,MATCH($A465,'Smelter Reference List'!$E:$E,0)))</f>
        <v/>
      </c>
      <c r="C465" s="300" t="str">
        <f>IF(LEN(A465)=0,"",INDEX('Smelter Reference List'!$C:$C,MATCH($A465,'Smelter Reference List'!$E:$E,0)))</f>
        <v/>
      </c>
      <c r="D465" s="294" t="str">
        <f ca="1">IF(ISERROR($S465),"",OFFSET('Smelter Reference List'!$C$4,$S465-4,0)&amp;"")</f>
        <v/>
      </c>
      <c r="E465" s="294" t="str">
        <f ca="1">IF(ISERROR($S465),"",OFFSET('Smelter Reference List'!$D$4,$S465-4,0)&amp;"")</f>
        <v/>
      </c>
      <c r="F465" s="294" t="str">
        <f ca="1">IF(ISERROR($S465),"",OFFSET('Smelter Reference List'!$E$4,$S465-4,0))</f>
        <v/>
      </c>
      <c r="G465" s="294" t="str">
        <f ca="1">IF(C465=$U$4,"Enter smelter details", IF(ISERROR($S465),"",OFFSET('Smelter Reference List'!$F$4,$S465-4,0)))</f>
        <v/>
      </c>
      <c r="H465" s="295" t="str">
        <f ca="1">IF(ISERROR($S465),"",OFFSET('Smelter Reference List'!$G$4,$S465-4,0))</f>
        <v/>
      </c>
      <c r="I465" s="296" t="str">
        <f ca="1">IF(ISERROR($S465),"",OFFSET('Smelter Reference List'!$H$4,$S465-4,0))</f>
        <v/>
      </c>
      <c r="J465" s="296" t="str">
        <f ca="1">IF(ISERROR($S465),"",OFFSET('Smelter Reference List'!$I$4,$S465-4,0))</f>
        <v/>
      </c>
      <c r="K465" s="297"/>
      <c r="L465" s="297"/>
      <c r="M465" s="297"/>
      <c r="N465" s="297"/>
      <c r="O465" s="297"/>
      <c r="P465" s="297"/>
      <c r="Q465" s="298"/>
      <c r="R465" s="227"/>
      <c r="S465" s="228" t="e">
        <f>IF(C465="",NA(),MATCH($B465&amp;$C465,'Smelter Reference List'!$J:$J,0))</f>
        <v>#N/A</v>
      </c>
      <c r="T465" s="229"/>
      <c r="U465" s="229">
        <f t="shared" ca="1" si="15"/>
        <v>0</v>
      </c>
      <c r="V465" s="229"/>
      <c r="W465" s="229"/>
      <c r="Y465" s="223" t="str">
        <f t="shared" si="16"/>
        <v/>
      </c>
    </row>
    <row r="466" spans="1:25" s="223" customFormat="1" ht="20.25">
      <c r="A466" s="293"/>
      <c r="B466" s="294" t="str">
        <f>IF(LEN(A466)=0,"",INDEX('Smelter Reference List'!$A:$A,MATCH($A466,'Smelter Reference List'!$E:$E,0)))</f>
        <v/>
      </c>
      <c r="C466" s="300" t="str">
        <f>IF(LEN(A466)=0,"",INDEX('Smelter Reference List'!$C:$C,MATCH($A466,'Smelter Reference List'!$E:$E,0)))</f>
        <v/>
      </c>
      <c r="D466" s="294" t="str">
        <f ca="1">IF(ISERROR($S466),"",OFFSET('Smelter Reference List'!$C$4,$S466-4,0)&amp;"")</f>
        <v/>
      </c>
      <c r="E466" s="294" t="str">
        <f ca="1">IF(ISERROR($S466),"",OFFSET('Smelter Reference List'!$D$4,$S466-4,0)&amp;"")</f>
        <v/>
      </c>
      <c r="F466" s="294" t="str">
        <f ca="1">IF(ISERROR($S466),"",OFFSET('Smelter Reference List'!$E$4,$S466-4,0))</f>
        <v/>
      </c>
      <c r="G466" s="294" t="str">
        <f ca="1">IF(C466=$U$4,"Enter smelter details", IF(ISERROR($S466),"",OFFSET('Smelter Reference List'!$F$4,$S466-4,0)))</f>
        <v/>
      </c>
      <c r="H466" s="295" t="str">
        <f ca="1">IF(ISERROR($S466),"",OFFSET('Smelter Reference List'!$G$4,$S466-4,0))</f>
        <v/>
      </c>
      <c r="I466" s="296" t="str">
        <f ca="1">IF(ISERROR($S466),"",OFFSET('Smelter Reference List'!$H$4,$S466-4,0))</f>
        <v/>
      </c>
      <c r="J466" s="296" t="str">
        <f ca="1">IF(ISERROR($S466),"",OFFSET('Smelter Reference List'!$I$4,$S466-4,0))</f>
        <v/>
      </c>
      <c r="K466" s="297"/>
      <c r="L466" s="297"/>
      <c r="M466" s="297"/>
      <c r="N466" s="297"/>
      <c r="O466" s="297"/>
      <c r="P466" s="297"/>
      <c r="Q466" s="298"/>
      <c r="R466" s="227"/>
      <c r="S466" s="228" t="e">
        <f>IF(C466="",NA(),MATCH($B466&amp;$C466,'Smelter Reference List'!$J:$J,0))</f>
        <v>#N/A</v>
      </c>
      <c r="T466" s="229"/>
      <c r="U466" s="229">
        <f t="shared" ca="1" si="15"/>
        <v>0</v>
      </c>
      <c r="V466" s="229"/>
      <c r="W466" s="229"/>
      <c r="Y466" s="223" t="str">
        <f t="shared" si="16"/>
        <v/>
      </c>
    </row>
    <row r="467" spans="1:25" s="223" customFormat="1" ht="20.25">
      <c r="A467" s="293"/>
      <c r="B467" s="294" t="str">
        <f>IF(LEN(A467)=0,"",INDEX('Smelter Reference List'!$A:$A,MATCH($A467,'Smelter Reference List'!$E:$E,0)))</f>
        <v/>
      </c>
      <c r="C467" s="300" t="str">
        <f>IF(LEN(A467)=0,"",INDEX('Smelter Reference List'!$C:$C,MATCH($A467,'Smelter Reference List'!$E:$E,0)))</f>
        <v/>
      </c>
      <c r="D467" s="294" t="str">
        <f ca="1">IF(ISERROR($S467),"",OFFSET('Smelter Reference List'!$C$4,$S467-4,0)&amp;"")</f>
        <v/>
      </c>
      <c r="E467" s="294" t="str">
        <f ca="1">IF(ISERROR($S467),"",OFFSET('Smelter Reference List'!$D$4,$S467-4,0)&amp;"")</f>
        <v/>
      </c>
      <c r="F467" s="294" t="str">
        <f ca="1">IF(ISERROR($S467),"",OFFSET('Smelter Reference List'!$E$4,$S467-4,0))</f>
        <v/>
      </c>
      <c r="G467" s="294" t="str">
        <f ca="1">IF(C467=$U$4,"Enter smelter details", IF(ISERROR($S467),"",OFFSET('Smelter Reference List'!$F$4,$S467-4,0)))</f>
        <v/>
      </c>
      <c r="H467" s="295" t="str">
        <f ca="1">IF(ISERROR($S467),"",OFFSET('Smelter Reference List'!$G$4,$S467-4,0))</f>
        <v/>
      </c>
      <c r="I467" s="296" t="str">
        <f ca="1">IF(ISERROR($S467),"",OFFSET('Smelter Reference List'!$H$4,$S467-4,0))</f>
        <v/>
      </c>
      <c r="J467" s="296" t="str">
        <f ca="1">IF(ISERROR($S467),"",OFFSET('Smelter Reference List'!$I$4,$S467-4,0))</f>
        <v/>
      </c>
      <c r="K467" s="297"/>
      <c r="L467" s="297"/>
      <c r="M467" s="297"/>
      <c r="N467" s="297"/>
      <c r="O467" s="297"/>
      <c r="P467" s="297"/>
      <c r="Q467" s="298"/>
      <c r="R467" s="227"/>
      <c r="S467" s="228" t="e">
        <f>IF(C467="",NA(),MATCH($B467&amp;$C467,'Smelter Reference List'!$J:$J,0))</f>
        <v>#N/A</v>
      </c>
      <c r="T467" s="229"/>
      <c r="U467" s="229">
        <f t="shared" ca="1" si="15"/>
        <v>0</v>
      </c>
      <c r="V467" s="229"/>
      <c r="W467" s="229"/>
      <c r="Y467" s="223" t="str">
        <f t="shared" si="16"/>
        <v/>
      </c>
    </row>
    <row r="468" spans="1:25" s="223" customFormat="1" ht="20.25">
      <c r="A468" s="293"/>
      <c r="B468" s="294" t="str">
        <f>IF(LEN(A468)=0,"",INDEX('Smelter Reference List'!$A:$A,MATCH($A468,'Smelter Reference List'!$E:$E,0)))</f>
        <v/>
      </c>
      <c r="C468" s="300" t="str">
        <f>IF(LEN(A468)=0,"",INDEX('Smelter Reference List'!$C:$C,MATCH($A468,'Smelter Reference List'!$E:$E,0)))</f>
        <v/>
      </c>
      <c r="D468" s="294" t="str">
        <f ca="1">IF(ISERROR($S468),"",OFFSET('Smelter Reference List'!$C$4,$S468-4,0)&amp;"")</f>
        <v/>
      </c>
      <c r="E468" s="294" t="str">
        <f ca="1">IF(ISERROR($S468),"",OFFSET('Smelter Reference List'!$D$4,$S468-4,0)&amp;"")</f>
        <v/>
      </c>
      <c r="F468" s="294" t="str">
        <f ca="1">IF(ISERROR($S468),"",OFFSET('Smelter Reference List'!$E$4,$S468-4,0))</f>
        <v/>
      </c>
      <c r="G468" s="294" t="str">
        <f ca="1">IF(C468=$U$4,"Enter smelter details", IF(ISERROR($S468),"",OFFSET('Smelter Reference List'!$F$4,$S468-4,0)))</f>
        <v/>
      </c>
      <c r="H468" s="295" t="str">
        <f ca="1">IF(ISERROR($S468),"",OFFSET('Smelter Reference List'!$G$4,$S468-4,0))</f>
        <v/>
      </c>
      <c r="I468" s="296" t="str">
        <f ca="1">IF(ISERROR($S468),"",OFFSET('Smelter Reference List'!$H$4,$S468-4,0))</f>
        <v/>
      </c>
      <c r="J468" s="296" t="str">
        <f ca="1">IF(ISERROR($S468),"",OFFSET('Smelter Reference List'!$I$4,$S468-4,0))</f>
        <v/>
      </c>
      <c r="K468" s="297"/>
      <c r="L468" s="297"/>
      <c r="M468" s="297"/>
      <c r="N468" s="297"/>
      <c r="O468" s="297"/>
      <c r="P468" s="297"/>
      <c r="Q468" s="298"/>
      <c r="R468" s="227"/>
      <c r="S468" s="228" t="e">
        <f>IF(C468="",NA(),MATCH($B468&amp;$C468,'Smelter Reference List'!$J:$J,0))</f>
        <v>#N/A</v>
      </c>
      <c r="T468" s="229"/>
      <c r="U468" s="229">
        <f t="shared" ca="1" si="15"/>
        <v>0</v>
      </c>
      <c r="V468" s="229"/>
      <c r="W468" s="229"/>
      <c r="Y468" s="223" t="str">
        <f t="shared" si="16"/>
        <v/>
      </c>
    </row>
    <row r="469" spans="1:25" s="223" customFormat="1" ht="20.25">
      <c r="A469" s="293"/>
      <c r="B469" s="294" t="str">
        <f>IF(LEN(A469)=0,"",INDEX('Smelter Reference List'!$A:$A,MATCH($A469,'Smelter Reference List'!$E:$E,0)))</f>
        <v/>
      </c>
      <c r="C469" s="300" t="str">
        <f>IF(LEN(A469)=0,"",INDEX('Smelter Reference List'!$C:$C,MATCH($A469,'Smelter Reference List'!$E:$E,0)))</f>
        <v/>
      </c>
      <c r="D469" s="294" t="str">
        <f ca="1">IF(ISERROR($S469),"",OFFSET('Smelter Reference List'!$C$4,$S469-4,0)&amp;"")</f>
        <v/>
      </c>
      <c r="E469" s="294" t="str">
        <f ca="1">IF(ISERROR($S469),"",OFFSET('Smelter Reference List'!$D$4,$S469-4,0)&amp;"")</f>
        <v/>
      </c>
      <c r="F469" s="294" t="str">
        <f ca="1">IF(ISERROR($S469),"",OFFSET('Smelter Reference List'!$E$4,$S469-4,0))</f>
        <v/>
      </c>
      <c r="G469" s="294" t="str">
        <f ca="1">IF(C469=$U$4,"Enter smelter details", IF(ISERROR($S469),"",OFFSET('Smelter Reference List'!$F$4,$S469-4,0)))</f>
        <v/>
      </c>
      <c r="H469" s="295" t="str">
        <f ca="1">IF(ISERROR($S469),"",OFFSET('Smelter Reference List'!$G$4,$S469-4,0))</f>
        <v/>
      </c>
      <c r="I469" s="296" t="str">
        <f ca="1">IF(ISERROR($S469),"",OFFSET('Smelter Reference List'!$H$4,$S469-4,0))</f>
        <v/>
      </c>
      <c r="J469" s="296" t="str">
        <f ca="1">IF(ISERROR($S469),"",OFFSET('Smelter Reference List'!$I$4,$S469-4,0))</f>
        <v/>
      </c>
      <c r="K469" s="297"/>
      <c r="L469" s="297"/>
      <c r="M469" s="297"/>
      <c r="N469" s="297"/>
      <c r="O469" s="297"/>
      <c r="P469" s="297"/>
      <c r="Q469" s="298"/>
      <c r="R469" s="227"/>
      <c r="S469" s="228" t="e">
        <f>IF(C469="",NA(),MATCH($B469&amp;$C469,'Smelter Reference List'!$J:$J,0))</f>
        <v>#N/A</v>
      </c>
      <c r="T469" s="229"/>
      <c r="U469" s="229">
        <f t="shared" ca="1" si="15"/>
        <v>0</v>
      </c>
      <c r="V469" s="229"/>
      <c r="W469" s="229"/>
      <c r="Y469" s="223" t="str">
        <f t="shared" si="16"/>
        <v/>
      </c>
    </row>
    <row r="470" spans="1:25" s="223" customFormat="1" ht="20.25">
      <c r="A470" s="293"/>
      <c r="B470" s="294" t="str">
        <f>IF(LEN(A470)=0,"",INDEX('Smelter Reference List'!$A:$A,MATCH($A470,'Smelter Reference List'!$E:$E,0)))</f>
        <v/>
      </c>
      <c r="C470" s="300" t="str">
        <f>IF(LEN(A470)=0,"",INDEX('Smelter Reference List'!$C:$C,MATCH($A470,'Smelter Reference List'!$E:$E,0)))</f>
        <v/>
      </c>
      <c r="D470" s="294" t="str">
        <f ca="1">IF(ISERROR($S470),"",OFFSET('Smelter Reference List'!$C$4,$S470-4,0)&amp;"")</f>
        <v/>
      </c>
      <c r="E470" s="294" t="str">
        <f ca="1">IF(ISERROR($S470),"",OFFSET('Smelter Reference List'!$D$4,$S470-4,0)&amp;"")</f>
        <v/>
      </c>
      <c r="F470" s="294" t="str">
        <f ca="1">IF(ISERROR($S470),"",OFFSET('Smelter Reference List'!$E$4,$S470-4,0))</f>
        <v/>
      </c>
      <c r="G470" s="294" t="str">
        <f ca="1">IF(C470=$U$4,"Enter smelter details", IF(ISERROR($S470),"",OFFSET('Smelter Reference List'!$F$4,$S470-4,0)))</f>
        <v/>
      </c>
      <c r="H470" s="295" t="str">
        <f ca="1">IF(ISERROR($S470),"",OFFSET('Smelter Reference List'!$G$4,$S470-4,0))</f>
        <v/>
      </c>
      <c r="I470" s="296" t="str">
        <f ca="1">IF(ISERROR($S470),"",OFFSET('Smelter Reference List'!$H$4,$S470-4,0))</f>
        <v/>
      </c>
      <c r="J470" s="296" t="str">
        <f ca="1">IF(ISERROR($S470),"",OFFSET('Smelter Reference List'!$I$4,$S470-4,0))</f>
        <v/>
      </c>
      <c r="K470" s="297"/>
      <c r="L470" s="297"/>
      <c r="M470" s="297"/>
      <c r="N470" s="297"/>
      <c r="O470" s="297"/>
      <c r="P470" s="297"/>
      <c r="Q470" s="298"/>
      <c r="R470" s="227"/>
      <c r="S470" s="228" t="e">
        <f>IF(C470="",NA(),MATCH($B470&amp;$C470,'Smelter Reference List'!$J:$J,0))</f>
        <v>#N/A</v>
      </c>
      <c r="T470" s="229"/>
      <c r="U470" s="229">
        <f t="shared" ca="1" si="15"/>
        <v>0</v>
      </c>
      <c r="V470" s="229"/>
      <c r="W470" s="229"/>
      <c r="Y470" s="223" t="str">
        <f t="shared" si="16"/>
        <v/>
      </c>
    </row>
    <row r="471" spans="1:25" s="223" customFormat="1" ht="20.25">
      <c r="A471" s="293"/>
      <c r="B471" s="294" t="str">
        <f>IF(LEN(A471)=0,"",INDEX('Smelter Reference List'!$A:$A,MATCH($A471,'Smelter Reference List'!$E:$E,0)))</f>
        <v/>
      </c>
      <c r="C471" s="300" t="str">
        <f>IF(LEN(A471)=0,"",INDEX('Smelter Reference List'!$C:$C,MATCH($A471,'Smelter Reference List'!$E:$E,0)))</f>
        <v/>
      </c>
      <c r="D471" s="294" t="str">
        <f ca="1">IF(ISERROR($S471),"",OFFSET('Smelter Reference List'!$C$4,$S471-4,0)&amp;"")</f>
        <v/>
      </c>
      <c r="E471" s="294" t="str">
        <f ca="1">IF(ISERROR($S471),"",OFFSET('Smelter Reference List'!$D$4,$S471-4,0)&amp;"")</f>
        <v/>
      </c>
      <c r="F471" s="294" t="str">
        <f ca="1">IF(ISERROR($S471),"",OFFSET('Smelter Reference List'!$E$4,$S471-4,0))</f>
        <v/>
      </c>
      <c r="G471" s="294" t="str">
        <f ca="1">IF(C471=$U$4,"Enter smelter details", IF(ISERROR($S471),"",OFFSET('Smelter Reference List'!$F$4,$S471-4,0)))</f>
        <v/>
      </c>
      <c r="H471" s="295" t="str">
        <f ca="1">IF(ISERROR($S471),"",OFFSET('Smelter Reference List'!$G$4,$S471-4,0))</f>
        <v/>
      </c>
      <c r="I471" s="296" t="str">
        <f ca="1">IF(ISERROR($S471),"",OFFSET('Smelter Reference List'!$H$4,$S471-4,0))</f>
        <v/>
      </c>
      <c r="J471" s="296" t="str">
        <f ca="1">IF(ISERROR($S471),"",OFFSET('Smelter Reference List'!$I$4,$S471-4,0))</f>
        <v/>
      </c>
      <c r="K471" s="297"/>
      <c r="L471" s="297"/>
      <c r="M471" s="297"/>
      <c r="N471" s="297"/>
      <c r="O471" s="297"/>
      <c r="P471" s="297"/>
      <c r="Q471" s="298"/>
      <c r="R471" s="227"/>
      <c r="S471" s="228" t="e">
        <f>IF(C471="",NA(),MATCH($B471&amp;$C471,'Smelter Reference List'!$J:$J,0))</f>
        <v>#N/A</v>
      </c>
      <c r="T471" s="229"/>
      <c r="U471" s="229">
        <f t="shared" ca="1" si="15"/>
        <v>0</v>
      </c>
      <c r="V471" s="229"/>
      <c r="W471" s="229"/>
      <c r="Y471" s="223" t="str">
        <f t="shared" si="16"/>
        <v/>
      </c>
    </row>
    <row r="472" spans="1:25" s="223" customFormat="1" ht="20.25">
      <c r="A472" s="293"/>
      <c r="B472" s="294" t="str">
        <f>IF(LEN(A472)=0,"",INDEX('Smelter Reference List'!$A:$A,MATCH($A472,'Smelter Reference List'!$E:$E,0)))</f>
        <v/>
      </c>
      <c r="C472" s="300" t="str">
        <f>IF(LEN(A472)=0,"",INDEX('Smelter Reference List'!$C:$C,MATCH($A472,'Smelter Reference List'!$E:$E,0)))</f>
        <v/>
      </c>
      <c r="D472" s="294" t="str">
        <f ca="1">IF(ISERROR($S472),"",OFFSET('Smelter Reference List'!$C$4,$S472-4,0)&amp;"")</f>
        <v/>
      </c>
      <c r="E472" s="294" t="str">
        <f ca="1">IF(ISERROR($S472),"",OFFSET('Smelter Reference List'!$D$4,$S472-4,0)&amp;"")</f>
        <v/>
      </c>
      <c r="F472" s="294" t="str">
        <f ca="1">IF(ISERROR($S472),"",OFFSET('Smelter Reference List'!$E$4,$S472-4,0))</f>
        <v/>
      </c>
      <c r="G472" s="294" t="str">
        <f ca="1">IF(C472=$U$4,"Enter smelter details", IF(ISERROR($S472),"",OFFSET('Smelter Reference List'!$F$4,$S472-4,0)))</f>
        <v/>
      </c>
      <c r="H472" s="295" t="str">
        <f ca="1">IF(ISERROR($S472),"",OFFSET('Smelter Reference List'!$G$4,$S472-4,0))</f>
        <v/>
      </c>
      <c r="I472" s="296" t="str">
        <f ca="1">IF(ISERROR($S472),"",OFFSET('Smelter Reference List'!$H$4,$S472-4,0))</f>
        <v/>
      </c>
      <c r="J472" s="296" t="str">
        <f ca="1">IF(ISERROR($S472),"",OFFSET('Smelter Reference List'!$I$4,$S472-4,0))</f>
        <v/>
      </c>
      <c r="K472" s="297"/>
      <c r="L472" s="297"/>
      <c r="M472" s="297"/>
      <c r="N472" s="297"/>
      <c r="O472" s="297"/>
      <c r="P472" s="297"/>
      <c r="Q472" s="298"/>
      <c r="R472" s="227"/>
      <c r="S472" s="228" t="e">
        <f>IF(C472="",NA(),MATCH($B472&amp;$C472,'Smelter Reference List'!$J:$J,0))</f>
        <v>#N/A</v>
      </c>
      <c r="T472" s="229"/>
      <c r="U472" s="229">
        <f t="shared" ca="1" si="15"/>
        <v>0</v>
      </c>
      <c r="V472" s="229"/>
      <c r="W472" s="229"/>
      <c r="Y472" s="223" t="str">
        <f t="shared" si="16"/>
        <v/>
      </c>
    </row>
    <row r="473" spans="1:25" s="223" customFormat="1" ht="20.25">
      <c r="A473" s="293"/>
      <c r="B473" s="294" t="str">
        <f>IF(LEN(A473)=0,"",INDEX('Smelter Reference List'!$A:$A,MATCH($A473,'Smelter Reference List'!$E:$E,0)))</f>
        <v/>
      </c>
      <c r="C473" s="300" t="str">
        <f>IF(LEN(A473)=0,"",INDEX('Smelter Reference List'!$C:$C,MATCH($A473,'Smelter Reference List'!$E:$E,0)))</f>
        <v/>
      </c>
      <c r="D473" s="294" t="str">
        <f ca="1">IF(ISERROR($S473),"",OFFSET('Smelter Reference List'!$C$4,$S473-4,0)&amp;"")</f>
        <v/>
      </c>
      <c r="E473" s="294" t="str">
        <f ca="1">IF(ISERROR($S473),"",OFFSET('Smelter Reference List'!$D$4,$S473-4,0)&amp;"")</f>
        <v/>
      </c>
      <c r="F473" s="294" t="str">
        <f ca="1">IF(ISERROR($S473),"",OFFSET('Smelter Reference List'!$E$4,$S473-4,0))</f>
        <v/>
      </c>
      <c r="G473" s="294" t="str">
        <f ca="1">IF(C473=$U$4,"Enter smelter details", IF(ISERROR($S473),"",OFFSET('Smelter Reference List'!$F$4,$S473-4,0)))</f>
        <v/>
      </c>
      <c r="H473" s="295" t="str">
        <f ca="1">IF(ISERROR($S473),"",OFFSET('Smelter Reference List'!$G$4,$S473-4,0))</f>
        <v/>
      </c>
      <c r="I473" s="296" t="str">
        <f ca="1">IF(ISERROR($S473),"",OFFSET('Smelter Reference List'!$H$4,$S473-4,0))</f>
        <v/>
      </c>
      <c r="J473" s="296" t="str">
        <f ca="1">IF(ISERROR($S473),"",OFFSET('Smelter Reference List'!$I$4,$S473-4,0))</f>
        <v/>
      </c>
      <c r="K473" s="297"/>
      <c r="L473" s="297"/>
      <c r="M473" s="297"/>
      <c r="N473" s="297"/>
      <c r="O473" s="297"/>
      <c r="P473" s="297"/>
      <c r="Q473" s="298"/>
      <c r="R473" s="227"/>
      <c r="S473" s="228" t="e">
        <f>IF(C473="",NA(),MATCH($B473&amp;$C473,'Smelter Reference List'!$J:$J,0))</f>
        <v>#N/A</v>
      </c>
      <c r="T473" s="229"/>
      <c r="U473" s="229">
        <f t="shared" ca="1" si="15"/>
        <v>0</v>
      </c>
      <c r="V473" s="229"/>
      <c r="W473" s="229"/>
      <c r="Y473" s="223" t="str">
        <f t="shared" si="16"/>
        <v/>
      </c>
    </row>
    <row r="474" spans="1:25" s="223" customFormat="1" ht="20.25">
      <c r="A474" s="293"/>
      <c r="B474" s="294" t="str">
        <f>IF(LEN(A474)=0,"",INDEX('Smelter Reference List'!$A:$A,MATCH($A474,'Smelter Reference List'!$E:$E,0)))</f>
        <v/>
      </c>
      <c r="C474" s="300" t="str">
        <f>IF(LEN(A474)=0,"",INDEX('Smelter Reference List'!$C:$C,MATCH($A474,'Smelter Reference List'!$E:$E,0)))</f>
        <v/>
      </c>
      <c r="D474" s="294" t="str">
        <f ca="1">IF(ISERROR($S474),"",OFFSET('Smelter Reference List'!$C$4,$S474-4,0)&amp;"")</f>
        <v/>
      </c>
      <c r="E474" s="294" t="str">
        <f ca="1">IF(ISERROR($S474),"",OFFSET('Smelter Reference List'!$D$4,$S474-4,0)&amp;"")</f>
        <v/>
      </c>
      <c r="F474" s="294" t="str">
        <f ca="1">IF(ISERROR($S474),"",OFFSET('Smelter Reference List'!$E$4,$S474-4,0))</f>
        <v/>
      </c>
      <c r="G474" s="294" t="str">
        <f ca="1">IF(C474=$U$4,"Enter smelter details", IF(ISERROR($S474),"",OFFSET('Smelter Reference List'!$F$4,$S474-4,0)))</f>
        <v/>
      </c>
      <c r="H474" s="295" t="str">
        <f ca="1">IF(ISERROR($S474),"",OFFSET('Smelter Reference List'!$G$4,$S474-4,0))</f>
        <v/>
      </c>
      <c r="I474" s="296" t="str">
        <f ca="1">IF(ISERROR($S474),"",OFFSET('Smelter Reference List'!$H$4,$S474-4,0))</f>
        <v/>
      </c>
      <c r="J474" s="296" t="str">
        <f ca="1">IF(ISERROR($S474),"",OFFSET('Smelter Reference List'!$I$4,$S474-4,0))</f>
        <v/>
      </c>
      <c r="K474" s="297"/>
      <c r="L474" s="297"/>
      <c r="M474" s="297"/>
      <c r="N474" s="297"/>
      <c r="O474" s="297"/>
      <c r="P474" s="297"/>
      <c r="Q474" s="298"/>
      <c r="R474" s="227"/>
      <c r="S474" s="228" t="e">
        <f>IF(C474="",NA(),MATCH($B474&amp;$C474,'Smelter Reference List'!$J:$J,0))</f>
        <v>#N/A</v>
      </c>
      <c r="T474" s="229"/>
      <c r="U474" s="229">
        <f t="shared" ca="1" si="15"/>
        <v>0</v>
      </c>
      <c r="V474" s="229"/>
      <c r="W474" s="229"/>
      <c r="Y474" s="223" t="str">
        <f t="shared" si="16"/>
        <v/>
      </c>
    </row>
    <row r="475" spans="1:25" s="223" customFormat="1" ht="20.25">
      <c r="A475" s="293"/>
      <c r="B475" s="294" t="str">
        <f>IF(LEN(A475)=0,"",INDEX('Smelter Reference List'!$A:$A,MATCH($A475,'Smelter Reference List'!$E:$E,0)))</f>
        <v/>
      </c>
      <c r="C475" s="300" t="str">
        <f>IF(LEN(A475)=0,"",INDEX('Smelter Reference List'!$C:$C,MATCH($A475,'Smelter Reference List'!$E:$E,0)))</f>
        <v/>
      </c>
      <c r="D475" s="294" t="str">
        <f ca="1">IF(ISERROR($S475),"",OFFSET('Smelter Reference List'!$C$4,$S475-4,0)&amp;"")</f>
        <v/>
      </c>
      <c r="E475" s="294" t="str">
        <f ca="1">IF(ISERROR($S475),"",OFFSET('Smelter Reference List'!$D$4,$S475-4,0)&amp;"")</f>
        <v/>
      </c>
      <c r="F475" s="294" t="str">
        <f ca="1">IF(ISERROR($S475),"",OFFSET('Smelter Reference List'!$E$4,$S475-4,0))</f>
        <v/>
      </c>
      <c r="G475" s="294" t="str">
        <f ca="1">IF(C475=$U$4,"Enter smelter details", IF(ISERROR($S475),"",OFFSET('Smelter Reference List'!$F$4,$S475-4,0)))</f>
        <v/>
      </c>
      <c r="H475" s="295" t="str">
        <f ca="1">IF(ISERROR($S475),"",OFFSET('Smelter Reference List'!$G$4,$S475-4,0))</f>
        <v/>
      </c>
      <c r="I475" s="296" t="str">
        <f ca="1">IF(ISERROR($S475),"",OFFSET('Smelter Reference List'!$H$4,$S475-4,0))</f>
        <v/>
      </c>
      <c r="J475" s="296" t="str">
        <f ca="1">IF(ISERROR($S475),"",OFFSET('Smelter Reference List'!$I$4,$S475-4,0))</f>
        <v/>
      </c>
      <c r="K475" s="297"/>
      <c r="L475" s="297"/>
      <c r="M475" s="297"/>
      <c r="N475" s="297"/>
      <c r="O475" s="297"/>
      <c r="P475" s="297"/>
      <c r="Q475" s="298"/>
      <c r="R475" s="227"/>
      <c r="S475" s="228" t="e">
        <f>IF(C475="",NA(),MATCH($B475&amp;$C475,'Smelter Reference List'!$J:$J,0))</f>
        <v>#N/A</v>
      </c>
      <c r="T475" s="229"/>
      <c r="U475" s="229">
        <f t="shared" ca="1" si="15"/>
        <v>0</v>
      </c>
      <c r="V475" s="229"/>
      <c r="W475" s="229"/>
      <c r="Y475" s="223" t="str">
        <f t="shared" si="16"/>
        <v/>
      </c>
    </row>
    <row r="476" spans="1:25" s="223" customFormat="1" ht="20.25">
      <c r="A476" s="293"/>
      <c r="B476" s="294" t="str">
        <f>IF(LEN(A476)=0,"",INDEX('Smelter Reference List'!$A:$A,MATCH($A476,'Smelter Reference List'!$E:$E,0)))</f>
        <v/>
      </c>
      <c r="C476" s="300" t="str">
        <f>IF(LEN(A476)=0,"",INDEX('Smelter Reference List'!$C:$C,MATCH($A476,'Smelter Reference List'!$E:$E,0)))</f>
        <v/>
      </c>
      <c r="D476" s="294" t="str">
        <f ca="1">IF(ISERROR($S476),"",OFFSET('Smelter Reference List'!$C$4,$S476-4,0)&amp;"")</f>
        <v/>
      </c>
      <c r="E476" s="294" t="str">
        <f ca="1">IF(ISERROR($S476),"",OFFSET('Smelter Reference List'!$D$4,$S476-4,0)&amp;"")</f>
        <v/>
      </c>
      <c r="F476" s="294" t="str">
        <f ca="1">IF(ISERROR($S476),"",OFFSET('Smelter Reference List'!$E$4,$S476-4,0))</f>
        <v/>
      </c>
      <c r="G476" s="294" t="str">
        <f ca="1">IF(C476=$U$4,"Enter smelter details", IF(ISERROR($S476),"",OFFSET('Smelter Reference List'!$F$4,$S476-4,0)))</f>
        <v/>
      </c>
      <c r="H476" s="295" t="str">
        <f ca="1">IF(ISERROR($S476),"",OFFSET('Smelter Reference List'!$G$4,$S476-4,0))</f>
        <v/>
      </c>
      <c r="I476" s="296" t="str">
        <f ca="1">IF(ISERROR($S476),"",OFFSET('Smelter Reference List'!$H$4,$S476-4,0))</f>
        <v/>
      </c>
      <c r="J476" s="296" t="str">
        <f ca="1">IF(ISERROR($S476),"",OFFSET('Smelter Reference List'!$I$4,$S476-4,0))</f>
        <v/>
      </c>
      <c r="K476" s="297"/>
      <c r="L476" s="297"/>
      <c r="M476" s="297"/>
      <c r="N476" s="297"/>
      <c r="O476" s="297"/>
      <c r="P476" s="297"/>
      <c r="Q476" s="298"/>
      <c r="R476" s="227"/>
      <c r="S476" s="228" t="e">
        <f>IF(C476="",NA(),MATCH($B476&amp;$C476,'Smelter Reference List'!$J:$J,0))</f>
        <v>#N/A</v>
      </c>
      <c r="T476" s="229"/>
      <c r="U476" s="229">
        <f t="shared" ca="1" si="15"/>
        <v>0</v>
      </c>
      <c r="V476" s="229"/>
      <c r="W476" s="229"/>
      <c r="Y476" s="223" t="str">
        <f t="shared" si="16"/>
        <v/>
      </c>
    </row>
    <row r="477" spans="1:25" s="223" customFormat="1" ht="20.25">
      <c r="A477" s="293"/>
      <c r="B477" s="294" t="str">
        <f>IF(LEN(A477)=0,"",INDEX('Smelter Reference List'!$A:$A,MATCH($A477,'Smelter Reference List'!$E:$E,0)))</f>
        <v/>
      </c>
      <c r="C477" s="300" t="str">
        <f>IF(LEN(A477)=0,"",INDEX('Smelter Reference List'!$C:$C,MATCH($A477,'Smelter Reference List'!$E:$E,0)))</f>
        <v/>
      </c>
      <c r="D477" s="294" t="str">
        <f ca="1">IF(ISERROR($S477),"",OFFSET('Smelter Reference List'!$C$4,$S477-4,0)&amp;"")</f>
        <v/>
      </c>
      <c r="E477" s="294" t="str">
        <f ca="1">IF(ISERROR($S477),"",OFFSET('Smelter Reference List'!$D$4,$S477-4,0)&amp;"")</f>
        <v/>
      </c>
      <c r="F477" s="294" t="str">
        <f ca="1">IF(ISERROR($S477),"",OFFSET('Smelter Reference List'!$E$4,$S477-4,0))</f>
        <v/>
      </c>
      <c r="G477" s="294" t="str">
        <f ca="1">IF(C477=$U$4,"Enter smelter details", IF(ISERROR($S477),"",OFFSET('Smelter Reference List'!$F$4,$S477-4,0)))</f>
        <v/>
      </c>
      <c r="H477" s="295" t="str">
        <f ca="1">IF(ISERROR($S477),"",OFFSET('Smelter Reference List'!$G$4,$S477-4,0))</f>
        <v/>
      </c>
      <c r="I477" s="296" t="str">
        <f ca="1">IF(ISERROR($S477),"",OFFSET('Smelter Reference List'!$H$4,$S477-4,0))</f>
        <v/>
      </c>
      <c r="J477" s="296" t="str">
        <f ca="1">IF(ISERROR($S477),"",OFFSET('Smelter Reference List'!$I$4,$S477-4,0))</f>
        <v/>
      </c>
      <c r="K477" s="297"/>
      <c r="L477" s="297"/>
      <c r="M477" s="297"/>
      <c r="N477" s="297"/>
      <c r="O477" s="297"/>
      <c r="P477" s="297"/>
      <c r="Q477" s="298"/>
      <c r="R477" s="227"/>
      <c r="S477" s="228" t="e">
        <f>IF(C477="",NA(),MATCH($B477&amp;$C477,'Smelter Reference List'!$J:$J,0))</f>
        <v>#N/A</v>
      </c>
      <c r="T477" s="229"/>
      <c r="U477" s="229">
        <f t="shared" ca="1" si="15"/>
        <v>0</v>
      </c>
      <c r="V477" s="229"/>
      <c r="W477" s="229"/>
      <c r="Y477" s="223" t="str">
        <f t="shared" si="16"/>
        <v/>
      </c>
    </row>
    <row r="478" spans="1:25" s="223" customFormat="1" ht="20.25">
      <c r="A478" s="293"/>
      <c r="B478" s="294" t="str">
        <f>IF(LEN(A478)=0,"",INDEX('Smelter Reference List'!$A:$A,MATCH($A478,'Smelter Reference List'!$E:$E,0)))</f>
        <v/>
      </c>
      <c r="C478" s="300" t="str">
        <f>IF(LEN(A478)=0,"",INDEX('Smelter Reference List'!$C:$C,MATCH($A478,'Smelter Reference List'!$E:$E,0)))</f>
        <v/>
      </c>
      <c r="D478" s="294" t="str">
        <f ca="1">IF(ISERROR($S478),"",OFFSET('Smelter Reference List'!$C$4,$S478-4,0)&amp;"")</f>
        <v/>
      </c>
      <c r="E478" s="294" t="str">
        <f ca="1">IF(ISERROR($S478),"",OFFSET('Smelter Reference List'!$D$4,$S478-4,0)&amp;"")</f>
        <v/>
      </c>
      <c r="F478" s="294" t="str">
        <f ca="1">IF(ISERROR($S478),"",OFFSET('Smelter Reference List'!$E$4,$S478-4,0))</f>
        <v/>
      </c>
      <c r="G478" s="294" t="str">
        <f ca="1">IF(C478=$U$4,"Enter smelter details", IF(ISERROR($S478),"",OFFSET('Smelter Reference List'!$F$4,$S478-4,0)))</f>
        <v/>
      </c>
      <c r="H478" s="295" t="str">
        <f ca="1">IF(ISERROR($S478),"",OFFSET('Smelter Reference List'!$G$4,$S478-4,0))</f>
        <v/>
      </c>
      <c r="I478" s="296" t="str">
        <f ca="1">IF(ISERROR($S478),"",OFFSET('Smelter Reference List'!$H$4,$S478-4,0))</f>
        <v/>
      </c>
      <c r="J478" s="296" t="str">
        <f ca="1">IF(ISERROR($S478),"",OFFSET('Smelter Reference List'!$I$4,$S478-4,0))</f>
        <v/>
      </c>
      <c r="K478" s="297"/>
      <c r="L478" s="297"/>
      <c r="M478" s="297"/>
      <c r="N478" s="297"/>
      <c r="O478" s="297"/>
      <c r="P478" s="297"/>
      <c r="Q478" s="298"/>
      <c r="R478" s="227"/>
      <c r="S478" s="228" t="e">
        <f>IF(C478="",NA(),MATCH($B478&amp;$C478,'Smelter Reference List'!$J:$J,0))</f>
        <v>#N/A</v>
      </c>
      <c r="T478" s="229"/>
      <c r="U478" s="229">
        <f t="shared" ca="1" si="15"/>
        <v>0</v>
      </c>
      <c r="V478" s="229"/>
      <c r="W478" s="229"/>
      <c r="Y478" s="223" t="str">
        <f t="shared" si="16"/>
        <v/>
      </c>
    </row>
    <row r="479" spans="1:25" s="223" customFormat="1" ht="20.25">
      <c r="A479" s="293"/>
      <c r="B479" s="294" t="str">
        <f>IF(LEN(A479)=0,"",INDEX('Smelter Reference List'!$A:$A,MATCH($A479,'Smelter Reference List'!$E:$E,0)))</f>
        <v/>
      </c>
      <c r="C479" s="300" t="str">
        <f>IF(LEN(A479)=0,"",INDEX('Smelter Reference List'!$C:$C,MATCH($A479,'Smelter Reference List'!$E:$E,0)))</f>
        <v/>
      </c>
      <c r="D479" s="294" t="str">
        <f ca="1">IF(ISERROR($S479),"",OFFSET('Smelter Reference List'!$C$4,$S479-4,0)&amp;"")</f>
        <v/>
      </c>
      <c r="E479" s="294" t="str">
        <f ca="1">IF(ISERROR($S479),"",OFFSET('Smelter Reference List'!$D$4,$S479-4,0)&amp;"")</f>
        <v/>
      </c>
      <c r="F479" s="294" t="str">
        <f ca="1">IF(ISERROR($S479),"",OFFSET('Smelter Reference List'!$E$4,$S479-4,0))</f>
        <v/>
      </c>
      <c r="G479" s="294" t="str">
        <f ca="1">IF(C479=$U$4,"Enter smelter details", IF(ISERROR($S479),"",OFFSET('Smelter Reference List'!$F$4,$S479-4,0)))</f>
        <v/>
      </c>
      <c r="H479" s="295" t="str">
        <f ca="1">IF(ISERROR($S479),"",OFFSET('Smelter Reference List'!$G$4,$S479-4,0))</f>
        <v/>
      </c>
      <c r="I479" s="296" t="str">
        <f ca="1">IF(ISERROR($S479),"",OFFSET('Smelter Reference List'!$H$4,$S479-4,0))</f>
        <v/>
      </c>
      <c r="J479" s="296" t="str">
        <f ca="1">IF(ISERROR($S479),"",OFFSET('Smelter Reference List'!$I$4,$S479-4,0))</f>
        <v/>
      </c>
      <c r="K479" s="297"/>
      <c r="L479" s="297"/>
      <c r="M479" s="297"/>
      <c r="N479" s="297"/>
      <c r="O479" s="297"/>
      <c r="P479" s="297"/>
      <c r="Q479" s="298"/>
      <c r="R479" s="227"/>
      <c r="S479" s="228" t="e">
        <f>IF(C479="",NA(),MATCH($B479&amp;$C479,'Smelter Reference List'!$J:$J,0))</f>
        <v>#N/A</v>
      </c>
      <c r="T479" s="229"/>
      <c r="U479" s="229">
        <f t="shared" ca="1" si="15"/>
        <v>0</v>
      </c>
      <c r="V479" s="229"/>
      <c r="W479" s="229"/>
      <c r="Y479" s="223" t="str">
        <f t="shared" si="16"/>
        <v/>
      </c>
    </row>
    <row r="480" spans="1:25" s="223" customFormat="1" ht="20.25">
      <c r="A480" s="293"/>
      <c r="B480" s="294" t="str">
        <f>IF(LEN(A480)=0,"",INDEX('Smelter Reference List'!$A:$A,MATCH($A480,'Smelter Reference List'!$E:$E,0)))</f>
        <v/>
      </c>
      <c r="C480" s="300" t="str">
        <f>IF(LEN(A480)=0,"",INDEX('Smelter Reference List'!$C:$C,MATCH($A480,'Smelter Reference List'!$E:$E,0)))</f>
        <v/>
      </c>
      <c r="D480" s="294" t="str">
        <f ca="1">IF(ISERROR($S480),"",OFFSET('Smelter Reference List'!$C$4,$S480-4,0)&amp;"")</f>
        <v/>
      </c>
      <c r="E480" s="294" t="str">
        <f ca="1">IF(ISERROR($S480),"",OFFSET('Smelter Reference List'!$D$4,$S480-4,0)&amp;"")</f>
        <v/>
      </c>
      <c r="F480" s="294" t="str">
        <f ca="1">IF(ISERROR($S480),"",OFFSET('Smelter Reference List'!$E$4,$S480-4,0))</f>
        <v/>
      </c>
      <c r="G480" s="294" t="str">
        <f ca="1">IF(C480=$U$4,"Enter smelter details", IF(ISERROR($S480),"",OFFSET('Smelter Reference List'!$F$4,$S480-4,0)))</f>
        <v/>
      </c>
      <c r="H480" s="295" t="str">
        <f ca="1">IF(ISERROR($S480),"",OFFSET('Smelter Reference List'!$G$4,$S480-4,0))</f>
        <v/>
      </c>
      <c r="I480" s="296" t="str">
        <f ca="1">IF(ISERROR($S480),"",OFFSET('Smelter Reference List'!$H$4,$S480-4,0))</f>
        <v/>
      </c>
      <c r="J480" s="296" t="str">
        <f ca="1">IF(ISERROR($S480),"",OFFSET('Smelter Reference List'!$I$4,$S480-4,0))</f>
        <v/>
      </c>
      <c r="K480" s="297"/>
      <c r="L480" s="297"/>
      <c r="M480" s="297"/>
      <c r="N480" s="297"/>
      <c r="O480" s="297"/>
      <c r="P480" s="297"/>
      <c r="Q480" s="298"/>
      <c r="R480" s="227"/>
      <c r="S480" s="228" t="e">
        <f>IF(C480="",NA(),MATCH($B480&amp;$C480,'Smelter Reference List'!$J:$J,0))</f>
        <v>#N/A</v>
      </c>
      <c r="T480" s="229"/>
      <c r="U480" s="229">
        <f t="shared" ca="1" si="15"/>
        <v>0</v>
      </c>
      <c r="V480" s="229"/>
      <c r="W480" s="229"/>
      <c r="Y480" s="223" t="str">
        <f t="shared" si="16"/>
        <v/>
      </c>
    </row>
    <row r="481" spans="1:25" s="223" customFormat="1" ht="20.25">
      <c r="A481" s="293"/>
      <c r="B481" s="294" t="str">
        <f>IF(LEN(A481)=0,"",INDEX('Smelter Reference List'!$A:$A,MATCH($A481,'Smelter Reference List'!$E:$E,0)))</f>
        <v/>
      </c>
      <c r="C481" s="300" t="str">
        <f>IF(LEN(A481)=0,"",INDEX('Smelter Reference List'!$C:$C,MATCH($A481,'Smelter Reference List'!$E:$E,0)))</f>
        <v/>
      </c>
      <c r="D481" s="294" t="str">
        <f ca="1">IF(ISERROR($S481),"",OFFSET('Smelter Reference List'!$C$4,$S481-4,0)&amp;"")</f>
        <v/>
      </c>
      <c r="E481" s="294" t="str">
        <f ca="1">IF(ISERROR($S481),"",OFFSET('Smelter Reference List'!$D$4,$S481-4,0)&amp;"")</f>
        <v/>
      </c>
      <c r="F481" s="294" t="str">
        <f ca="1">IF(ISERROR($S481),"",OFFSET('Smelter Reference List'!$E$4,$S481-4,0))</f>
        <v/>
      </c>
      <c r="G481" s="294" t="str">
        <f ca="1">IF(C481=$U$4,"Enter smelter details", IF(ISERROR($S481),"",OFFSET('Smelter Reference List'!$F$4,$S481-4,0)))</f>
        <v/>
      </c>
      <c r="H481" s="295" t="str">
        <f ca="1">IF(ISERROR($S481),"",OFFSET('Smelter Reference List'!$G$4,$S481-4,0))</f>
        <v/>
      </c>
      <c r="I481" s="296" t="str">
        <f ca="1">IF(ISERROR($S481),"",OFFSET('Smelter Reference List'!$H$4,$S481-4,0))</f>
        <v/>
      </c>
      <c r="J481" s="296" t="str">
        <f ca="1">IF(ISERROR($S481),"",OFFSET('Smelter Reference List'!$I$4,$S481-4,0))</f>
        <v/>
      </c>
      <c r="K481" s="297"/>
      <c r="L481" s="297"/>
      <c r="M481" s="297"/>
      <c r="N481" s="297"/>
      <c r="O481" s="297"/>
      <c r="P481" s="297"/>
      <c r="Q481" s="298"/>
      <c r="R481" s="227"/>
      <c r="S481" s="228" t="e">
        <f>IF(C481="",NA(),MATCH($B481&amp;$C481,'Smelter Reference List'!$J:$J,0))</f>
        <v>#N/A</v>
      </c>
      <c r="T481" s="229"/>
      <c r="U481" s="229">
        <f t="shared" ca="1" si="15"/>
        <v>0</v>
      </c>
      <c r="V481" s="229"/>
      <c r="W481" s="229"/>
      <c r="Y481" s="223" t="str">
        <f t="shared" si="16"/>
        <v/>
      </c>
    </row>
    <row r="482" spans="1:25" s="223" customFormat="1" ht="20.25">
      <c r="A482" s="293"/>
      <c r="B482" s="294" t="str">
        <f>IF(LEN(A482)=0,"",INDEX('Smelter Reference List'!$A:$A,MATCH($A482,'Smelter Reference List'!$E:$E,0)))</f>
        <v/>
      </c>
      <c r="C482" s="300" t="str">
        <f>IF(LEN(A482)=0,"",INDEX('Smelter Reference List'!$C:$C,MATCH($A482,'Smelter Reference List'!$E:$E,0)))</f>
        <v/>
      </c>
      <c r="D482" s="294" t="str">
        <f ca="1">IF(ISERROR($S482),"",OFFSET('Smelter Reference List'!$C$4,$S482-4,0)&amp;"")</f>
        <v/>
      </c>
      <c r="E482" s="294" t="str">
        <f ca="1">IF(ISERROR($S482),"",OFFSET('Smelter Reference List'!$D$4,$S482-4,0)&amp;"")</f>
        <v/>
      </c>
      <c r="F482" s="294" t="str">
        <f ca="1">IF(ISERROR($S482),"",OFFSET('Smelter Reference List'!$E$4,$S482-4,0))</f>
        <v/>
      </c>
      <c r="G482" s="294" t="str">
        <f ca="1">IF(C482=$U$4,"Enter smelter details", IF(ISERROR($S482),"",OFFSET('Smelter Reference List'!$F$4,$S482-4,0)))</f>
        <v/>
      </c>
      <c r="H482" s="295" t="str">
        <f ca="1">IF(ISERROR($S482),"",OFFSET('Smelter Reference List'!$G$4,$S482-4,0))</f>
        <v/>
      </c>
      <c r="I482" s="296" t="str">
        <f ca="1">IF(ISERROR($S482),"",OFFSET('Smelter Reference List'!$H$4,$S482-4,0))</f>
        <v/>
      </c>
      <c r="J482" s="296" t="str">
        <f ca="1">IF(ISERROR($S482),"",OFFSET('Smelter Reference List'!$I$4,$S482-4,0))</f>
        <v/>
      </c>
      <c r="K482" s="297"/>
      <c r="L482" s="297"/>
      <c r="M482" s="297"/>
      <c r="N482" s="297"/>
      <c r="O482" s="297"/>
      <c r="P482" s="297"/>
      <c r="Q482" s="298"/>
      <c r="R482" s="227"/>
      <c r="S482" s="228" t="e">
        <f>IF(C482="",NA(),MATCH($B482&amp;$C482,'Smelter Reference List'!$J:$J,0))</f>
        <v>#N/A</v>
      </c>
      <c r="T482" s="229"/>
      <c r="U482" s="229">
        <f t="shared" ca="1" si="15"/>
        <v>0</v>
      </c>
      <c r="V482" s="229"/>
      <c r="W482" s="229"/>
      <c r="Y482" s="223" t="str">
        <f t="shared" si="16"/>
        <v/>
      </c>
    </row>
    <row r="483" spans="1:25" s="223" customFormat="1" ht="20.25">
      <c r="A483" s="293"/>
      <c r="B483" s="294" t="str">
        <f>IF(LEN(A483)=0,"",INDEX('Smelter Reference List'!$A:$A,MATCH($A483,'Smelter Reference List'!$E:$E,0)))</f>
        <v/>
      </c>
      <c r="C483" s="300" t="str">
        <f>IF(LEN(A483)=0,"",INDEX('Smelter Reference List'!$C:$C,MATCH($A483,'Smelter Reference List'!$E:$E,0)))</f>
        <v/>
      </c>
      <c r="D483" s="294" t="str">
        <f ca="1">IF(ISERROR($S483),"",OFFSET('Smelter Reference List'!$C$4,$S483-4,0)&amp;"")</f>
        <v/>
      </c>
      <c r="E483" s="294" t="str">
        <f ca="1">IF(ISERROR($S483),"",OFFSET('Smelter Reference List'!$D$4,$S483-4,0)&amp;"")</f>
        <v/>
      </c>
      <c r="F483" s="294" t="str">
        <f ca="1">IF(ISERROR($S483),"",OFFSET('Smelter Reference List'!$E$4,$S483-4,0))</f>
        <v/>
      </c>
      <c r="G483" s="294" t="str">
        <f ca="1">IF(C483=$U$4,"Enter smelter details", IF(ISERROR($S483),"",OFFSET('Smelter Reference List'!$F$4,$S483-4,0)))</f>
        <v/>
      </c>
      <c r="H483" s="295" t="str">
        <f ca="1">IF(ISERROR($S483),"",OFFSET('Smelter Reference List'!$G$4,$S483-4,0))</f>
        <v/>
      </c>
      <c r="I483" s="296" t="str">
        <f ca="1">IF(ISERROR($S483),"",OFFSET('Smelter Reference List'!$H$4,$S483-4,0))</f>
        <v/>
      </c>
      <c r="J483" s="296" t="str">
        <f ca="1">IF(ISERROR($S483),"",OFFSET('Smelter Reference List'!$I$4,$S483-4,0))</f>
        <v/>
      </c>
      <c r="K483" s="297"/>
      <c r="L483" s="297"/>
      <c r="M483" s="297"/>
      <c r="N483" s="297"/>
      <c r="O483" s="297"/>
      <c r="P483" s="297"/>
      <c r="Q483" s="298"/>
      <c r="R483" s="227"/>
      <c r="S483" s="228" t="e">
        <f>IF(C483="",NA(),MATCH($B483&amp;$C483,'Smelter Reference List'!$J:$J,0))</f>
        <v>#N/A</v>
      </c>
      <c r="T483" s="229"/>
      <c r="U483" s="229">
        <f t="shared" ca="1" si="15"/>
        <v>0</v>
      </c>
      <c r="V483" s="229"/>
      <c r="W483" s="229"/>
      <c r="Y483" s="223" t="str">
        <f t="shared" si="16"/>
        <v/>
      </c>
    </row>
    <row r="484" spans="1:25" s="223" customFormat="1" ht="20.25">
      <c r="A484" s="293"/>
      <c r="B484" s="294" t="str">
        <f>IF(LEN(A484)=0,"",INDEX('Smelter Reference List'!$A:$A,MATCH($A484,'Smelter Reference List'!$E:$E,0)))</f>
        <v/>
      </c>
      <c r="C484" s="300" t="str">
        <f>IF(LEN(A484)=0,"",INDEX('Smelter Reference List'!$C:$C,MATCH($A484,'Smelter Reference List'!$E:$E,0)))</f>
        <v/>
      </c>
      <c r="D484" s="294" t="str">
        <f ca="1">IF(ISERROR($S484),"",OFFSET('Smelter Reference List'!$C$4,$S484-4,0)&amp;"")</f>
        <v/>
      </c>
      <c r="E484" s="294" t="str">
        <f ca="1">IF(ISERROR($S484),"",OFFSET('Smelter Reference List'!$D$4,$S484-4,0)&amp;"")</f>
        <v/>
      </c>
      <c r="F484" s="294" t="str">
        <f ca="1">IF(ISERROR($S484),"",OFFSET('Smelter Reference List'!$E$4,$S484-4,0))</f>
        <v/>
      </c>
      <c r="G484" s="294" t="str">
        <f ca="1">IF(C484=$U$4,"Enter smelter details", IF(ISERROR($S484),"",OFFSET('Smelter Reference List'!$F$4,$S484-4,0)))</f>
        <v/>
      </c>
      <c r="H484" s="295" t="str">
        <f ca="1">IF(ISERROR($S484),"",OFFSET('Smelter Reference List'!$G$4,$S484-4,0))</f>
        <v/>
      </c>
      <c r="I484" s="296" t="str">
        <f ca="1">IF(ISERROR($S484),"",OFFSET('Smelter Reference List'!$H$4,$S484-4,0))</f>
        <v/>
      </c>
      <c r="J484" s="296" t="str">
        <f ca="1">IF(ISERROR($S484),"",OFFSET('Smelter Reference List'!$I$4,$S484-4,0))</f>
        <v/>
      </c>
      <c r="K484" s="297"/>
      <c r="L484" s="297"/>
      <c r="M484" s="297"/>
      <c r="N484" s="297"/>
      <c r="O484" s="297"/>
      <c r="P484" s="297"/>
      <c r="Q484" s="298"/>
      <c r="R484" s="227"/>
      <c r="S484" s="228" t="e">
        <f>IF(C484="",NA(),MATCH($B484&amp;$C484,'Smelter Reference List'!$J:$J,0))</f>
        <v>#N/A</v>
      </c>
      <c r="T484" s="229"/>
      <c r="U484" s="229">
        <f t="shared" ca="1" si="15"/>
        <v>0</v>
      </c>
      <c r="V484" s="229"/>
      <c r="W484" s="229"/>
      <c r="Y484" s="223" t="str">
        <f t="shared" si="16"/>
        <v/>
      </c>
    </row>
    <row r="485" spans="1:25" s="223" customFormat="1" ht="20.25">
      <c r="A485" s="293"/>
      <c r="B485" s="294" t="str">
        <f>IF(LEN(A485)=0,"",INDEX('Smelter Reference List'!$A:$A,MATCH($A485,'Smelter Reference List'!$E:$E,0)))</f>
        <v/>
      </c>
      <c r="C485" s="300" t="str">
        <f>IF(LEN(A485)=0,"",INDEX('Smelter Reference List'!$C:$C,MATCH($A485,'Smelter Reference List'!$E:$E,0)))</f>
        <v/>
      </c>
      <c r="D485" s="294" t="str">
        <f ca="1">IF(ISERROR($S485),"",OFFSET('Smelter Reference List'!$C$4,$S485-4,0)&amp;"")</f>
        <v/>
      </c>
      <c r="E485" s="294" t="str">
        <f ca="1">IF(ISERROR($S485),"",OFFSET('Smelter Reference List'!$D$4,$S485-4,0)&amp;"")</f>
        <v/>
      </c>
      <c r="F485" s="294" t="str">
        <f ca="1">IF(ISERROR($S485),"",OFFSET('Smelter Reference List'!$E$4,$S485-4,0))</f>
        <v/>
      </c>
      <c r="G485" s="294" t="str">
        <f ca="1">IF(C485=$U$4,"Enter smelter details", IF(ISERROR($S485),"",OFFSET('Smelter Reference List'!$F$4,$S485-4,0)))</f>
        <v/>
      </c>
      <c r="H485" s="295" t="str">
        <f ca="1">IF(ISERROR($S485),"",OFFSET('Smelter Reference List'!$G$4,$S485-4,0))</f>
        <v/>
      </c>
      <c r="I485" s="296" t="str">
        <f ca="1">IF(ISERROR($S485),"",OFFSET('Smelter Reference List'!$H$4,$S485-4,0))</f>
        <v/>
      </c>
      <c r="J485" s="296" t="str">
        <f ca="1">IF(ISERROR($S485),"",OFFSET('Smelter Reference List'!$I$4,$S485-4,0))</f>
        <v/>
      </c>
      <c r="K485" s="297"/>
      <c r="L485" s="297"/>
      <c r="M485" s="297"/>
      <c r="N485" s="297"/>
      <c r="O485" s="297"/>
      <c r="P485" s="297"/>
      <c r="Q485" s="298"/>
      <c r="R485" s="227"/>
      <c r="S485" s="228" t="e">
        <f>IF(C485="",NA(),MATCH($B485&amp;$C485,'Smelter Reference List'!$J:$J,0))</f>
        <v>#N/A</v>
      </c>
      <c r="T485" s="229"/>
      <c r="U485" s="229">
        <f t="shared" ca="1" si="15"/>
        <v>0</v>
      </c>
      <c r="V485" s="229"/>
      <c r="W485" s="229"/>
      <c r="Y485" s="223" t="str">
        <f t="shared" si="16"/>
        <v/>
      </c>
    </row>
    <row r="486" spans="1:25" s="223" customFormat="1" ht="20.25">
      <c r="A486" s="293"/>
      <c r="B486" s="294" t="str">
        <f>IF(LEN(A486)=0,"",INDEX('Smelter Reference List'!$A:$A,MATCH($A486,'Smelter Reference List'!$E:$E,0)))</f>
        <v/>
      </c>
      <c r="C486" s="300" t="str">
        <f>IF(LEN(A486)=0,"",INDEX('Smelter Reference List'!$C:$C,MATCH($A486,'Smelter Reference List'!$E:$E,0)))</f>
        <v/>
      </c>
      <c r="D486" s="294" t="str">
        <f ca="1">IF(ISERROR($S486),"",OFFSET('Smelter Reference List'!$C$4,$S486-4,0)&amp;"")</f>
        <v/>
      </c>
      <c r="E486" s="294" t="str">
        <f ca="1">IF(ISERROR($S486),"",OFFSET('Smelter Reference List'!$D$4,$S486-4,0)&amp;"")</f>
        <v/>
      </c>
      <c r="F486" s="294" t="str">
        <f ca="1">IF(ISERROR($S486),"",OFFSET('Smelter Reference List'!$E$4,$S486-4,0))</f>
        <v/>
      </c>
      <c r="G486" s="294" t="str">
        <f ca="1">IF(C486=$U$4,"Enter smelter details", IF(ISERROR($S486),"",OFFSET('Smelter Reference List'!$F$4,$S486-4,0)))</f>
        <v/>
      </c>
      <c r="H486" s="295" t="str">
        <f ca="1">IF(ISERROR($S486),"",OFFSET('Smelter Reference List'!$G$4,$S486-4,0))</f>
        <v/>
      </c>
      <c r="I486" s="296" t="str">
        <f ca="1">IF(ISERROR($S486),"",OFFSET('Smelter Reference List'!$H$4,$S486-4,0))</f>
        <v/>
      </c>
      <c r="J486" s="296" t="str">
        <f ca="1">IF(ISERROR($S486),"",OFFSET('Smelter Reference List'!$I$4,$S486-4,0))</f>
        <v/>
      </c>
      <c r="K486" s="297"/>
      <c r="L486" s="297"/>
      <c r="M486" s="297"/>
      <c r="N486" s="297"/>
      <c r="O486" s="297"/>
      <c r="P486" s="297"/>
      <c r="Q486" s="298"/>
      <c r="R486" s="227"/>
      <c r="S486" s="228" t="e">
        <f>IF(C486="",NA(),MATCH($B486&amp;$C486,'Smelter Reference List'!$J:$J,0))</f>
        <v>#N/A</v>
      </c>
      <c r="T486" s="229"/>
      <c r="U486" s="229">
        <f t="shared" ca="1" si="15"/>
        <v>0</v>
      </c>
      <c r="V486" s="229"/>
      <c r="W486" s="229"/>
      <c r="Y486" s="223" t="str">
        <f t="shared" si="16"/>
        <v/>
      </c>
    </row>
    <row r="487" spans="1:25" s="223" customFormat="1" ht="20.25">
      <c r="A487" s="293"/>
      <c r="B487" s="294" t="str">
        <f>IF(LEN(A487)=0,"",INDEX('Smelter Reference List'!$A:$A,MATCH($A487,'Smelter Reference List'!$E:$E,0)))</f>
        <v/>
      </c>
      <c r="C487" s="300" t="str">
        <f>IF(LEN(A487)=0,"",INDEX('Smelter Reference List'!$C:$C,MATCH($A487,'Smelter Reference List'!$E:$E,0)))</f>
        <v/>
      </c>
      <c r="D487" s="294" t="str">
        <f ca="1">IF(ISERROR($S487),"",OFFSET('Smelter Reference List'!$C$4,$S487-4,0)&amp;"")</f>
        <v/>
      </c>
      <c r="E487" s="294" t="str">
        <f ca="1">IF(ISERROR($S487),"",OFFSET('Smelter Reference List'!$D$4,$S487-4,0)&amp;"")</f>
        <v/>
      </c>
      <c r="F487" s="294" t="str">
        <f ca="1">IF(ISERROR($S487),"",OFFSET('Smelter Reference List'!$E$4,$S487-4,0))</f>
        <v/>
      </c>
      <c r="G487" s="294" t="str">
        <f ca="1">IF(C487=$U$4,"Enter smelter details", IF(ISERROR($S487),"",OFFSET('Smelter Reference List'!$F$4,$S487-4,0)))</f>
        <v/>
      </c>
      <c r="H487" s="295" t="str">
        <f ca="1">IF(ISERROR($S487),"",OFFSET('Smelter Reference List'!$G$4,$S487-4,0))</f>
        <v/>
      </c>
      <c r="I487" s="296" t="str">
        <f ca="1">IF(ISERROR($S487),"",OFFSET('Smelter Reference List'!$H$4,$S487-4,0))</f>
        <v/>
      </c>
      <c r="J487" s="296" t="str">
        <f ca="1">IF(ISERROR($S487),"",OFFSET('Smelter Reference List'!$I$4,$S487-4,0))</f>
        <v/>
      </c>
      <c r="K487" s="297"/>
      <c r="L487" s="297"/>
      <c r="M487" s="297"/>
      <c r="N487" s="297"/>
      <c r="O487" s="297"/>
      <c r="P487" s="297"/>
      <c r="Q487" s="298"/>
      <c r="R487" s="227"/>
      <c r="S487" s="228" t="e">
        <f>IF(C487="",NA(),MATCH($B487&amp;$C487,'Smelter Reference List'!$J:$J,0))</f>
        <v>#N/A</v>
      </c>
      <c r="T487" s="229"/>
      <c r="U487" s="229">
        <f t="shared" ca="1" si="15"/>
        <v>0</v>
      </c>
      <c r="V487" s="229"/>
      <c r="W487" s="229"/>
      <c r="Y487" s="223" t="str">
        <f t="shared" si="16"/>
        <v/>
      </c>
    </row>
    <row r="488" spans="1:25" s="223" customFormat="1" ht="20.25">
      <c r="A488" s="293"/>
      <c r="B488" s="294" t="str">
        <f>IF(LEN(A488)=0,"",INDEX('Smelter Reference List'!$A:$A,MATCH($A488,'Smelter Reference List'!$E:$E,0)))</f>
        <v/>
      </c>
      <c r="C488" s="300" t="str">
        <f>IF(LEN(A488)=0,"",INDEX('Smelter Reference List'!$C:$C,MATCH($A488,'Smelter Reference List'!$E:$E,0)))</f>
        <v/>
      </c>
      <c r="D488" s="294" t="str">
        <f ca="1">IF(ISERROR($S488),"",OFFSET('Smelter Reference List'!$C$4,$S488-4,0)&amp;"")</f>
        <v/>
      </c>
      <c r="E488" s="294" t="str">
        <f ca="1">IF(ISERROR($S488),"",OFFSET('Smelter Reference List'!$D$4,$S488-4,0)&amp;"")</f>
        <v/>
      </c>
      <c r="F488" s="294" t="str">
        <f ca="1">IF(ISERROR($S488),"",OFFSET('Smelter Reference List'!$E$4,$S488-4,0))</f>
        <v/>
      </c>
      <c r="G488" s="294" t="str">
        <f ca="1">IF(C488=$U$4,"Enter smelter details", IF(ISERROR($S488),"",OFFSET('Smelter Reference List'!$F$4,$S488-4,0)))</f>
        <v/>
      </c>
      <c r="H488" s="295" t="str">
        <f ca="1">IF(ISERROR($S488),"",OFFSET('Smelter Reference List'!$G$4,$S488-4,0))</f>
        <v/>
      </c>
      <c r="I488" s="296" t="str">
        <f ca="1">IF(ISERROR($S488),"",OFFSET('Smelter Reference List'!$H$4,$S488-4,0))</f>
        <v/>
      </c>
      <c r="J488" s="296" t="str">
        <f ca="1">IF(ISERROR($S488),"",OFFSET('Smelter Reference List'!$I$4,$S488-4,0))</f>
        <v/>
      </c>
      <c r="K488" s="297"/>
      <c r="L488" s="297"/>
      <c r="M488" s="297"/>
      <c r="N488" s="297"/>
      <c r="O488" s="297"/>
      <c r="P488" s="297"/>
      <c r="Q488" s="298"/>
      <c r="R488" s="227"/>
      <c r="S488" s="228" t="e">
        <f>IF(C488="",NA(),MATCH($B488&amp;$C488,'Smelter Reference List'!$J:$J,0))</f>
        <v>#N/A</v>
      </c>
      <c r="T488" s="229"/>
      <c r="U488" s="229">
        <f t="shared" ca="1" si="15"/>
        <v>0</v>
      </c>
      <c r="V488" s="229"/>
      <c r="W488" s="229"/>
      <c r="Y488" s="223" t="str">
        <f t="shared" si="16"/>
        <v/>
      </c>
    </row>
    <row r="489" spans="1:25" s="223" customFormat="1" ht="20.25">
      <c r="A489" s="293"/>
      <c r="B489" s="294" t="str">
        <f>IF(LEN(A489)=0,"",INDEX('Smelter Reference List'!$A:$A,MATCH($A489,'Smelter Reference List'!$E:$E,0)))</f>
        <v/>
      </c>
      <c r="C489" s="300" t="str">
        <f>IF(LEN(A489)=0,"",INDEX('Smelter Reference List'!$C:$C,MATCH($A489,'Smelter Reference List'!$E:$E,0)))</f>
        <v/>
      </c>
      <c r="D489" s="294" t="str">
        <f ca="1">IF(ISERROR($S489),"",OFFSET('Smelter Reference List'!$C$4,$S489-4,0)&amp;"")</f>
        <v/>
      </c>
      <c r="E489" s="294" t="str">
        <f ca="1">IF(ISERROR($S489),"",OFFSET('Smelter Reference List'!$D$4,$S489-4,0)&amp;"")</f>
        <v/>
      </c>
      <c r="F489" s="294" t="str">
        <f ca="1">IF(ISERROR($S489),"",OFFSET('Smelter Reference List'!$E$4,$S489-4,0))</f>
        <v/>
      </c>
      <c r="G489" s="294" t="str">
        <f ca="1">IF(C489=$U$4,"Enter smelter details", IF(ISERROR($S489),"",OFFSET('Smelter Reference List'!$F$4,$S489-4,0)))</f>
        <v/>
      </c>
      <c r="H489" s="295" t="str">
        <f ca="1">IF(ISERROR($S489),"",OFFSET('Smelter Reference List'!$G$4,$S489-4,0))</f>
        <v/>
      </c>
      <c r="I489" s="296" t="str">
        <f ca="1">IF(ISERROR($S489),"",OFFSET('Smelter Reference List'!$H$4,$S489-4,0))</f>
        <v/>
      </c>
      <c r="J489" s="296" t="str">
        <f ca="1">IF(ISERROR($S489),"",OFFSET('Smelter Reference List'!$I$4,$S489-4,0))</f>
        <v/>
      </c>
      <c r="K489" s="297"/>
      <c r="L489" s="297"/>
      <c r="M489" s="297"/>
      <c r="N489" s="297"/>
      <c r="O489" s="297"/>
      <c r="P489" s="297"/>
      <c r="Q489" s="298"/>
      <c r="R489" s="227"/>
      <c r="S489" s="228" t="e">
        <f>IF(C489="",NA(),MATCH($B489&amp;$C489,'Smelter Reference List'!$J:$J,0))</f>
        <v>#N/A</v>
      </c>
      <c r="T489" s="229"/>
      <c r="U489" s="229">
        <f t="shared" ca="1" si="15"/>
        <v>0</v>
      </c>
      <c r="V489" s="229"/>
      <c r="W489" s="229"/>
      <c r="Y489" s="223" t="str">
        <f t="shared" si="16"/>
        <v/>
      </c>
    </row>
    <row r="490" spans="1:25" s="223" customFormat="1" ht="20.25">
      <c r="A490" s="293"/>
      <c r="B490" s="294" t="str">
        <f>IF(LEN(A490)=0,"",INDEX('Smelter Reference List'!$A:$A,MATCH($A490,'Smelter Reference List'!$E:$E,0)))</f>
        <v/>
      </c>
      <c r="C490" s="300" t="str">
        <f>IF(LEN(A490)=0,"",INDEX('Smelter Reference List'!$C:$C,MATCH($A490,'Smelter Reference List'!$E:$E,0)))</f>
        <v/>
      </c>
      <c r="D490" s="294" t="str">
        <f ca="1">IF(ISERROR($S490),"",OFFSET('Smelter Reference List'!$C$4,$S490-4,0)&amp;"")</f>
        <v/>
      </c>
      <c r="E490" s="294" t="str">
        <f ca="1">IF(ISERROR($S490),"",OFFSET('Smelter Reference List'!$D$4,$S490-4,0)&amp;"")</f>
        <v/>
      </c>
      <c r="F490" s="294" t="str">
        <f ca="1">IF(ISERROR($S490),"",OFFSET('Smelter Reference List'!$E$4,$S490-4,0))</f>
        <v/>
      </c>
      <c r="G490" s="294" t="str">
        <f ca="1">IF(C490=$U$4,"Enter smelter details", IF(ISERROR($S490),"",OFFSET('Smelter Reference List'!$F$4,$S490-4,0)))</f>
        <v/>
      </c>
      <c r="H490" s="295" t="str">
        <f ca="1">IF(ISERROR($S490),"",OFFSET('Smelter Reference List'!$G$4,$S490-4,0))</f>
        <v/>
      </c>
      <c r="I490" s="296" t="str">
        <f ca="1">IF(ISERROR($S490),"",OFFSET('Smelter Reference List'!$H$4,$S490-4,0))</f>
        <v/>
      </c>
      <c r="J490" s="296" t="str">
        <f ca="1">IF(ISERROR($S490),"",OFFSET('Smelter Reference List'!$I$4,$S490-4,0))</f>
        <v/>
      </c>
      <c r="K490" s="297"/>
      <c r="L490" s="297"/>
      <c r="M490" s="297"/>
      <c r="N490" s="297"/>
      <c r="O490" s="297"/>
      <c r="P490" s="297"/>
      <c r="Q490" s="298"/>
      <c r="R490" s="227"/>
      <c r="S490" s="228" t="e">
        <f>IF(C490="",NA(),MATCH($B490&amp;$C490,'Smelter Reference List'!$J:$J,0))</f>
        <v>#N/A</v>
      </c>
      <c r="T490" s="229"/>
      <c r="U490" s="229">
        <f t="shared" ca="1" si="15"/>
        <v>0</v>
      </c>
      <c r="V490" s="229"/>
      <c r="W490" s="229"/>
      <c r="Y490" s="223" t="str">
        <f t="shared" si="16"/>
        <v/>
      </c>
    </row>
    <row r="491" spans="1:25" s="223" customFormat="1" ht="20.25">
      <c r="A491" s="293"/>
      <c r="B491" s="294" t="str">
        <f>IF(LEN(A491)=0,"",INDEX('Smelter Reference List'!$A:$A,MATCH($A491,'Smelter Reference List'!$E:$E,0)))</f>
        <v/>
      </c>
      <c r="C491" s="300" t="str">
        <f>IF(LEN(A491)=0,"",INDEX('Smelter Reference List'!$C:$C,MATCH($A491,'Smelter Reference List'!$E:$E,0)))</f>
        <v/>
      </c>
      <c r="D491" s="294" t="str">
        <f ca="1">IF(ISERROR($S491),"",OFFSET('Smelter Reference List'!$C$4,$S491-4,0)&amp;"")</f>
        <v/>
      </c>
      <c r="E491" s="294" t="str">
        <f ca="1">IF(ISERROR($S491),"",OFFSET('Smelter Reference List'!$D$4,$S491-4,0)&amp;"")</f>
        <v/>
      </c>
      <c r="F491" s="294" t="str">
        <f ca="1">IF(ISERROR($S491),"",OFFSET('Smelter Reference List'!$E$4,$S491-4,0))</f>
        <v/>
      </c>
      <c r="G491" s="294" t="str">
        <f ca="1">IF(C491=$U$4,"Enter smelter details", IF(ISERROR($S491),"",OFFSET('Smelter Reference List'!$F$4,$S491-4,0)))</f>
        <v/>
      </c>
      <c r="H491" s="295" t="str">
        <f ca="1">IF(ISERROR($S491),"",OFFSET('Smelter Reference List'!$G$4,$S491-4,0))</f>
        <v/>
      </c>
      <c r="I491" s="296" t="str">
        <f ca="1">IF(ISERROR($S491),"",OFFSET('Smelter Reference List'!$H$4,$S491-4,0))</f>
        <v/>
      </c>
      <c r="J491" s="296" t="str">
        <f ca="1">IF(ISERROR($S491),"",OFFSET('Smelter Reference List'!$I$4,$S491-4,0))</f>
        <v/>
      </c>
      <c r="K491" s="297"/>
      <c r="L491" s="297"/>
      <c r="M491" s="297"/>
      <c r="N491" s="297"/>
      <c r="O491" s="297"/>
      <c r="P491" s="297"/>
      <c r="Q491" s="298"/>
      <c r="R491" s="227"/>
      <c r="S491" s="228" t="e">
        <f>IF(C491="",NA(),MATCH($B491&amp;$C491,'Smelter Reference List'!$J:$J,0))</f>
        <v>#N/A</v>
      </c>
      <c r="T491" s="229"/>
      <c r="U491" s="229">
        <f t="shared" ca="1" si="15"/>
        <v>0</v>
      </c>
      <c r="V491" s="229"/>
      <c r="W491" s="229"/>
      <c r="Y491" s="223" t="str">
        <f t="shared" si="16"/>
        <v/>
      </c>
    </row>
    <row r="492" spans="1:25" s="223" customFormat="1" ht="20.25">
      <c r="A492" s="293"/>
      <c r="B492" s="294" t="str">
        <f>IF(LEN(A492)=0,"",INDEX('Smelter Reference List'!$A:$A,MATCH($A492,'Smelter Reference List'!$E:$E,0)))</f>
        <v/>
      </c>
      <c r="C492" s="300" t="str">
        <f>IF(LEN(A492)=0,"",INDEX('Smelter Reference List'!$C:$C,MATCH($A492,'Smelter Reference List'!$E:$E,0)))</f>
        <v/>
      </c>
      <c r="D492" s="294" t="str">
        <f ca="1">IF(ISERROR($S492),"",OFFSET('Smelter Reference List'!$C$4,$S492-4,0)&amp;"")</f>
        <v/>
      </c>
      <c r="E492" s="294" t="str">
        <f ca="1">IF(ISERROR($S492),"",OFFSET('Smelter Reference List'!$D$4,$S492-4,0)&amp;"")</f>
        <v/>
      </c>
      <c r="F492" s="294" t="str">
        <f ca="1">IF(ISERROR($S492),"",OFFSET('Smelter Reference List'!$E$4,$S492-4,0))</f>
        <v/>
      </c>
      <c r="G492" s="294" t="str">
        <f ca="1">IF(C492=$U$4,"Enter smelter details", IF(ISERROR($S492),"",OFFSET('Smelter Reference List'!$F$4,$S492-4,0)))</f>
        <v/>
      </c>
      <c r="H492" s="295" t="str">
        <f ca="1">IF(ISERROR($S492),"",OFFSET('Smelter Reference List'!$G$4,$S492-4,0))</f>
        <v/>
      </c>
      <c r="I492" s="296" t="str">
        <f ca="1">IF(ISERROR($S492),"",OFFSET('Smelter Reference List'!$H$4,$S492-4,0))</f>
        <v/>
      </c>
      <c r="J492" s="296" t="str">
        <f ca="1">IF(ISERROR($S492),"",OFFSET('Smelter Reference List'!$I$4,$S492-4,0))</f>
        <v/>
      </c>
      <c r="K492" s="297"/>
      <c r="L492" s="297"/>
      <c r="M492" s="297"/>
      <c r="N492" s="297"/>
      <c r="O492" s="297"/>
      <c r="P492" s="297"/>
      <c r="Q492" s="298"/>
      <c r="R492" s="227"/>
      <c r="S492" s="228" t="e">
        <f>IF(C492="",NA(),MATCH($B492&amp;$C492,'Smelter Reference List'!$J:$J,0))</f>
        <v>#N/A</v>
      </c>
      <c r="T492" s="229"/>
      <c r="U492" s="229">
        <f t="shared" ca="1" si="15"/>
        <v>0</v>
      </c>
      <c r="V492" s="229"/>
      <c r="W492" s="229"/>
      <c r="Y492" s="223" t="str">
        <f t="shared" si="16"/>
        <v/>
      </c>
    </row>
    <row r="493" spans="1:25" s="223" customFormat="1" ht="20.25">
      <c r="A493" s="293"/>
      <c r="B493" s="294" t="str">
        <f>IF(LEN(A493)=0,"",INDEX('Smelter Reference List'!$A:$A,MATCH($A493,'Smelter Reference List'!$E:$E,0)))</f>
        <v/>
      </c>
      <c r="C493" s="300" t="str">
        <f>IF(LEN(A493)=0,"",INDEX('Smelter Reference List'!$C:$C,MATCH($A493,'Smelter Reference List'!$E:$E,0)))</f>
        <v/>
      </c>
      <c r="D493" s="294" t="str">
        <f ca="1">IF(ISERROR($S493),"",OFFSET('Smelter Reference List'!$C$4,$S493-4,0)&amp;"")</f>
        <v/>
      </c>
      <c r="E493" s="294" t="str">
        <f ca="1">IF(ISERROR($S493),"",OFFSET('Smelter Reference List'!$D$4,$S493-4,0)&amp;"")</f>
        <v/>
      </c>
      <c r="F493" s="294" t="str">
        <f ca="1">IF(ISERROR($S493),"",OFFSET('Smelter Reference List'!$E$4,$S493-4,0))</f>
        <v/>
      </c>
      <c r="G493" s="294" t="str">
        <f ca="1">IF(C493=$U$4,"Enter smelter details", IF(ISERROR($S493),"",OFFSET('Smelter Reference List'!$F$4,$S493-4,0)))</f>
        <v/>
      </c>
      <c r="H493" s="295" t="str">
        <f ca="1">IF(ISERROR($S493),"",OFFSET('Smelter Reference List'!$G$4,$S493-4,0))</f>
        <v/>
      </c>
      <c r="I493" s="296" t="str">
        <f ca="1">IF(ISERROR($S493),"",OFFSET('Smelter Reference List'!$H$4,$S493-4,0))</f>
        <v/>
      </c>
      <c r="J493" s="296" t="str">
        <f ca="1">IF(ISERROR($S493),"",OFFSET('Smelter Reference List'!$I$4,$S493-4,0))</f>
        <v/>
      </c>
      <c r="K493" s="297"/>
      <c r="L493" s="297"/>
      <c r="M493" s="297"/>
      <c r="N493" s="297"/>
      <c r="O493" s="297"/>
      <c r="P493" s="297"/>
      <c r="Q493" s="298"/>
      <c r="R493" s="227"/>
      <c r="S493" s="228" t="e">
        <f>IF(C493="",NA(),MATCH($B493&amp;$C493,'Smelter Reference List'!$J:$J,0))</f>
        <v>#N/A</v>
      </c>
      <c r="T493" s="229"/>
      <c r="U493" s="229">
        <f t="shared" ca="1" si="15"/>
        <v>0</v>
      </c>
      <c r="V493" s="229"/>
      <c r="W493" s="229"/>
      <c r="Y493" s="223" t="str">
        <f t="shared" si="16"/>
        <v/>
      </c>
    </row>
    <row r="494" spans="1:25" s="223" customFormat="1" ht="20.25">
      <c r="A494" s="293"/>
      <c r="B494" s="294" t="str">
        <f>IF(LEN(A494)=0,"",INDEX('Smelter Reference List'!$A:$A,MATCH($A494,'Smelter Reference List'!$E:$E,0)))</f>
        <v/>
      </c>
      <c r="C494" s="300" t="str">
        <f>IF(LEN(A494)=0,"",INDEX('Smelter Reference List'!$C:$C,MATCH($A494,'Smelter Reference List'!$E:$E,0)))</f>
        <v/>
      </c>
      <c r="D494" s="294" t="str">
        <f ca="1">IF(ISERROR($S494),"",OFFSET('Smelter Reference List'!$C$4,$S494-4,0)&amp;"")</f>
        <v/>
      </c>
      <c r="E494" s="294" t="str">
        <f ca="1">IF(ISERROR($S494),"",OFFSET('Smelter Reference List'!$D$4,$S494-4,0)&amp;"")</f>
        <v/>
      </c>
      <c r="F494" s="294" t="str">
        <f ca="1">IF(ISERROR($S494),"",OFFSET('Smelter Reference List'!$E$4,$S494-4,0))</f>
        <v/>
      </c>
      <c r="G494" s="294" t="str">
        <f ca="1">IF(C494=$U$4,"Enter smelter details", IF(ISERROR($S494),"",OFFSET('Smelter Reference List'!$F$4,$S494-4,0)))</f>
        <v/>
      </c>
      <c r="H494" s="295" t="str">
        <f ca="1">IF(ISERROR($S494),"",OFFSET('Smelter Reference List'!$G$4,$S494-4,0))</f>
        <v/>
      </c>
      <c r="I494" s="296" t="str">
        <f ca="1">IF(ISERROR($S494),"",OFFSET('Smelter Reference List'!$H$4,$S494-4,0))</f>
        <v/>
      </c>
      <c r="J494" s="296" t="str">
        <f ca="1">IF(ISERROR($S494),"",OFFSET('Smelter Reference List'!$I$4,$S494-4,0))</f>
        <v/>
      </c>
      <c r="K494" s="297"/>
      <c r="L494" s="297"/>
      <c r="M494" s="297"/>
      <c r="N494" s="297"/>
      <c r="O494" s="297"/>
      <c r="P494" s="297"/>
      <c r="Q494" s="298"/>
      <c r="R494" s="227"/>
      <c r="S494" s="228" t="e">
        <f>IF(C494="",NA(),MATCH($B494&amp;$C494,'Smelter Reference List'!$J:$J,0))</f>
        <v>#N/A</v>
      </c>
      <c r="T494" s="229"/>
      <c r="U494" s="229">
        <f t="shared" ca="1" si="15"/>
        <v>0</v>
      </c>
      <c r="V494" s="229"/>
      <c r="W494" s="229"/>
      <c r="Y494" s="223" t="str">
        <f t="shared" si="16"/>
        <v/>
      </c>
    </row>
    <row r="495" spans="1:25" s="223" customFormat="1" ht="20.25">
      <c r="A495" s="293"/>
      <c r="B495" s="294" t="str">
        <f>IF(LEN(A495)=0,"",INDEX('Smelter Reference List'!$A:$A,MATCH($A495,'Smelter Reference List'!$E:$E,0)))</f>
        <v/>
      </c>
      <c r="C495" s="300" t="str">
        <f>IF(LEN(A495)=0,"",INDEX('Smelter Reference List'!$C:$C,MATCH($A495,'Smelter Reference List'!$E:$E,0)))</f>
        <v/>
      </c>
      <c r="D495" s="294" t="str">
        <f ca="1">IF(ISERROR($S495),"",OFFSET('Smelter Reference List'!$C$4,$S495-4,0)&amp;"")</f>
        <v/>
      </c>
      <c r="E495" s="294" t="str">
        <f ca="1">IF(ISERROR($S495),"",OFFSET('Smelter Reference List'!$D$4,$S495-4,0)&amp;"")</f>
        <v/>
      </c>
      <c r="F495" s="294" t="str">
        <f ca="1">IF(ISERROR($S495),"",OFFSET('Smelter Reference List'!$E$4,$S495-4,0))</f>
        <v/>
      </c>
      <c r="G495" s="294" t="str">
        <f ca="1">IF(C495=$U$4,"Enter smelter details", IF(ISERROR($S495),"",OFFSET('Smelter Reference List'!$F$4,$S495-4,0)))</f>
        <v/>
      </c>
      <c r="H495" s="295" t="str">
        <f ca="1">IF(ISERROR($S495),"",OFFSET('Smelter Reference List'!$G$4,$S495-4,0))</f>
        <v/>
      </c>
      <c r="I495" s="296" t="str">
        <f ca="1">IF(ISERROR($S495),"",OFFSET('Smelter Reference List'!$H$4,$S495-4,0))</f>
        <v/>
      </c>
      <c r="J495" s="296" t="str">
        <f ca="1">IF(ISERROR($S495),"",OFFSET('Smelter Reference List'!$I$4,$S495-4,0))</f>
        <v/>
      </c>
      <c r="K495" s="297"/>
      <c r="L495" s="297"/>
      <c r="M495" s="297"/>
      <c r="N495" s="297"/>
      <c r="O495" s="297"/>
      <c r="P495" s="297"/>
      <c r="Q495" s="298"/>
      <c r="R495" s="227"/>
      <c r="S495" s="228" t="e">
        <f>IF(C495="",NA(),MATCH($B495&amp;$C495,'Smelter Reference List'!$J:$J,0))</f>
        <v>#N/A</v>
      </c>
      <c r="T495" s="229"/>
      <c r="U495" s="229">
        <f t="shared" ca="1" si="15"/>
        <v>0</v>
      </c>
      <c r="V495" s="229"/>
      <c r="W495" s="229"/>
      <c r="Y495" s="223" t="str">
        <f t="shared" si="16"/>
        <v/>
      </c>
    </row>
    <row r="496" spans="1:25" s="223" customFormat="1" ht="20.25">
      <c r="A496" s="293"/>
      <c r="B496" s="294" t="str">
        <f>IF(LEN(A496)=0,"",INDEX('Smelter Reference List'!$A:$A,MATCH($A496,'Smelter Reference List'!$E:$E,0)))</f>
        <v/>
      </c>
      <c r="C496" s="300" t="str">
        <f>IF(LEN(A496)=0,"",INDEX('Smelter Reference List'!$C:$C,MATCH($A496,'Smelter Reference List'!$E:$E,0)))</f>
        <v/>
      </c>
      <c r="D496" s="294" t="str">
        <f ca="1">IF(ISERROR($S496),"",OFFSET('Smelter Reference List'!$C$4,$S496-4,0)&amp;"")</f>
        <v/>
      </c>
      <c r="E496" s="294" t="str">
        <f ca="1">IF(ISERROR($S496),"",OFFSET('Smelter Reference List'!$D$4,$S496-4,0)&amp;"")</f>
        <v/>
      </c>
      <c r="F496" s="294" t="str">
        <f ca="1">IF(ISERROR($S496),"",OFFSET('Smelter Reference List'!$E$4,$S496-4,0))</f>
        <v/>
      </c>
      <c r="G496" s="294" t="str">
        <f ca="1">IF(C496=$U$4,"Enter smelter details", IF(ISERROR($S496),"",OFFSET('Smelter Reference List'!$F$4,$S496-4,0)))</f>
        <v/>
      </c>
      <c r="H496" s="295" t="str">
        <f ca="1">IF(ISERROR($S496),"",OFFSET('Smelter Reference List'!$G$4,$S496-4,0))</f>
        <v/>
      </c>
      <c r="I496" s="296" t="str">
        <f ca="1">IF(ISERROR($S496),"",OFFSET('Smelter Reference List'!$H$4,$S496-4,0))</f>
        <v/>
      </c>
      <c r="J496" s="296" t="str">
        <f ca="1">IF(ISERROR($S496),"",OFFSET('Smelter Reference List'!$I$4,$S496-4,0))</f>
        <v/>
      </c>
      <c r="K496" s="297"/>
      <c r="L496" s="297"/>
      <c r="M496" s="297"/>
      <c r="N496" s="297"/>
      <c r="O496" s="297"/>
      <c r="P496" s="297"/>
      <c r="Q496" s="298"/>
      <c r="R496" s="227"/>
      <c r="S496" s="228" t="e">
        <f>IF(C496="",NA(),MATCH($B496&amp;$C496,'Smelter Reference List'!$J:$J,0))</f>
        <v>#N/A</v>
      </c>
      <c r="T496" s="229"/>
      <c r="U496" s="229">
        <f t="shared" ca="1" si="15"/>
        <v>0</v>
      </c>
      <c r="V496" s="229"/>
      <c r="W496" s="229"/>
      <c r="Y496" s="223" t="str">
        <f t="shared" si="16"/>
        <v/>
      </c>
    </row>
    <row r="497" spans="1:25" s="223" customFormat="1" ht="20.25">
      <c r="A497" s="293"/>
      <c r="B497" s="294" t="str">
        <f>IF(LEN(A497)=0,"",INDEX('Smelter Reference List'!$A:$A,MATCH($A497,'Smelter Reference List'!$E:$E,0)))</f>
        <v/>
      </c>
      <c r="C497" s="300" t="str">
        <f>IF(LEN(A497)=0,"",INDEX('Smelter Reference List'!$C:$C,MATCH($A497,'Smelter Reference List'!$E:$E,0)))</f>
        <v/>
      </c>
      <c r="D497" s="294" t="str">
        <f ca="1">IF(ISERROR($S497),"",OFFSET('Smelter Reference List'!$C$4,$S497-4,0)&amp;"")</f>
        <v/>
      </c>
      <c r="E497" s="294" t="str">
        <f ca="1">IF(ISERROR($S497),"",OFFSET('Smelter Reference List'!$D$4,$S497-4,0)&amp;"")</f>
        <v/>
      </c>
      <c r="F497" s="294" t="str">
        <f ca="1">IF(ISERROR($S497),"",OFFSET('Smelter Reference List'!$E$4,$S497-4,0))</f>
        <v/>
      </c>
      <c r="G497" s="294" t="str">
        <f ca="1">IF(C497=$U$4,"Enter smelter details", IF(ISERROR($S497),"",OFFSET('Smelter Reference List'!$F$4,$S497-4,0)))</f>
        <v/>
      </c>
      <c r="H497" s="295" t="str">
        <f ca="1">IF(ISERROR($S497),"",OFFSET('Smelter Reference List'!$G$4,$S497-4,0))</f>
        <v/>
      </c>
      <c r="I497" s="296" t="str">
        <f ca="1">IF(ISERROR($S497),"",OFFSET('Smelter Reference List'!$H$4,$S497-4,0))</f>
        <v/>
      </c>
      <c r="J497" s="296" t="str">
        <f ca="1">IF(ISERROR($S497),"",OFFSET('Smelter Reference List'!$I$4,$S497-4,0))</f>
        <v/>
      </c>
      <c r="K497" s="297"/>
      <c r="L497" s="297"/>
      <c r="M497" s="297"/>
      <c r="N497" s="297"/>
      <c r="O497" s="297"/>
      <c r="P497" s="297"/>
      <c r="Q497" s="298"/>
      <c r="R497" s="227"/>
      <c r="S497" s="228" t="e">
        <f>IF(C497="",NA(),MATCH($B497&amp;$C497,'Smelter Reference List'!$J:$J,0))</f>
        <v>#N/A</v>
      </c>
      <c r="T497" s="229"/>
      <c r="U497" s="229">
        <f t="shared" ca="1" si="15"/>
        <v>0</v>
      </c>
      <c r="V497" s="229"/>
      <c r="W497" s="229"/>
      <c r="Y497" s="223" t="str">
        <f t="shared" si="16"/>
        <v/>
      </c>
    </row>
    <row r="498" spans="1:25" s="223" customFormat="1" ht="20.25">
      <c r="A498" s="293"/>
      <c r="B498" s="294" t="str">
        <f>IF(LEN(A498)=0,"",INDEX('Smelter Reference List'!$A:$A,MATCH($A498,'Smelter Reference List'!$E:$E,0)))</f>
        <v/>
      </c>
      <c r="C498" s="300" t="str">
        <f>IF(LEN(A498)=0,"",INDEX('Smelter Reference List'!$C:$C,MATCH($A498,'Smelter Reference List'!$E:$E,0)))</f>
        <v/>
      </c>
      <c r="D498" s="294" t="str">
        <f ca="1">IF(ISERROR($S498),"",OFFSET('Smelter Reference List'!$C$4,$S498-4,0)&amp;"")</f>
        <v/>
      </c>
      <c r="E498" s="294" t="str">
        <f ca="1">IF(ISERROR($S498),"",OFFSET('Smelter Reference List'!$D$4,$S498-4,0)&amp;"")</f>
        <v/>
      </c>
      <c r="F498" s="294" t="str">
        <f ca="1">IF(ISERROR($S498),"",OFFSET('Smelter Reference List'!$E$4,$S498-4,0))</f>
        <v/>
      </c>
      <c r="G498" s="294" t="str">
        <f ca="1">IF(C498=$U$4,"Enter smelter details", IF(ISERROR($S498),"",OFFSET('Smelter Reference List'!$F$4,$S498-4,0)))</f>
        <v/>
      </c>
      <c r="H498" s="295" t="str">
        <f ca="1">IF(ISERROR($S498),"",OFFSET('Smelter Reference List'!$G$4,$S498-4,0))</f>
        <v/>
      </c>
      <c r="I498" s="296" t="str">
        <f ca="1">IF(ISERROR($S498),"",OFFSET('Smelter Reference List'!$H$4,$S498-4,0))</f>
        <v/>
      </c>
      <c r="J498" s="296" t="str">
        <f ca="1">IF(ISERROR($S498),"",OFFSET('Smelter Reference List'!$I$4,$S498-4,0))</f>
        <v/>
      </c>
      <c r="K498" s="297"/>
      <c r="L498" s="297"/>
      <c r="M498" s="297"/>
      <c r="N498" s="297"/>
      <c r="O498" s="297"/>
      <c r="P498" s="297"/>
      <c r="Q498" s="298"/>
      <c r="R498" s="227"/>
      <c r="S498" s="228" t="e">
        <f>IF(C498="",NA(),MATCH($B498&amp;$C498,'Smelter Reference List'!$J:$J,0))</f>
        <v>#N/A</v>
      </c>
      <c r="T498" s="229"/>
      <c r="U498" s="229">
        <f t="shared" ca="1" si="15"/>
        <v>0</v>
      </c>
      <c r="V498" s="229"/>
      <c r="W498" s="229"/>
      <c r="Y498" s="223" t="str">
        <f t="shared" si="16"/>
        <v/>
      </c>
    </row>
    <row r="499" spans="1:25" s="223" customFormat="1" ht="20.25">
      <c r="A499" s="293"/>
      <c r="B499" s="294" t="str">
        <f>IF(LEN(A499)=0,"",INDEX('Smelter Reference List'!$A:$A,MATCH($A499,'Smelter Reference List'!$E:$E,0)))</f>
        <v/>
      </c>
      <c r="C499" s="300" t="str">
        <f>IF(LEN(A499)=0,"",INDEX('Smelter Reference List'!$C:$C,MATCH($A499,'Smelter Reference List'!$E:$E,0)))</f>
        <v/>
      </c>
      <c r="D499" s="294" t="str">
        <f ca="1">IF(ISERROR($S499),"",OFFSET('Smelter Reference List'!$C$4,$S499-4,0)&amp;"")</f>
        <v/>
      </c>
      <c r="E499" s="294" t="str">
        <f ca="1">IF(ISERROR($S499),"",OFFSET('Smelter Reference List'!$D$4,$S499-4,0)&amp;"")</f>
        <v/>
      </c>
      <c r="F499" s="294" t="str">
        <f ca="1">IF(ISERROR($S499),"",OFFSET('Smelter Reference List'!$E$4,$S499-4,0))</f>
        <v/>
      </c>
      <c r="G499" s="294" t="str">
        <f ca="1">IF(C499=$U$4,"Enter smelter details", IF(ISERROR($S499),"",OFFSET('Smelter Reference List'!$F$4,$S499-4,0)))</f>
        <v/>
      </c>
      <c r="H499" s="295" t="str">
        <f ca="1">IF(ISERROR($S499),"",OFFSET('Smelter Reference List'!$G$4,$S499-4,0))</f>
        <v/>
      </c>
      <c r="I499" s="296" t="str">
        <f ca="1">IF(ISERROR($S499),"",OFFSET('Smelter Reference List'!$H$4,$S499-4,0))</f>
        <v/>
      </c>
      <c r="J499" s="296" t="str">
        <f ca="1">IF(ISERROR($S499),"",OFFSET('Smelter Reference List'!$I$4,$S499-4,0))</f>
        <v/>
      </c>
      <c r="K499" s="297"/>
      <c r="L499" s="297"/>
      <c r="M499" s="297"/>
      <c r="N499" s="297"/>
      <c r="O499" s="297"/>
      <c r="P499" s="297"/>
      <c r="Q499" s="298"/>
      <c r="R499" s="227"/>
      <c r="S499" s="228" t="e">
        <f>IF(C499="",NA(),MATCH($B499&amp;$C499,'Smelter Reference List'!$J:$J,0))</f>
        <v>#N/A</v>
      </c>
      <c r="T499" s="229"/>
      <c r="U499" s="229">
        <f t="shared" ca="1" si="15"/>
        <v>0</v>
      </c>
      <c r="V499" s="229"/>
      <c r="W499" s="229"/>
      <c r="Y499" s="223" t="str">
        <f t="shared" si="16"/>
        <v/>
      </c>
    </row>
    <row r="500" spans="1:25" s="223" customFormat="1" ht="20.25">
      <c r="A500" s="293"/>
      <c r="B500" s="294" t="str">
        <f>IF(LEN(A500)=0,"",INDEX('Smelter Reference List'!$A:$A,MATCH($A500,'Smelter Reference List'!$E:$E,0)))</f>
        <v/>
      </c>
      <c r="C500" s="300" t="str">
        <f>IF(LEN(A500)=0,"",INDEX('Smelter Reference List'!$C:$C,MATCH($A500,'Smelter Reference List'!$E:$E,0)))</f>
        <v/>
      </c>
      <c r="D500" s="294" t="str">
        <f ca="1">IF(ISERROR($S500),"",OFFSET('Smelter Reference List'!$C$4,$S500-4,0)&amp;"")</f>
        <v/>
      </c>
      <c r="E500" s="294" t="str">
        <f ca="1">IF(ISERROR($S500),"",OFFSET('Smelter Reference List'!$D$4,$S500-4,0)&amp;"")</f>
        <v/>
      </c>
      <c r="F500" s="294" t="str">
        <f ca="1">IF(ISERROR($S500),"",OFFSET('Smelter Reference List'!$E$4,$S500-4,0))</f>
        <v/>
      </c>
      <c r="G500" s="294" t="str">
        <f ca="1">IF(C500=$U$4,"Enter smelter details", IF(ISERROR($S500),"",OFFSET('Smelter Reference List'!$F$4,$S500-4,0)))</f>
        <v/>
      </c>
      <c r="H500" s="295" t="str">
        <f ca="1">IF(ISERROR($S500),"",OFFSET('Smelter Reference List'!$G$4,$S500-4,0))</f>
        <v/>
      </c>
      <c r="I500" s="296" t="str">
        <f ca="1">IF(ISERROR($S500),"",OFFSET('Smelter Reference List'!$H$4,$S500-4,0))</f>
        <v/>
      </c>
      <c r="J500" s="296" t="str">
        <f ca="1">IF(ISERROR($S500),"",OFFSET('Smelter Reference List'!$I$4,$S500-4,0))</f>
        <v/>
      </c>
      <c r="K500" s="297"/>
      <c r="L500" s="297"/>
      <c r="M500" s="297"/>
      <c r="N500" s="297"/>
      <c r="O500" s="297"/>
      <c r="P500" s="297"/>
      <c r="Q500" s="298"/>
      <c r="R500" s="227"/>
      <c r="S500" s="228" t="e">
        <f>IF(C500="",NA(),MATCH($B500&amp;$C500,'Smelter Reference List'!$J:$J,0))</f>
        <v>#N/A</v>
      </c>
      <c r="T500" s="229"/>
      <c r="U500" s="229">
        <f t="shared" ca="1" si="15"/>
        <v>0</v>
      </c>
      <c r="V500" s="229"/>
      <c r="W500" s="229"/>
      <c r="Y500" s="223" t="str">
        <f t="shared" si="16"/>
        <v/>
      </c>
    </row>
    <row r="501" spans="1:25" s="223" customFormat="1" ht="20.25">
      <c r="A501" s="293"/>
      <c r="B501" s="294" t="str">
        <f>IF(LEN(A501)=0,"",INDEX('Smelter Reference List'!$A:$A,MATCH($A501,'Smelter Reference List'!$E:$E,0)))</f>
        <v/>
      </c>
      <c r="C501" s="300" t="str">
        <f>IF(LEN(A501)=0,"",INDEX('Smelter Reference List'!$C:$C,MATCH($A501,'Smelter Reference List'!$E:$E,0)))</f>
        <v/>
      </c>
      <c r="D501" s="294" t="str">
        <f ca="1">IF(ISERROR($S501),"",OFFSET('Smelter Reference List'!$C$4,$S501-4,0)&amp;"")</f>
        <v/>
      </c>
      <c r="E501" s="294" t="str">
        <f ca="1">IF(ISERROR($S501),"",OFFSET('Smelter Reference List'!$D$4,$S501-4,0)&amp;"")</f>
        <v/>
      </c>
      <c r="F501" s="294" t="str">
        <f ca="1">IF(ISERROR($S501),"",OFFSET('Smelter Reference List'!$E$4,$S501-4,0))</f>
        <v/>
      </c>
      <c r="G501" s="294" t="str">
        <f ca="1">IF(C501=$U$4,"Enter smelter details", IF(ISERROR($S501),"",OFFSET('Smelter Reference List'!$F$4,$S501-4,0)))</f>
        <v/>
      </c>
      <c r="H501" s="295" t="str">
        <f ca="1">IF(ISERROR($S501),"",OFFSET('Smelter Reference List'!$G$4,$S501-4,0))</f>
        <v/>
      </c>
      <c r="I501" s="296" t="str">
        <f ca="1">IF(ISERROR($S501),"",OFFSET('Smelter Reference List'!$H$4,$S501-4,0))</f>
        <v/>
      </c>
      <c r="J501" s="296" t="str">
        <f ca="1">IF(ISERROR($S501),"",OFFSET('Smelter Reference List'!$I$4,$S501-4,0))</f>
        <v/>
      </c>
      <c r="K501" s="297"/>
      <c r="L501" s="297"/>
      <c r="M501" s="297"/>
      <c r="N501" s="297"/>
      <c r="O501" s="297"/>
      <c r="P501" s="297"/>
      <c r="Q501" s="298"/>
      <c r="R501" s="227"/>
      <c r="S501" s="228" t="e">
        <f>IF(C501="",NA(),MATCH($B501&amp;$C501,'Smelter Reference List'!$J:$J,0))</f>
        <v>#N/A</v>
      </c>
      <c r="T501" s="229"/>
      <c r="U501" s="229">
        <f t="shared" ca="1" si="15"/>
        <v>0</v>
      </c>
      <c r="V501" s="229"/>
      <c r="W501" s="229"/>
      <c r="Y501" s="223" t="str">
        <f t="shared" si="16"/>
        <v/>
      </c>
    </row>
    <row r="502" spans="1:25" s="223" customFormat="1" ht="20.25">
      <c r="A502" s="293"/>
      <c r="B502" s="294" t="str">
        <f>IF(LEN(A502)=0,"",INDEX('Smelter Reference List'!$A:$A,MATCH($A502,'Smelter Reference List'!$E:$E,0)))</f>
        <v/>
      </c>
      <c r="C502" s="300" t="str">
        <f>IF(LEN(A502)=0,"",INDEX('Smelter Reference List'!$C:$C,MATCH($A502,'Smelter Reference List'!$E:$E,0)))</f>
        <v/>
      </c>
      <c r="D502" s="294" t="str">
        <f ca="1">IF(ISERROR($S502),"",OFFSET('Smelter Reference List'!$C$4,$S502-4,0)&amp;"")</f>
        <v/>
      </c>
      <c r="E502" s="294" t="str">
        <f ca="1">IF(ISERROR($S502),"",OFFSET('Smelter Reference List'!$D$4,$S502-4,0)&amp;"")</f>
        <v/>
      </c>
      <c r="F502" s="294" t="str">
        <f ca="1">IF(ISERROR($S502),"",OFFSET('Smelter Reference List'!$E$4,$S502-4,0))</f>
        <v/>
      </c>
      <c r="G502" s="294" t="str">
        <f ca="1">IF(C502=$U$4,"Enter smelter details", IF(ISERROR($S502),"",OFFSET('Smelter Reference List'!$F$4,$S502-4,0)))</f>
        <v/>
      </c>
      <c r="H502" s="295" t="str">
        <f ca="1">IF(ISERROR($S502),"",OFFSET('Smelter Reference List'!$G$4,$S502-4,0))</f>
        <v/>
      </c>
      <c r="I502" s="296" t="str">
        <f ca="1">IF(ISERROR($S502),"",OFFSET('Smelter Reference List'!$H$4,$S502-4,0))</f>
        <v/>
      </c>
      <c r="J502" s="296" t="str">
        <f ca="1">IF(ISERROR($S502),"",OFFSET('Smelter Reference List'!$I$4,$S502-4,0))</f>
        <v/>
      </c>
      <c r="K502" s="297"/>
      <c r="L502" s="297"/>
      <c r="M502" s="297"/>
      <c r="N502" s="297"/>
      <c r="O502" s="297"/>
      <c r="P502" s="297"/>
      <c r="Q502" s="298"/>
      <c r="R502" s="227"/>
      <c r="S502" s="228" t="e">
        <f>IF(C502="",NA(),MATCH($B502&amp;$C502,'Smelter Reference List'!$J:$J,0))</f>
        <v>#N/A</v>
      </c>
      <c r="T502" s="229"/>
      <c r="U502" s="229">
        <f t="shared" ca="1" si="15"/>
        <v>0</v>
      </c>
      <c r="V502" s="229"/>
      <c r="W502" s="229"/>
      <c r="Y502" s="223" t="str">
        <f t="shared" si="16"/>
        <v/>
      </c>
    </row>
    <row r="503" spans="1:25" s="223" customFormat="1" ht="20.25">
      <c r="A503" s="293"/>
      <c r="B503" s="294" t="str">
        <f>IF(LEN(A503)=0,"",INDEX('Smelter Reference List'!$A:$A,MATCH($A503,'Smelter Reference List'!$E:$E,0)))</f>
        <v/>
      </c>
      <c r="C503" s="300" t="str">
        <f>IF(LEN(A503)=0,"",INDEX('Smelter Reference List'!$C:$C,MATCH($A503,'Smelter Reference List'!$E:$E,0)))</f>
        <v/>
      </c>
      <c r="D503" s="294" t="str">
        <f ca="1">IF(ISERROR($S503),"",OFFSET('Smelter Reference List'!$C$4,$S503-4,0)&amp;"")</f>
        <v/>
      </c>
      <c r="E503" s="294" t="str">
        <f ca="1">IF(ISERROR($S503),"",OFFSET('Smelter Reference List'!$D$4,$S503-4,0)&amp;"")</f>
        <v/>
      </c>
      <c r="F503" s="294" t="str">
        <f ca="1">IF(ISERROR($S503),"",OFFSET('Smelter Reference List'!$E$4,$S503-4,0))</f>
        <v/>
      </c>
      <c r="G503" s="294" t="str">
        <f ca="1">IF(C503=$U$4,"Enter smelter details", IF(ISERROR($S503),"",OFFSET('Smelter Reference List'!$F$4,$S503-4,0)))</f>
        <v/>
      </c>
      <c r="H503" s="295" t="str">
        <f ca="1">IF(ISERROR($S503),"",OFFSET('Smelter Reference List'!$G$4,$S503-4,0))</f>
        <v/>
      </c>
      <c r="I503" s="296" t="str">
        <f ca="1">IF(ISERROR($S503),"",OFFSET('Smelter Reference List'!$H$4,$S503-4,0))</f>
        <v/>
      </c>
      <c r="J503" s="296" t="str">
        <f ca="1">IF(ISERROR($S503),"",OFFSET('Smelter Reference List'!$I$4,$S503-4,0))</f>
        <v/>
      </c>
      <c r="K503" s="297"/>
      <c r="L503" s="297"/>
      <c r="M503" s="297"/>
      <c r="N503" s="297"/>
      <c r="O503" s="297"/>
      <c r="P503" s="297"/>
      <c r="Q503" s="298"/>
      <c r="R503" s="227"/>
      <c r="S503" s="228" t="e">
        <f>IF(C503="",NA(),MATCH($B503&amp;$C503,'Smelter Reference List'!$J:$J,0))</f>
        <v>#N/A</v>
      </c>
      <c r="T503" s="229"/>
      <c r="U503" s="229">
        <f t="shared" ca="1" si="15"/>
        <v>0</v>
      </c>
      <c r="V503" s="229"/>
      <c r="W503" s="229"/>
      <c r="Y503" s="223" t="str">
        <f t="shared" si="16"/>
        <v/>
      </c>
    </row>
    <row r="504" spans="1:25" s="223" customFormat="1" ht="20.25">
      <c r="A504" s="293"/>
      <c r="B504" s="294" t="str">
        <f>IF(LEN(A504)=0,"",INDEX('Smelter Reference List'!$A:$A,MATCH($A504,'Smelter Reference List'!$E:$E,0)))</f>
        <v/>
      </c>
      <c r="C504" s="300" t="str">
        <f>IF(LEN(A504)=0,"",INDEX('Smelter Reference List'!$C:$C,MATCH($A504,'Smelter Reference List'!$E:$E,0)))</f>
        <v/>
      </c>
      <c r="D504" s="294" t="str">
        <f ca="1">IF(ISERROR($S504),"",OFFSET('Smelter Reference List'!$C$4,$S504-4,0)&amp;"")</f>
        <v/>
      </c>
      <c r="E504" s="294" t="str">
        <f ca="1">IF(ISERROR($S504),"",OFFSET('Smelter Reference List'!$D$4,$S504-4,0)&amp;"")</f>
        <v/>
      </c>
      <c r="F504" s="294" t="str">
        <f ca="1">IF(ISERROR($S504),"",OFFSET('Smelter Reference List'!$E$4,$S504-4,0))</f>
        <v/>
      </c>
      <c r="G504" s="294" t="str">
        <f ca="1">IF(C504=$U$4,"Enter smelter details", IF(ISERROR($S504),"",OFFSET('Smelter Reference List'!$F$4,$S504-4,0)))</f>
        <v/>
      </c>
      <c r="H504" s="295" t="str">
        <f ca="1">IF(ISERROR($S504),"",OFFSET('Smelter Reference List'!$G$4,$S504-4,0))</f>
        <v/>
      </c>
      <c r="I504" s="296" t="str">
        <f ca="1">IF(ISERROR($S504),"",OFFSET('Smelter Reference List'!$H$4,$S504-4,0))</f>
        <v/>
      </c>
      <c r="J504" s="296" t="str">
        <f ca="1">IF(ISERROR($S504),"",OFFSET('Smelter Reference List'!$I$4,$S504-4,0))</f>
        <v/>
      </c>
      <c r="K504" s="297"/>
      <c r="L504" s="297"/>
      <c r="M504" s="297"/>
      <c r="N504" s="297"/>
      <c r="O504" s="297"/>
      <c r="P504" s="297"/>
      <c r="Q504" s="298"/>
      <c r="R504" s="227"/>
      <c r="S504" s="228" t="e">
        <f>IF(C504="",NA(),MATCH($B504&amp;$C504,'Smelter Reference List'!$J:$J,0))</f>
        <v>#N/A</v>
      </c>
      <c r="T504" s="229"/>
      <c r="U504" s="229">
        <f t="shared" ca="1" si="15"/>
        <v>0</v>
      </c>
      <c r="V504" s="229"/>
      <c r="W504" s="229"/>
      <c r="Y504" s="223" t="str">
        <f t="shared" si="16"/>
        <v/>
      </c>
    </row>
    <row r="505" spans="1:25" s="223" customFormat="1" ht="20.25">
      <c r="A505" s="293"/>
      <c r="B505" s="294" t="str">
        <f>IF(LEN(A505)=0,"",INDEX('Smelter Reference List'!$A:$A,MATCH($A505,'Smelter Reference List'!$E:$E,0)))</f>
        <v/>
      </c>
      <c r="C505" s="300" t="str">
        <f>IF(LEN(A505)=0,"",INDEX('Smelter Reference List'!$C:$C,MATCH($A505,'Smelter Reference List'!$E:$E,0)))</f>
        <v/>
      </c>
      <c r="D505" s="294" t="str">
        <f ca="1">IF(ISERROR($S505),"",OFFSET('Smelter Reference List'!$C$4,$S505-4,0)&amp;"")</f>
        <v/>
      </c>
      <c r="E505" s="294" t="str">
        <f ca="1">IF(ISERROR($S505),"",OFFSET('Smelter Reference List'!$D$4,$S505-4,0)&amp;"")</f>
        <v/>
      </c>
      <c r="F505" s="294" t="str">
        <f ca="1">IF(ISERROR($S505),"",OFFSET('Smelter Reference List'!$E$4,$S505-4,0))</f>
        <v/>
      </c>
      <c r="G505" s="294" t="str">
        <f ca="1">IF(C505=$U$4,"Enter smelter details", IF(ISERROR($S505),"",OFFSET('Smelter Reference List'!$F$4,$S505-4,0)))</f>
        <v/>
      </c>
      <c r="H505" s="295" t="str">
        <f ca="1">IF(ISERROR($S505),"",OFFSET('Smelter Reference List'!$G$4,$S505-4,0))</f>
        <v/>
      </c>
      <c r="I505" s="296" t="str">
        <f ca="1">IF(ISERROR($S505),"",OFFSET('Smelter Reference List'!$H$4,$S505-4,0))</f>
        <v/>
      </c>
      <c r="J505" s="296" t="str">
        <f ca="1">IF(ISERROR($S505),"",OFFSET('Smelter Reference List'!$I$4,$S505-4,0))</f>
        <v/>
      </c>
      <c r="K505" s="297"/>
      <c r="L505" s="297"/>
      <c r="M505" s="297"/>
      <c r="N505" s="297"/>
      <c r="O505" s="297"/>
      <c r="P505" s="297"/>
      <c r="Q505" s="298"/>
      <c r="R505" s="227"/>
      <c r="S505" s="228" t="e">
        <f>IF(C505="",NA(),MATCH($B505&amp;$C505,'Smelter Reference List'!$J:$J,0))</f>
        <v>#N/A</v>
      </c>
      <c r="T505" s="229"/>
      <c r="U505" s="229">
        <f t="shared" ca="1" si="15"/>
        <v>0</v>
      </c>
      <c r="V505" s="229"/>
      <c r="W505" s="229"/>
      <c r="Y505" s="223" t="str">
        <f t="shared" si="16"/>
        <v/>
      </c>
    </row>
    <row r="506" spans="1:25" s="223" customFormat="1" ht="20.25">
      <c r="A506" s="293"/>
      <c r="B506" s="294" t="str">
        <f>IF(LEN(A506)=0,"",INDEX('Smelter Reference List'!$A:$A,MATCH($A506,'Smelter Reference List'!$E:$E,0)))</f>
        <v/>
      </c>
      <c r="C506" s="300" t="str">
        <f>IF(LEN(A506)=0,"",INDEX('Smelter Reference List'!$C:$C,MATCH($A506,'Smelter Reference List'!$E:$E,0)))</f>
        <v/>
      </c>
      <c r="D506" s="294" t="str">
        <f ca="1">IF(ISERROR($S506),"",OFFSET('Smelter Reference List'!$C$4,$S506-4,0)&amp;"")</f>
        <v/>
      </c>
      <c r="E506" s="294" t="str">
        <f ca="1">IF(ISERROR($S506),"",OFFSET('Smelter Reference List'!$D$4,$S506-4,0)&amp;"")</f>
        <v/>
      </c>
      <c r="F506" s="294" t="str">
        <f ca="1">IF(ISERROR($S506),"",OFFSET('Smelter Reference List'!$E$4,$S506-4,0))</f>
        <v/>
      </c>
      <c r="G506" s="294" t="str">
        <f ca="1">IF(C506=$U$4,"Enter smelter details", IF(ISERROR($S506),"",OFFSET('Smelter Reference List'!$F$4,$S506-4,0)))</f>
        <v/>
      </c>
      <c r="H506" s="295" t="str">
        <f ca="1">IF(ISERROR($S506),"",OFFSET('Smelter Reference List'!$G$4,$S506-4,0))</f>
        <v/>
      </c>
      <c r="I506" s="296" t="str">
        <f ca="1">IF(ISERROR($S506),"",OFFSET('Smelter Reference List'!$H$4,$S506-4,0))</f>
        <v/>
      </c>
      <c r="J506" s="296" t="str">
        <f ca="1">IF(ISERROR($S506),"",OFFSET('Smelter Reference List'!$I$4,$S506-4,0))</f>
        <v/>
      </c>
      <c r="K506" s="297"/>
      <c r="L506" s="297"/>
      <c r="M506" s="297"/>
      <c r="N506" s="297"/>
      <c r="O506" s="297"/>
      <c r="P506" s="297"/>
      <c r="Q506" s="298"/>
      <c r="R506" s="227"/>
      <c r="S506" s="228" t="e">
        <f>IF(C506="",NA(),MATCH($B506&amp;$C506,'Smelter Reference List'!$J:$J,0))</f>
        <v>#N/A</v>
      </c>
      <c r="T506" s="229"/>
      <c r="U506" s="229">
        <f t="shared" ca="1" si="15"/>
        <v>0</v>
      </c>
      <c r="V506" s="229"/>
      <c r="W506" s="229"/>
      <c r="Y506" s="223" t="str">
        <f t="shared" si="16"/>
        <v/>
      </c>
    </row>
    <row r="507" spans="1:25" s="223" customFormat="1" ht="20.25">
      <c r="A507" s="293"/>
      <c r="B507" s="294" t="str">
        <f>IF(LEN(A507)=0,"",INDEX('Smelter Reference List'!$A:$A,MATCH($A507,'Smelter Reference List'!$E:$E,0)))</f>
        <v/>
      </c>
      <c r="C507" s="300" t="str">
        <f>IF(LEN(A507)=0,"",INDEX('Smelter Reference List'!$C:$C,MATCH($A507,'Smelter Reference List'!$E:$E,0)))</f>
        <v/>
      </c>
      <c r="D507" s="294" t="str">
        <f ca="1">IF(ISERROR($S507),"",OFFSET('Smelter Reference List'!$C$4,$S507-4,0)&amp;"")</f>
        <v/>
      </c>
      <c r="E507" s="294" t="str">
        <f ca="1">IF(ISERROR($S507),"",OFFSET('Smelter Reference List'!$D$4,$S507-4,0)&amp;"")</f>
        <v/>
      </c>
      <c r="F507" s="294" t="str">
        <f ca="1">IF(ISERROR($S507),"",OFFSET('Smelter Reference List'!$E$4,$S507-4,0))</f>
        <v/>
      </c>
      <c r="G507" s="294" t="str">
        <f ca="1">IF(C507=$U$4,"Enter smelter details", IF(ISERROR($S507),"",OFFSET('Smelter Reference List'!$F$4,$S507-4,0)))</f>
        <v/>
      </c>
      <c r="H507" s="295" t="str">
        <f ca="1">IF(ISERROR($S507),"",OFFSET('Smelter Reference List'!$G$4,$S507-4,0))</f>
        <v/>
      </c>
      <c r="I507" s="296" t="str">
        <f ca="1">IF(ISERROR($S507),"",OFFSET('Smelter Reference List'!$H$4,$S507-4,0))</f>
        <v/>
      </c>
      <c r="J507" s="296" t="str">
        <f ca="1">IF(ISERROR($S507),"",OFFSET('Smelter Reference List'!$I$4,$S507-4,0))</f>
        <v/>
      </c>
      <c r="K507" s="297"/>
      <c r="L507" s="297"/>
      <c r="M507" s="297"/>
      <c r="N507" s="297"/>
      <c r="O507" s="297"/>
      <c r="P507" s="297"/>
      <c r="Q507" s="298"/>
      <c r="R507" s="227"/>
      <c r="S507" s="228" t="e">
        <f>IF(C507="",NA(),MATCH($B507&amp;$C507,'Smelter Reference List'!$J:$J,0))</f>
        <v>#N/A</v>
      </c>
      <c r="T507" s="229"/>
      <c r="U507" s="229">
        <f t="shared" ca="1" si="15"/>
        <v>0</v>
      </c>
      <c r="V507" s="229"/>
      <c r="W507" s="229"/>
      <c r="Y507" s="223" t="str">
        <f t="shared" si="16"/>
        <v/>
      </c>
    </row>
    <row r="508" spans="1:25" s="223" customFormat="1" ht="20.25">
      <c r="A508" s="293"/>
      <c r="B508" s="294" t="str">
        <f>IF(LEN(A508)=0,"",INDEX('Smelter Reference List'!$A:$A,MATCH($A508,'Smelter Reference List'!$E:$E,0)))</f>
        <v/>
      </c>
      <c r="C508" s="300" t="str">
        <f>IF(LEN(A508)=0,"",INDEX('Smelter Reference List'!$C:$C,MATCH($A508,'Smelter Reference List'!$E:$E,0)))</f>
        <v/>
      </c>
      <c r="D508" s="294" t="str">
        <f ca="1">IF(ISERROR($S508),"",OFFSET('Smelter Reference List'!$C$4,$S508-4,0)&amp;"")</f>
        <v/>
      </c>
      <c r="E508" s="294" t="str">
        <f ca="1">IF(ISERROR($S508),"",OFFSET('Smelter Reference List'!$D$4,$S508-4,0)&amp;"")</f>
        <v/>
      </c>
      <c r="F508" s="294" t="str">
        <f ca="1">IF(ISERROR($S508),"",OFFSET('Smelter Reference List'!$E$4,$S508-4,0))</f>
        <v/>
      </c>
      <c r="G508" s="294" t="str">
        <f ca="1">IF(C508=$U$4,"Enter smelter details", IF(ISERROR($S508),"",OFFSET('Smelter Reference List'!$F$4,$S508-4,0)))</f>
        <v/>
      </c>
      <c r="H508" s="295" t="str">
        <f ca="1">IF(ISERROR($S508),"",OFFSET('Smelter Reference List'!$G$4,$S508-4,0))</f>
        <v/>
      </c>
      <c r="I508" s="296" t="str">
        <f ca="1">IF(ISERROR($S508),"",OFFSET('Smelter Reference List'!$H$4,$S508-4,0))</f>
        <v/>
      </c>
      <c r="J508" s="296" t="str">
        <f ca="1">IF(ISERROR($S508),"",OFFSET('Smelter Reference List'!$I$4,$S508-4,0))</f>
        <v/>
      </c>
      <c r="K508" s="297"/>
      <c r="L508" s="297"/>
      <c r="M508" s="297"/>
      <c r="N508" s="297"/>
      <c r="O508" s="297"/>
      <c r="P508" s="297"/>
      <c r="Q508" s="298"/>
      <c r="R508" s="227"/>
      <c r="S508" s="228" t="e">
        <f>IF(C508="",NA(),MATCH($B508&amp;$C508,'Smelter Reference List'!$J:$J,0))</f>
        <v>#N/A</v>
      </c>
      <c r="T508" s="229"/>
      <c r="U508" s="229">
        <f t="shared" ca="1" si="15"/>
        <v>0</v>
      </c>
      <c r="V508" s="229"/>
      <c r="W508" s="229"/>
      <c r="Y508" s="223" t="str">
        <f t="shared" si="16"/>
        <v/>
      </c>
    </row>
    <row r="509" spans="1:25" s="223" customFormat="1" ht="20.25">
      <c r="A509" s="293"/>
      <c r="B509" s="294" t="str">
        <f>IF(LEN(A509)=0,"",INDEX('Smelter Reference List'!$A:$A,MATCH($A509,'Smelter Reference List'!$E:$E,0)))</f>
        <v/>
      </c>
      <c r="C509" s="300" t="str">
        <f>IF(LEN(A509)=0,"",INDEX('Smelter Reference List'!$C:$C,MATCH($A509,'Smelter Reference List'!$E:$E,0)))</f>
        <v/>
      </c>
      <c r="D509" s="294" t="str">
        <f ca="1">IF(ISERROR($S509),"",OFFSET('Smelter Reference List'!$C$4,$S509-4,0)&amp;"")</f>
        <v/>
      </c>
      <c r="E509" s="294" t="str">
        <f ca="1">IF(ISERROR($S509),"",OFFSET('Smelter Reference List'!$D$4,$S509-4,0)&amp;"")</f>
        <v/>
      </c>
      <c r="F509" s="294" t="str">
        <f ca="1">IF(ISERROR($S509),"",OFFSET('Smelter Reference List'!$E$4,$S509-4,0))</f>
        <v/>
      </c>
      <c r="G509" s="294" t="str">
        <f ca="1">IF(C509=$U$4,"Enter smelter details", IF(ISERROR($S509),"",OFFSET('Smelter Reference List'!$F$4,$S509-4,0)))</f>
        <v/>
      </c>
      <c r="H509" s="295" t="str">
        <f ca="1">IF(ISERROR($S509),"",OFFSET('Smelter Reference List'!$G$4,$S509-4,0))</f>
        <v/>
      </c>
      <c r="I509" s="296" t="str">
        <f ca="1">IF(ISERROR($S509),"",OFFSET('Smelter Reference List'!$H$4,$S509-4,0))</f>
        <v/>
      </c>
      <c r="J509" s="296" t="str">
        <f ca="1">IF(ISERROR($S509),"",OFFSET('Smelter Reference List'!$I$4,$S509-4,0))</f>
        <v/>
      </c>
      <c r="K509" s="297"/>
      <c r="L509" s="297"/>
      <c r="M509" s="297"/>
      <c r="N509" s="297"/>
      <c r="O509" s="297"/>
      <c r="P509" s="297"/>
      <c r="Q509" s="298"/>
      <c r="R509" s="227"/>
      <c r="S509" s="228" t="e">
        <f>IF(C509="",NA(),MATCH($B509&amp;$C509,'Smelter Reference List'!$J:$J,0))</f>
        <v>#N/A</v>
      </c>
      <c r="T509" s="229"/>
      <c r="U509" s="229">
        <f t="shared" ca="1" si="15"/>
        <v>0</v>
      </c>
      <c r="V509" s="229"/>
      <c r="W509" s="229"/>
      <c r="Y509" s="223" t="str">
        <f t="shared" si="16"/>
        <v/>
      </c>
    </row>
    <row r="510" spans="1:25" s="223" customFormat="1" ht="20.25">
      <c r="A510" s="293"/>
      <c r="B510" s="294" t="str">
        <f>IF(LEN(A510)=0,"",INDEX('Smelter Reference List'!$A:$A,MATCH($A510,'Smelter Reference List'!$E:$E,0)))</f>
        <v/>
      </c>
      <c r="C510" s="300" t="str">
        <f>IF(LEN(A510)=0,"",INDEX('Smelter Reference List'!$C:$C,MATCH($A510,'Smelter Reference List'!$E:$E,0)))</f>
        <v/>
      </c>
      <c r="D510" s="294" t="str">
        <f ca="1">IF(ISERROR($S510),"",OFFSET('Smelter Reference List'!$C$4,$S510-4,0)&amp;"")</f>
        <v/>
      </c>
      <c r="E510" s="294" t="str">
        <f ca="1">IF(ISERROR($S510),"",OFFSET('Smelter Reference List'!$D$4,$S510-4,0)&amp;"")</f>
        <v/>
      </c>
      <c r="F510" s="294" t="str">
        <f ca="1">IF(ISERROR($S510),"",OFFSET('Smelter Reference List'!$E$4,$S510-4,0))</f>
        <v/>
      </c>
      <c r="G510" s="294" t="str">
        <f ca="1">IF(C510=$U$4,"Enter smelter details", IF(ISERROR($S510),"",OFFSET('Smelter Reference List'!$F$4,$S510-4,0)))</f>
        <v/>
      </c>
      <c r="H510" s="295" t="str">
        <f ca="1">IF(ISERROR($S510),"",OFFSET('Smelter Reference List'!$G$4,$S510-4,0))</f>
        <v/>
      </c>
      <c r="I510" s="296" t="str">
        <f ca="1">IF(ISERROR($S510),"",OFFSET('Smelter Reference List'!$H$4,$S510-4,0))</f>
        <v/>
      </c>
      <c r="J510" s="296" t="str">
        <f ca="1">IF(ISERROR($S510),"",OFFSET('Smelter Reference List'!$I$4,$S510-4,0))</f>
        <v/>
      </c>
      <c r="K510" s="297"/>
      <c r="L510" s="297"/>
      <c r="M510" s="297"/>
      <c r="N510" s="297"/>
      <c r="O510" s="297"/>
      <c r="P510" s="297"/>
      <c r="Q510" s="298"/>
      <c r="R510" s="227"/>
      <c r="S510" s="228" t="e">
        <f>IF(C510="",NA(),MATCH($B510&amp;$C510,'Smelter Reference List'!$J:$J,0))</f>
        <v>#N/A</v>
      </c>
      <c r="T510" s="229"/>
      <c r="U510" s="229">
        <f t="shared" ca="1" si="15"/>
        <v>0</v>
      </c>
      <c r="V510" s="229"/>
      <c r="W510" s="229"/>
      <c r="Y510" s="223" t="str">
        <f t="shared" si="16"/>
        <v/>
      </c>
    </row>
    <row r="511" spans="1:25" s="223" customFormat="1" ht="20.25">
      <c r="A511" s="293"/>
      <c r="B511" s="294" t="str">
        <f>IF(LEN(A511)=0,"",INDEX('Smelter Reference List'!$A:$A,MATCH($A511,'Smelter Reference List'!$E:$E,0)))</f>
        <v/>
      </c>
      <c r="C511" s="300" t="str">
        <f>IF(LEN(A511)=0,"",INDEX('Smelter Reference List'!$C:$C,MATCH($A511,'Smelter Reference List'!$E:$E,0)))</f>
        <v/>
      </c>
      <c r="D511" s="294" t="str">
        <f ca="1">IF(ISERROR($S511),"",OFFSET('Smelter Reference List'!$C$4,$S511-4,0)&amp;"")</f>
        <v/>
      </c>
      <c r="E511" s="294" t="str">
        <f ca="1">IF(ISERROR($S511),"",OFFSET('Smelter Reference List'!$D$4,$S511-4,0)&amp;"")</f>
        <v/>
      </c>
      <c r="F511" s="294" t="str">
        <f ca="1">IF(ISERROR($S511),"",OFFSET('Smelter Reference List'!$E$4,$S511-4,0))</f>
        <v/>
      </c>
      <c r="G511" s="294" t="str">
        <f ca="1">IF(C511=$U$4,"Enter smelter details", IF(ISERROR($S511),"",OFFSET('Smelter Reference List'!$F$4,$S511-4,0)))</f>
        <v/>
      </c>
      <c r="H511" s="295" t="str">
        <f ca="1">IF(ISERROR($S511),"",OFFSET('Smelter Reference List'!$G$4,$S511-4,0))</f>
        <v/>
      </c>
      <c r="I511" s="296" t="str">
        <f ca="1">IF(ISERROR($S511),"",OFFSET('Smelter Reference List'!$H$4,$S511-4,0))</f>
        <v/>
      </c>
      <c r="J511" s="296" t="str">
        <f ca="1">IF(ISERROR($S511),"",OFFSET('Smelter Reference List'!$I$4,$S511-4,0))</f>
        <v/>
      </c>
      <c r="K511" s="297"/>
      <c r="L511" s="297"/>
      <c r="M511" s="297"/>
      <c r="N511" s="297"/>
      <c r="O511" s="297"/>
      <c r="P511" s="297"/>
      <c r="Q511" s="298"/>
      <c r="R511" s="227"/>
      <c r="S511" s="228" t="e">
        <f>IF(C511="",NA(),MATCH($B511&amp;$C511,'Smelter Reference List'!$J:$J,0))</f>
        <v>#N/A</v>
      </c>
      <c r="T511" s="229"/>
      <c r="U511" s="229">
        <f t="shared" ca="1" si="15"/>
        <v>0</v>
      </c>
      <c r="V511" s="229"/>
      <c r="W511" s="229"/>
      <c r="Y511" s="223" t="str">
        <f t="shared" si="16"/>
        <v/>
      </c>
    </row>
    <row r="512" spans="1:25" s="223" customFormat="1" ht="20.25">
      <c r="A512" s="293"/>
      <c r="B512" s="294" t="str">
        <f>IF(LEN(A512)=0,"",INDEX('Smelter Reference List'!$A:$A,MATCH($A512,'Smelter Reference List'!$E:$E,0)))</f>
        <v/>
      </c>
      <c r="C512" s="300" t="str">
        <f>IF(LEN(A512)=0,"",INDEX('Smelter Reference List'!$C:$C,MATCH($A512,'Smelter Reference List'!$E:$E,0)))</f>
        <v/>
      </c>
      <c r="D512" s="294" t="str">
        <f ca="1">IF(ISERROR($S512),"",OFFSET('Smelter Reference List'!$C$4,$S512-4,0)&amp;"")</f>
        <v/>
      </c>
      <c r="E512" s="294" t="str">
        <f ca="1">IF(ISERROR($S512),"",OFFSET('Smelter Reference List'!$D$4,$S512-4,0)&amp;"")</f>
        <v/>
      </c>
      <c r="F512" s="294" t="str">
        <f ca="1">IF(ISERROR($S512),"",OFFSET('Smelter Reference List'!$E$4,$S512-4,0))</f>
        <v/>
      </c>
      <c r="G512" s="294" t="str">
        <f ca="1">IF(C512=$U$4,"Enter smelter details", IF(ISERROR($S512),"",OFFSET('Smelter Reference List'!$F$4,$S512-4,0)))</f>
        <v/>
      </c>
      <c r="H512" s="295" t="str">
        <f ca="1">IF(ISERROR($S512),"",OFFSET('Smelter Reference List'!$G$4,$S512-4,0))</f>
        <v/>
      </c>
      <c r="I512" s="296" t="str">
        <f ca="1">IF(ISERROR($S512),"",OFFSET('Smelter Reference List'!$H$4,$S512-4,0))</f>
        <v/>
      </c>
      <c r="J512" s="296" t="str">
        <f ca="1">IF(ISERROR($S512),"",OFFSET('Smelter Reference List'!$I$4,$S512-4,0))</f>
        <v/>
      </c>
      <c r="K512" s="297"/>
      <c r="L512" s="297"/>
      <c r="M512" s="297"/>
      <c r="N512" s="297"/>
      <c r="O512" s="297"/>
      <c r="P512" s="297"/>
      <c r="Q512" s="298"/>
      <c r="R512" s="227"/>
      <c r="S512" s="228" t="e">
        <f>IF(C512="",NA(),MATCH($B512&amp;$C512,'Smelter Reference List'!$J:$J,0))</f>
        <v>#N/A</v>
      </c>
      <c r="T512" s="229"/>
      <c r="U512" s="229">
        <f t="shared" ca="1" si="15"/>
        <v>0</v>
      </c>
      <c r="V512" s="229"/>
      <c r="W512" s="229"/>
      <c r="Y512" s="223" t="str">
        <f t="shared" si="16"/>
        <v/>
      </c>
    </row>
    <row r="513" spans="1:25" s="223" customFormat="1" ht="20.25">
      <c r="A513" s="293"/>
      <c r="B513" s="294" t="str">
        <f>IF(LEN(A513)=0,"",INDEX('Smelter Reference List'!$A:$A,MATCH($A513,'Smelter Reference List'!$E:$E,0)))</f>
        <v/>
      </c>
      <c r="C513" s="300" t="str">
        <f>IF(LEN(A513)=0,"",INDEX('Smelter Reference List'!$C:$C,MATCH($A513,'Smelter Reference List'!$E:$E,0)))</f>
        <v/>
      </c>
      <c r="D513" s="294" t="str">
        <f ca="1">IF(ISERROR($S513),"",OFFSET('Smelter Reference List'!$C$4,$S513-4,0)&amp;"")</f>
        <v/>
      </c>
      <c r="E513" s="294" t="str">
        <f ca="1">IF(ISERROR($S513),"",OFFSET('Smelter Reference List'!$D$4,$S513-4,0)&amp;"")</f>
        <v/>
      </c>
      <c r="F513" s="294" t="str">
        <f ca="1">IF(ISERROR($S513),"",OFFSET('Smelter Reference List'!$E$4,$S513-4,0))</f>
        <v/>
      </c>
      <c r="G513" s="294" t="str">
        <f ca="1">IF(C513=$U$4,"Enter smelter details", IF(ISERROR($S513),"",OFFSET('Smelter Reference List'!$F$4,$S513-4,0)))</f>
        <v/>
      </c>
      <c r="H513" s="295" t="str">
        <f ca="1">IF(ISERROR($S513),"",OFFSET('Smelter Reference List'!$G$4,$S513-4,0))</f>
        <v/>
      </c>
      <c r="I513" s="296" t="str">
        <f ca="1">IF(ISERROR($S513),"",OFFSET('Smelter Reference List'!$H$4,$S513-4,0))</f>
        <v/>
      </c>
      <c r="J513" s="296" t="str">
        <f ca="1">IF(ISERROR($S513),"",OFFSET('Smelter Reference List'!$I$4,$S513-4,0))</f>
        <v/>
      </c>
      <c r="K513" s="297"/>
      <c r="L513" s="297"/>
      <c r="M513" s="297"/>
      <c r="N513" s="297"/>
      <c r="O513" s="297"/>
      <c r="P513" s="297"/>
      <c r="Q513" s="298"/>
      <c r="R513" s="227"/>
      <c r="S513" s="228" t="e">
        <f>IF(C513="",NA(),MATCH($B513&amp;$C513,'Smelter Reference List'!$J:$J,0))</f>
        <v>#N/A</v>
      </c>
      <c r="T513" s="229"/>
      <c r="U513" s="229">
        <f t="shared" ca="1" si="15"/>
        <v>0</v>
      </c>
      <c r="V513" s="229"/>
      <c r="W513" s="229"/>
      <c r="Y513" s="223" t="str">
        <f t="shared" si="16"/>
        <v/>
      </c>
    </row>
    <row r="514" spans="1:25" s="223" customFormat="1" ht="20.25">
      <c r="A514" s="293"/>
      <c r="B514" s="294" t="str">
        <f>IF(LEN(A514)=0,"",INDEX('Smelter Reference List'!$A:$A,MATCH($A514,'Smelter Reference List'!$E:$E,0)))</f>
        <v/>
      </c>
      <c r="C514" s="300" t="str">
        <f>IF(LEN(A514)=0,"",INDEX('Smelter Reference List'!$C:$C,MATCH($A514,'Smelter Reference List'!$E:$E,0)))</f>
        <v/>
      </c>
      <c r="D514" s="294" t="str">
        <f ca="1">IF(ISERROR($S514),"",OFFSET('Smelter Reference List'!$C$4,$S514-4,0)&amp;"")</f>
        <v/>
      </c>
      <c r="E514" s="294" t="str">
        <f ca="1">IF(ISERROR($S514),"",OFFSET('Smelter Reference List'!$D$4,$S514-4,0)&amp;"")</f>
        <v/>
      </c>
      <c r="F514" s="294" t="str">
        <f ca="1">IF(ISERROR($S514),"",OFFSET('Smelter Reference List'!$E$4,$S514-4,0))</f>
        <v/>
      </c>
      <c r="G514" s="294" t="str">
        <f ca="1">IF(C514=$U$4,"Enter smelter details", IF(ISERROR($S514),"",OFFSET('Smelter Reference List'!$F$4,$S514-4,0)))</f>
        <v/>
      </c>
      <c r="H514" s="295" t="str">
        <f ca="1">IF(ISERROR($S514),"",OFFSET('Smelter Reference List'!$G$4,$S514-4,0))</f>
        <v/>
      </c>
      <c r="I514" s="296" t="str">
        <f ca="1">IF(ISERROR($S514),"",OFFSET('Smelter Reference List'!$H$4,$S514-4,0))</f>
        <v/>
      </c>
      <c r="J514" s="296" t="str">
        <f ca="1">IF(ISERROR($S514),"",OFFSET('Smelter Reference List'!$I$4,$S514-4,0))</f>
        <v/>
      </c>
      <c r="K514" s="297"/>
      <c r="L514" s="297"/>
      <c r="M514" s="297"/>
      <c r="N514" s="297"/>
      <c r="O514" s="297"/>
      <c r="P514" s="297"/>
      <c r="Q514" s="298"/>
      <c r="R514" s="227"/>
      <c r="S514" s="228" t="e">
        <f>IF(C514="",NA(),MATCH($B514&amp;$C514,'Smelter Reference List'!$J:$J,0))</f>
        <v>#N/A</v>
      </c>
      <c r="T514" s="229"/>
      <c r="U514" s="229">
        <f t="shared" ca="1" si="15"/>
        <v>0</v>
      </c>
      <c r="V514" s="229"/>
      <c r="W514" s="229"/>
      <c r="Y514" s="223" t="str">
        <f t="shared" si="16"/>
        <v/>
      </c>
    </row>
    <row r="515" spans="1:25" s="223" customFormat="1" ht="20.25">
      <c r="A515" s="293"/>
      <c r="B515" s="294" t="str">
        <f>IF(LEN(A515)=0,"",INDEX('Smelter Reference List'!$A:$A,MATCH($A515,'Smelter Reference List'!$E:$E,0)))</f>
        <v/>
      </c>
      <c r="C515" s="300" t="str">
        <f>IF(LEN(A515)=0,"",INDEX('Smelter Reference List'!$C:$C,MATCH($A515,'Smelter Reference List'!$E:$E,0)))</f>
        <v/>
      </c>
      <c r="D515" s="294" t="str">
        <f ca="1">IF(ISERROR($S515),"",OFFSET('Smelter Reference List'!$C$4,$S515-4,0)&amp;"")</f>
        <v/>
      </c>
      <c r="E515" s="294" t="str">
        <f ca="1">IF(ISERROR($S515),"",OFFSET('Smelter Reference List'!$D$4,$S515-4,0)&amp;"")</f>
        <v/>
      </c>
      <c r="F515" s="294" t="str">
        <f ca="1">IF(ISERROR($S515),"",OFFSET('Smelter Reference List'!$E$4,$S515-4,0))</f>
        <v/>
      </c>
      <c r="G515" s="294" t="str">
        <f ca="1">IF(C515=$U$4,"Enter smelter details", IF(ISERROR($S515),"",OFFSET('Smelter Reference List'!$F$4,$S515-4,0)))</f>
        <v/>
      </c>
      <c r="H515" s="295" t="str">
        <f ca="1">IF(ISERROR($S515),"",OFFSET('Smelter Reference List'!$G$4,$S515-4,0))</f>
        <v/>
      </c>
      <c r="I515" s="296" t="str">
        <f ca="1">IF(ISERROR($S515),"",OFFSET('Smelter Reference List'!$H$4,$S515-4,0))</f>
        <v/>
      </c>
      <c r="J515" s="296" t="str">
        <f ca="1">IF(ISERROR($S515),"",OFFSET('Smelter Reference List'!$I$4,$S515-4,0))</f>
        <v/>
      </c>
      <c r="K515" s="297"/>
      <c r="L515" s="297"/>
      <c r="M515" s="297"/>
      <c r="N515" s="297"/>
      <c r="O515" s="297"/>
      <c r="P515" s="297"/>
      <c r="Q515" s="298"/>
      <c r="R515" s="227"/>
      <c r="S515" s="228" t="e">
        <f>IF(C515="",NA(),MATCH($B515&amp;$C515,'Smelter Reference List'!$J:$J,0))</f>
        <v>#N/A</v>
      </c>
      <c r="T515" s="229"/>
      <c r="U515" s="229">
        <f t="shared" ca="1" si="15"/>
        <v>0</v>
      </c>
      <c r="V515" s="229"/>
      <c r="W515" s="229"/>
      <c r="Y515" s="223" t="str">
        <f t="shared" si="16"/>
        <v/>
      </c>
    </row>
    <row r="516" spans="1:25" s="223" customFormat="1" ht="20.25">
      <c r="A516" s="293"/>
      <c r="B516" s="294" t="str">
        <f>IF(LEN(A516)=0,"",INDEX('Smelter Reference List'!$A:$A,MATCH($A516,'Smelter Reference List'!$E:$E,0)))</f>
        <v/>
      </c>
      <c r="C516" s="300" t="str">
        <f>IF(LEN(A516)=0,"",INDEX('Smelter Reference List'!$C:$C,MATCH($A516,'Smelter Reference List'!$E:$E,0)))</f>
        <v/>
      </c>
      <c r="D516" s="294" t="str">
        <f ca="1">IF(ISERROR($S516),"",OFFSET('Smelter Reference List'!$C$4,$S516-4,0)&amp;"")</f>
        <v/>
      </c>
      <c r="E516" s="294" t="str">
        <f ca="1">IF(ISERROR($S516),"",OFFSET('Smelter Reference List'!$D$4,$S516-4,0)&amp;"")</f>
        <v/>
      </c>
      <c r="F516" s="294" t="str">
        <f ca="1">IF(ISERROR($S516),"",OFFSET('Smelter Reference List'!$E$4,$S516-4,0))</f>
        <v/>
      </c>
      <c r="G516" s="294" t="str">
        <f ca="1">IF(C516=$U$4,"Enter smelter details", IF(ISERROR($S516),"",OFFSET('Smelter Reference List'!$F$4,$S516-4,0)))</f>
        <v/>
      </c>
      <c r="H516" s="295" t="str">
        <f ca="1">IF(ISERROR($S516),"",OFFSET('Smelter Reference List'!$G$4,$S516-4,0))</f>
        <v/>
      </c>
      <c r="I516" s="296" t="str">
        <f ca="1">IF(ISERROR($S516),"",OFFSET('Smelter Reference List'!$H$4,$S516-4,0))</f>
        <v/>
      </c>
      <c r="J516" s="296" t="str">
        <f ca="1">IF(ISERROR($S516),"",OFFSET('Smelter Reference List'!$I$4,$S516-4,0))</f>
        <v/>
      </c>
      <c r="K516" s="297"/>
      <c r="L516" s="297"/>
      <c r="M516" s="297"/>
      <c r="N516" s="297"/>
      <c r="O516" s="297"/>
      <c r="P516" s="297"/>
      <c r="Q516" s="298"/>
      <c r="R516" s="227"/>
      <c r="S516" s="228" t="e">
        <f>IF(C516="",NA(),MATCH($B516&amp;$C516,'Smelter Reference List'!$J:$J,0))</f>
        <v>#N/A</v>
      </c>
      <c r="T516" s="229"/>
      <c r="U516" s="229">
        <f t="shared" ca="1" si="15"/>
        <v>0</v>
      </c>
      <c r="V516" s="229"/>
      <c r="W516" s="229"/>
      <c r="Y516" s="223" t="str">
        <f t="shared" si="16"/>
        <v/>
      </c>
    </row>
    <row r="517" spans="1:25" s="223" customFormat="1" ht="20.25">
      <c r="A517" s="293"/>
      <c r="B517" s="294" t="str">
        <f>IF(LEN(A517)=0,"",INDEX('Smelter Reference List'!$A:$A,MATCH($A517,'Smelter Reference List'!$E:$E,0)))</f>
        <v/>
      </c>
      <c r="C517" s="300" t="str">
        <f>IF(LEN(A517)=0,"",INDEX('Smelter Reference List'!$C:$C,MATCH($A517,'Smelter Reference List'!$E:$E,0)))</f>
        <v/>
      </c>
      <c r="D517" s="294" t="str">
        <f ca="1">IF(ISERROR($S517),"",OFFSET('Smelter Reference List'!$C$4,$S517-4,0)&amp;"")</f>
        <v/>
      </c>
      <c r="E517" s="294" t="str">
        <f ca="1">IF(ISERROR($S517),"",OFFSET('Smelter Reference List'!$D$4,$S517-4,0)&amp;"")</f>
        <v/>
      </c>
      <c r="F517" s="294" t="str">
        <f ca="1">IF(ISERROR($S517),"",OFFSET('Smelter Reference List'!$E$4,$S517-4,0))</f>
        <v/>
      </c>
      <c r="G517" s="294" t="str">
        <f ca="1">IF(C517=$U$4,"Enter smelter details", IF(ISERROR($S517),"",OFFSET('Smelter Reference List'!$F$4,$S517-4,0)))</f>
        <v/>
      </c>
      <c r="H517" s="295" t="str">
        <f ca="1">IF(ISERROR($S517),"",OFFSET('Smelter Reference List'!$G$4,$S517-4,0))</f>
        <v/>
      </c>
      <c r="I517" s="296" t="str">
        <f ca="1">IF(ISERROR($S517),"",OFFSET('Smelter Reference List'!$H$4,$S517-4,0))</f>
        <v/>
      </c>
      <c r="J517" s="296" t="str">
        <f ca="1">IF(ISERROR($S517),"",OFFSET('Smelter Reference List'!$I$4,$S517-4,0))</f>
        <v/>
      </c>
      <c r="K517" s="297"/>
      <c r="L517" s="297"/>
      <c r="M517" s="297"/>
      <c r="N517" s="297"/>
      <c r="O517" s="297"/>
      <c r="P517" s="297"/>
      <c r="Q517" s="298"/>
      <c r="R517" s="227"/>
      <c r="S517" s="228" t="e">
        <f>IF(C517="",NA(),MATCH($B517&amp;$C517,'Smelter Reference List'!$J:$J,0))</f>
        <v>#N/A</v>
      </c>
      <c r="T517" s="229"/>
      <c r="U517" s="229">
        <f t="shared" ca="1" si="15"/>
        <v>0</v>
      </c>
      <c r="V517" s="229"/>
      <c r="W517" s="229"/>
      <c r="Y517" s="223" t="str">
        <f t="shared" si="16"/>
        <v/>
      </c>
    </row>
    <row r="518" spans="1:25" s="223" customFormat="1" ht="20.25">
      <c r="A518" s="293"/>
      <c r="B518" s="294" t="str">
        <f>IF(LEN(A518)=0,"",INDEX('Smelter Reference List'!$A:$A,MATCH($A518,'Smelter Reference List'!$E:$E,0)))</f>
        <v/>
      </c>
      <c r="C518" s="300" t="str">
        <f>IF(LEN(A518)=0,"",INDEX('Smelter Reference List'!$C:$C,MATCH($A518,'Smelter Reference List'!$E:$E,0)))</f>
        <v/>
      </c>
      <c r="D518" s="294" t="str">
        <f ca="1">IF(ISERROR($S518),"",OFFSET('Smelter Reference List'!$C$4,$S518-4,0)&amp;"")</f>
        <v/>
      </c>
      <c r="E518" s="294" t="str">
        <f ca="1">IF(ISERROR($S518),"",OFFSET('Smelter Reference List'!$D$4,$S518-4,0)&amp;"")</f>
        <v/>
      </c>
      <c r="F518" s="294" t="str">
        <f ca="1">IF(ISERROR($S518),"",OFFSET('Smelter Reference List'!$E$4,$S518-4,0))</f>
        <v/>
      </c>
      <c r="G518" s="294" t="str">
        <f ca="1">IF(C518=$U$4,"Enter smelter details", IF(ISERROR($S518),"",OFFSET('Smelter Reference List'!$F$4,$S518-4,0)))</f>
        <v/>
      </c>
      <c r="H518" s="295" t="str">
        <f ca="1">IF(ISERROR($S518),"",OFFSET('Smelter Reference List'!$G$4,$S518-4,0))</f>
        <v/>
      </c>
      <c r="I518" s="296" t="str">
        <f ca="1">IF(ISERROR($S518),"",OFFSET('Smelter Reference List'!$H$4,$S518-4,0))</f>
        <v/>
      </c>
      <c r="J518" s="296" t="str">
        <f ca="1">IF(ISERROR($S518),"",OFFSET('Smelter Reference List'!$I$4,$S518-4,0))</f>
        <v/>
      </c>
      <c r="K518" s="297"/>
      <c r="L518" s="297"/>
      <c r="M518" s="297"/>
      <c r="N518" s="297"/>
      <c r="O518" s="297"/>
      <c r="P518" s="297"/>
      <c r="Q518" s="298"/>
      <c r="R518" s="227"/>
      <c r="S518" s="228" t="e">
        <f>IF(C518="",NA(),MATCH($B518&amp;$C518,'Smelter Reference List'!$J:$J,0))</f>
        <v>#N/A</v>
      </c>
      <c r="T518" s="229"/>
      <c r="U518" s="229">
        <f t="shared" ref="U518:U581" ca="1" si="17">IF(AND(C518="Smelter not listed",OR(LEN(D518)=0,LEN(E518)=0)),1,0)</f>
        <v>0</v>
      </c>
      <c r="V518" s="229"/>
      <c r="W518" s="229"/>
      <c r="Y518" s="223" t="str">
        <f t="shared" ref="Y518:Y581" si="18">B518&amp;C518</f>
        <v/>
      </c>
    </row>
    <row r="519" spans="1:25" s="223" customFormat="1" ht="20.25">
      <c r="A519" s="293"/>
      <c r="B519" s="294" t="str">
        <f>IF(LEN(A519)=0,"",INDEX('Smelter Reference List'!$A:$A,MATCH($A519,'Smelter Reference List'!$E:$E,0)))</f>
        <v/>
      </c>
      <c r="C519" s="300" t="str">
        <f>IF(LEN(A519)=0,"",INDEX('Smelter Reference List'!$C:$C,MATCH($A519,'Smelter Reference List'!$E:$E,0)))</f>
        <v/>
      </c>
      <c r="D519" s="294" t="str">
        <f ca="1">IF(ISERROR($S519),"",OFFSET('Smelter Reference List'!$C$4,$S519-4,0)&amp;"")</f>
        <v/>
      </c>
      <c r="E519" s="294" t="str">
        <f ca="1">IF(ISERROR($S519),"",OFFSET('Smelter Reference List'!$D$4,$S519-4,0)&amp;"")</f>
        <v/>
      </c>
      <c r="F519" s="294" t="str">
        <f ca="1">IF(ISERROR($S519),"",OFFSET('Smelter Reference List'!$E$4,$S519-4,0))</f>
        <v/>
      </c>
      <c r="G519" s="294" t="str">
        <f ca="1">IF(C519=$U$4,"Enter smelter details", IF(ISERROR($S519),"",OFFSET('Smelter Reference List'!$F$4,$S519-4,0)))</f>
        <v/>
      </c>
      <c r="H519" s="295" t="str">
        <f ca="1">IF(ISERROR($S519),"",OFFSET('Smelter Reference List'!$G$4,$S519-4,0))</f>
        <v/>
      </c>
      <c r="I519" s="296" t="str">
        <f ca="1">IF(ISERROR($S519),"",OFFSET('Smelter Reference List'!$H$4,$S519-4,0))</f>
        <v/>
      </c>
      <c r="J519" s="296" t="str">
        <f ca="1">IF(ISERROR($S519),"",OFFSET('Smelter Reference List'!$I$4,$S519-4,0))</f>
        <v/>
      </c>
      <c r="K519" s="297"/>
      <c r="L519" s="297"/>
      <c r="M519" s="297"/>
      <c r="N519" s="297"/>
      <c r="O519" s="297"/>
      <c r="P519" s="297"/>
      <c r="Q519" s="298"/>
      <c r="R519" s="227"/>
      <c r="S519" s="228" t="e">
        <f>IF(C519="",NA(),MATCH($B519&amp;$C519,'Smelter Reference List'!$J:$J,0))</f>
        <v>#N/A</v>
      </c>
      <c r="T519" s="229"/>
      <c r="U519" s="229">
        <f t="shared" ca="1" si="17"/>
        <v>0</v>
      </c>
      <c r="V519" s="229"/>
      <c r="W519" s="229"/>
      <c r="Y519" s="223" t="str">
        <f t="shared" si="18"/>
        <v/>
      </c>
    </row>
    <row r="520" spans="1:25" s="223" customFormat="1" ht="20.25">
      <c r="A520" s="293"/>
      <c r="B520" s="294" t="str">
        <f>IF(LEN(A520)=0,"",INDEX('Smelter Reference List'!$A:$A,MATCH($A520,'Smelter Reference List'!$E:$E,0)))</f>
        <v/>
      </c>
      <c r="C520" s="300" t="str">
        <f>IF(LEN(A520)=0,"",INDEX('Smelter Reference List'!$C:$C,MATCH($A520,'Smelter Reference List'!$E:$E,0)))</f>
        <v/>
      </c>
      <c r="D520" s="294" t="str">
        <f ca="1">IF(ISERROR($S520),"",OFFSET('Smelter Reference List'!$C$4,$S520-4,0)&amp;"")</f>
        <v/>
      </c>
      <c r="E520" s="294" t="str">
        <f ca="1">IF(ISERROR($S520),"",OFFSET('Smelter Reference List'!$D$4,$S520-4,0)&amp;"")</f>
        <v/>
      </c>
      <c r="F520" s="294" t="str">
        <f ca="1">IF(ISERROR($S520),"",OFFSET('Smelter Reference List'!$E$4,$S520-4,0))</f>
        <v/>
      </c>
      <c r="G520" s="294" t="str">
        <f ca="1">IF(C520=$U$4,"Enter smelter details", IF(ISERROR($S520),"",OFFSET('Smelter Reference List'!$F$4,$S520-4,0)))</f>
        <v/>
      </c>
      <c r="H520" s="295" t="str">
        <f ca="1">IF(ISERROR($S520),"",OFFSET('Smelter Reference List'!$G$4,$S520-4,0))</f>
        <v/>
      </c>
      <c r="I520" s="296" t="str">
        <f ca="1">IF(ISERROR($S520),"",OFFSET('Smelter Reference List'!$H$4,$S520-4,0))</f>
        <v/>
      </c>
      <c r="J520" s="296" t="str">
        <f ca="1">IF(ISERROR($S520),"",OFFSET('Smelter Reference List'!$I$4,$S520-4,0))</f>
        <v/>
      </c>
      <c r="K520" s="297"/>
      <c r="L520" s="297"/>
      <c r="M520" s="297"/>
      <c r="N520" s="297"/>
      <c r="O520" s="297"/>
      <c r="P520" s="297"/>
      <c r="Q520" s="298"/>
      <c r="R520" s="227"/>
      <c r="S520" s="228" t="e">
        <f>IF(C520="",NA(),MATCH($B520&amp;$C520,'Smelter Reference List'!$J:$J,0))</f>
        <v>#N/A</v>
      </c>
      <c r="T520" s="229"/>
      <c r="U520" s="229">
        <f t="shared" ca="1" si="17"/>
        <v>0</v>
      </c>
      <c r="V520" s="229"/>
      <c r="W520" s="229"/>
      <c r="Y520" s="223" t="str">
        <f t="shared" si="18"/>
        <v/>
      </c>
    </row>
    <row r="521" spans="1:25" s="223" customFormat="1" ht="20.25">
      <c r="A521" s="293"/>
      <c r="B521" s="294" t="str">
        <f>IF(LEN(A521)=0,"",INDEX('Smelter Reference List'!$A:$A,MATCH($A521,'Smelter Reference List'!$E:$E,0)))</f>
        <v/>
      </c>
      <c r="C521" s="300" t="str">
        <f>IF(LEN(A521)=0,"",INDEX('Smelter Reference List'!$C:$C,MATCH($A521,'Smelter Reference List'!$E:$E,0)))</f>
        <v/>
      </c>
      <c r="D521" s="294" t="str">
        <f ca="1">IF(ISERROR($S521),"",OFFSET('Smelter Reference List'!$C$4,$S521-4,0)&amp;"")</f>
        <v/>
      </c>
      <c r="E521" s="294" t="str">
        <f ca="1">IF(ISERROR($S521),"",OFFSET('Smelter Reference List'!$D$4,$S521-4,0)&amp;"")</f>
        <v/>
      </c>
      <c r="F521" s="294" t="str">
        <f ca="1">IF(ISERROR($S521),"",OFFSET('Smelter Reference List'!$E$4,$S521-4,0))</f>
        <v/>
      </c>
      <c r="G521" s="294" t="str">
        <f ca="1">IF(C521=$U$4,"Enter smelter details", IF(ISERROR($S521),"",OFFSET('Smelter Reference List'!$F$4,$S521-4,0)))</f>
        <v/>
      </c>
      <c r="H521" s="295" t="str">
        <f ca="1">IF(ISERROR($S521),"",OFFSET('Smelter Reference List'!$G$4,$S521-4,0))</f>
        <v/>
      </c>
      <c r="I521" s="296" t="str">
        <f ca="1">IF(ISERROR($S521),"",OFFSET('Smelter Reference List'!$H$4,$S521-4,0))</f>
        <v/>
      </c>
      <c r="J521" s="296" t="str">
        <f ca="1">IF(ISERROR($S521),"",OFFSET('Smelter Reference List'!$I$4,$S521-4,0))</f>
        <v/>
      </c>
      <c r="K521" s="297"/>
      <c r="L521" s="297"/>
      <c r="M521" s="297"/>
      <c r="N521" s="297"/>
      <c r="O521" s="297"/>
      <c r="P521" s="297"/>
      <c r="Q521" s="298"/>
      <c r="R521" s="227"/>
      <c r="S521" s="228" t="e">
        <f>IF(C521="",NA(),MATCH($B521&amp;$C521,'Smelter Reference List'!$J:$J,0))</f>
        <v>#N/A</v>
      </c>
      <c r="T521" s="229"/>
      <c r="U521" s="229">
        <f t="shared" ca="1" si="17"/>
        <v>0</v>
      </c>
      <c r="V521" s="229"/>
      <c r="W521" s="229"/>
      <c r="Y521" s="223" t="str">
        <f t="shared" si="18"/>
        <v/>
      </c>
    </row>
    <row r="522" spans="1:25" s="223" customFormat="1" ht="20.25">
      <c r="A522" s="293"/>
      <c r="B522" s="294" t="str">
        <f>IF(LEN(A522)=0,"",INDEX('Smelter Reference List'!$A:$A,MATCH($A522,'Smelter Reference List'!$E:$E,0)))</f>
        <v/>
      </c>
      <c r="C522" s="300" t="str">
        <f>IF(LEN(A522)=0,"",INDEX('Smelter Reference List'!$C:$C,MATCH($A522,'Smelter Reference List'!$E:$E,0)))</f>
        <v/>
      </c>
      <c r="D522" s="294" t="str">
        <f ca="1">IF(ISERROR($S522),"",OFFSET('Smelter Reference List'!$C$4,$S522-4,0)&amp;"")</f>
        <v/>
      </c>
      <c r="E522" s="294" t="str">
        <f ca="1">IF(ISERROR($S522),"",OFFSET('Smelter Reference List'!$D$4,$S522-4,0)&amp;"")</f>
        <v/>
      </c>
      <c r="F522" s="294" t="str">
        <f ca="1">IF(ISERROR($S522),"",OFFSET('Smelter Reference List'!$E$4,$S522-4,0))</f>
        <v/>
      </c>
      <c r="G522" s="294" t="str">
        <f ca="1">IF(C522=$U$4,"Enter smelter details", IF(ISERROR($S522),"",OFFSET('Smelter Reference List'!$F$4,$S522-4,0)))</f>
        <v/>
      </c>
      <c r="H522" s="295" t="str">
        <f ca="1">IF(ISERROR($S522),"",OFFSET('Smelter Reference List'!$G$4,$S522-4,0))</f>
        <v/>
      </c>
      <c r="I522" s="296" t="str">
        <f ca="1">IF(ISERROR($S522),"",OFFSET('Smelter Reference List'!$H$4,$S522-4,0))</f>
        <v/>
      </c>
      <c r="J522" s="296" t="str">
        <f ca="1">IF(ISERROR($S522),"",OFFSET('Smelter Reference List'!$I$4,$S522-4,0))</f>
        <v/>
      </c>
      <c r="K522" s="297"/>
      <c r="L522" s="297"/>
      <c r="M522" s="297"/>
      <c r="N522" s="297"/>
      <c r="O522" s="297"/>
      <c r="P522" s="297"/>
      <c r="Q522" s="298"/>
      <c r="R522" s="227"/>
      <c r="S522" s="228" t="e">
        <f>IF(C522="",NA(),MATCH($B522&amp;$C522,'Smelter Reference List'!$J:$J,0))</f>
        <v>#N/A</v>
      </c>
      <c r="T522" s="229"/>
      <c r="U522" s="229">
        <f t="shared" ca="1" si="17"/>
        <v>0</v>
      </c>
      <c r="V522" s="229"/>
      <c r="W522" s="229"/>
      <c r="Y522" s="223" t="str">
        <f t="shared" si="18"/>
        <v/>
      </c>
    </row>
    <row r="523" spans="1:25" s="223" customFormat="1" ht="20.25">
      <c r="A523" s="293"/>
      <c r="B523" s="294" t="str">
        <f>IF(LEN(A523)=0,"",INDEX('Smelter Reference List'!$A:$A,MATCH($A523,'Smelter Reference List'!$E:$E,0)))</f>
        <v/>
      </c>
      <c r="C523" s="300" t="str">
        <f>IF(LEN(A523)=0,"",INDEX('Smelter Reference List'!$C:$C,MATCH($A523,'Smelter Reference List'!$E:$E,0)))</f>
        <v/>
      </c>
      <c r="D523" s="294" t="str">
        <f ca="1">IF(ISERROR($S523),"",OFFSET('Smelter Reference List'!$C$4,$S523-4,0)&amp;"")</f>
        <v/>
      </c>
      <c r="E523" s="294" t="str">
        <f ca="1">IF(ISERROR($S523),"",OFFSET('Smelter Reference List'!$D$4,$S523-4,0)&amp;"")</f>
        <v/>
      </c>
      <c r="F523" s="294" t="str">
        <f ca="1">IF(ISERROR($S523),"",OFFSET('Smelter Reference List'!$E$4,$S523-4,0))</f>
        <v/>
      </c>
      <c r="G523" s="294" t="str">
        <f ca="1">IF(C523=$U$4,"Enter smelter details", IF(ISERROR($S523),"",OFFSET('Smelter Reference List'!$F$4,$S523-4,0)))</f>
        <v/>
      </c>
      <c r="H523" s="295" t="str">
        <f ca="1">IF(ISERROR($S523),"",OFFSET('Smelter Reference List'!$G$4,$S523-4,0))</f>
        <v/>
      </c>
      <c r="I523" s="296" t="str">
        <f ca="1">IF(ISERROR($S523),"",OFFSET('Smelter Reference List'!$H$4,$S523-4,0))</f>
        <v/>
      </c>
      <c r="J523" s="296" t="str">
        <f ca="1">IF(ISERROR($S523),"",OFFSET('Smelter Reference List'!$I$4,$S523-4,0))</f>
        <v/>
      </c>
      <c r="K523" s="297"/>
      <c r="L523" s="297"/>
      <c r="M523" s="297"/>
      <c r="N523" s="297"/>
      <c r="O523" s="297"/>
      <c r="P523" s="297"/>
      <c r="Q523" s="298"/>
      <c r="R523" s="227"/>
      <c r="S523" s="228" t="e">
        <f>IF(C523="",NA(),MATCH($B523&amp;$C523,'Smelter Reference List'!$J:$J,0))</f>
        <v>#N/A</v>
      </c>
      <c r="T523" s="229"/>
      <c r="U523" s="229">
        <f t="shared" ca="1" si="17"/>
        <v>0</v>
      </c>
      <c r="V523" s="229"/>
      <c r="W523" s="229"/>
      <c r="Y523" s="223" t="str">
        <f t="shared" si="18"/>
        <v/>
      </c>
    </row>
    <row r="524" spans="1:25" s="223" customFormat="1" ht="20.25">
      <c r="A524" s="293"/>
      <c r="B524" s="294" t="str">
        <f>IF(LEN(A524)=0,"",INDEX('Smelter Reference List'!$A:$A,MATCH($A524,'Smelter Reference List'!$E:$E,0)))</f>
        <v/>
      </c>
      <c r="C524" s="300" t="str">
        <f>IF(LEN(A524)=0,"",INDEX('Smelter Reference List'!$C:$C,MATCH($A524,'Smelter Reference List'!$E:$E,0)))</f>
        <v/>
      </c>
      <c r="D524" s="294" t="str">
        <f ca="1">IF(ISERROR($S524),"",OFFSET('Smelter Reference List'!$C$4,$S524-4,0)&amp;"")</f>
        <v/>
      </c>
      <c r="E524" s="294" t="str">
        <f ca="1">IF(ISERROR($S524),"",OFFSET('Smelter Reference List'!$D$4,$S524-4,0)&amp;"")</f>
        <v/>
      </c>
      <c r="F524" s="294" t="str">
        <f ca="1">IF(ISERROR($S524),"",OFFSET('Smelter Reference List'!$E$4,$S524-4,0))</f>
        <v/>
      </c>
      <c r="G524" s="294" t="str">
        <f ca="1">IF(C524=$U$4,"Enter smelter details", IF(ISERROR($S524),"",OFFSET('Smelter Reference List'!$F$4,$S524-4,0)))</f>
        <v/>
      </c>
      <c r="H524" s="295" t="str">
        <f ca="1">IF(ISERROR($S524),"",OFFSET('Smelter Reference List'!$G$4,$S524-4,0))</f>
        <v/>
      </c>
      <c r="I524" s="296" t="str">
        <f ca="1">IF(ISERROR($S524),"",OFFSET('Smelter Reference List'!$H$4,$S524-4,0))</f>
        <v/>
      </c>
      <c r="J524" s="296" t="str">
        <f ca="1">IF(ISERROR($S524),"",OFFSET('Smelter Reference List'!$I$4,$S524-4,0))</f>
        <v/>
      </c>
      <c r="K524" s="297"/>
      <c r="L524" s="297"/>
      <c r="M524" s="297"/>
      <c r="N524" s="297"/>
      <c r="O524" s="297"/>
      <c r="P524" s="297"/>
      <c r="Q524" s="298"/>
      <c r="R524" s="227"/>
      <c r="S524" s="228" t="e">
        <f>IF(C524="",NA(),MATCH($B524&amp;$C524,'Smelter Reference List'!$J:$J,0))</f>
        <v>#N/A</v>
      </c>
      <c r="T524" s="229"/>
      <c r="U524" s="229">
        <f t="shared" ca="1" si="17"/>
        <v>0</v>
      </c>
      <c r="V524" s="229"/>
      <c r="W524" s="229"/>
      <c r="Y524" s="223" t="str">
        <f t="shared" si="18"/>
        <v/>
      </c>
    </row>
    <row r="525" spans="1:25" s="223" customFormat="1" ht="20.25">
      <c r="A525" s="293"/>
      <c r="B525" s="294" t="str">
        <f>IF(LEN(A525)=0,"",INDEX('Smelter Reference List'!$A:$A,MATCH($A525,'Smelter Reference List'!$E:$E,0)))</f>
        <v/>
      </c>
      <c r="C525" s="300" t="str">
        <f>IF(LEN(A525)=0,"",INDEX('Smelter Reference List'!$C:$C,MATCH($A525,'Smelter Reference List'!$E:$E,0)))</f>
        <v/>
      </c>
      <c r="D525" s="294" t="str">
        <f ca="1">IF(ISERROR($S525),"",OFFSET('Smelter Reference List'!$C$4,$S525-4,0)&amp;"")</f>
        <v/>
      </c>
      <c r="E525" s="294" t="str">
        <f ca="1">IF(ISERROR($S525),"",OFFSET('Smelter Reference List'!$D$4,$S525-4,0)&amp;"")</f>
        <v/>
      </c>
      <c r="F525" s="294" t="str">
        <f ca="1">IF(ISERROR($S525),"",OFFSET('Smelter Reference List'!$E$4,$S525-4,0))</f>
        <v/>
      </c>
      <c r="G525" s="294" t="str">
        <f ca="1">IF(C525=$U$4,"Enter smelter details", IF(ISERROR($S525),"",OFFSET('Smelter Reference List'!$F$4,$S525-4,0)))</f>
        <v/>
      </c>
      <c r="H525" s="295" t="str">
        <f ca="1">IF(ISERROR($S525),"",OFFSET('Smelter Reference List'!$G$4,$S525-4,0))</f>
        <v/>
      </c>
      <c r="I525" s="296" t="str">
        <f ca="1">IF(ISERROR($S525),"",OFFSET('Smelter Reference List'!$H$4,$S525-4,0))</f>
        <v/>
      </c>
      <c r="J525" s="296" t="str">
        <f ca="1">IF(ISERROR($S525),"",OFFSET('Smelter Reference List'!$I$4,$S525-4,0))</f>
        <v/>
      </c>
      <c r="K525" s="297"/>
      <c r="L525" s="297"/>
      <c r="M525" s="297"/>
      <c r="N525" s="297"/>
      <c r="O525" s="297"/>
      <c r="P525" s="297"/>
      <c r="Q525" s="298"/>
      <c r="R525" s="227"/>
      <c r="S525" s="228" t="e">
        <f>IF(C525="",NA(),MATCH($B525&amp;$C525,'Smelter Reference List'!$J:$J,0))</f>
        <v>#N/A</v>
      </c>
      <c r="T525" s="229"/>
      <c r="U525" s="229">
        <f t="shared" ca="1" si="17"/>
        <v>0</v>
      </c>
      <c r="V525" s="229"/>
      <c r="W525" s="229"/>
      <c r="Y525" s="223" t="str">
        <f t="shared" si="18"/>
        <v/>
      </c>
    </row>
    <row r="526" spans="1:25" s="223" customFormat="1" ht="20.25">
      <c r="A526" s="293"/>
      <c r="B526" s="294" t="str">
        <f>IF(LEN(A526)=0,"",INDEX('Smelter Reference List'!$A:$A,MATCH($A526,'Smelter Reference List'!$E:$E,0)))</f>
        <v/>
      </c>
      <c r="C526" s="300" t="str">
        <f>IF(LEN(A526)=0,"",INDEX('Smelter Reference List'!$C:$C,MATCH($A526,'Smelter Reference List'!$E:$E,0)))</f>
        <v/>
      </c>
      <c r="D526" s="294" t="str">
        <f ca="1">IF(ISERROR($S526),"",OFFSET('Smelter Reference List'!$C$4,$S526-4,0)&amp;"")</f>
        <v/>
      </c>
      <c r="E526" s="294" t="str">
        <f ca="1">IF(ISERROR($S526),"",OFFSET('Smelter Reference List'!$D$4,$S526-4,0)&amp;"")</f>
        <v/>
      </c>
      <c r="F526" s="294" t="str">
        <f ca="1">IF(ISERROR($S526),"",OFFSET('Smelter Reference List'!$E$4,$S526-4,0))</f>
        <v/>
      </c>
      <c r="G526" s="294" t="str">
        <f ca="1">IF(C526=$U$4,"Enter smelter details", IF(ISERROR($S526),"",OFFSET('Smelter Reference List'!$F$4,$S526-4,0)))</f>
        <v/>
      </c>
      <c r="H526" s="295" t="str">
        <f ca="1">IF(ISERROR($S526),"",OFFSET('Smelter Reference List'!$G$4,$S526-4,0))</f>
        <v/>
      </c>
      <c r="I526" s="296" t="str">
        <f ca="1">IF(ISERROR($S526),"",OFFSET('Smelter Reference List'!$H$4,$S526-4,0))</f>
        <v/>
      </c>
      <c r="J526" s="296" t="str">
        <f ca="1">IF(ISERROR($S526),"",OFFSET('Smelter Reference List'!$I$4,$S526-4,0))</f>
        <v/>
      </c>
      <c r="K526" s="297"/>
      <c r="L526" s="297"/>
      <c r="M526" s="297"/>
      <c r="N526" s="297"/>
      <c r="O526" s="297"/>
      <c r="P526" s="297"/>
      <c r="Q526" s="298"/>
      <c r="R526" s="227"/>
      <c r="S526" s="228" t="e">
        <f>IF(C526="",NA(),MATCH($B526&amp;$C526,'Smelter Reference List'!$J:$J,0))</f>
        <v>#N/A</v>
      </c>
      <c r="T526" s="229"/>
      <c r="U526" s="229">
        <f t="shared" ca="1" si="17"/>
        <v>0</v>
      </c>
      <c r="V526" s="229"/>
      <c r="W526" s="229"/>
      <c r="Y526" s="223" t="str">
        <f t="shared" si="18"/>
        <v/>
      </c>
    </row>
    <row r="527" spans="1:25" s="223" customFormat="1" ht="20.25">
      <c r="A527" s="293"/>
      <c r="B527" s="294" t="str">
        <f>IF(LEN(A527)=0,"",INDEX('Smelter Reference List'!$A:$A,MATCH($A527,'Smelter Reference List'!$E:$E,0)))</f>
        <v/>
      </c>
      <c r="C527" s="300" t="str">
        <f>IF(LEN(A527)=0,"",INDEX('Smelter Reference List'!$C:$C,MATCH($A527,'Smelter Reference List'!$E:$E,0)))</f>
        <v/>
      </c>
      <c r="D527" s="294" t="str">
        <f ca="1">IF(ISERROR($S527),"",OFFSET('Smelter Reference List'!$C$4,$S527-4,0)&amp;"")</f>
        <v/>
      </c>
      <c r="E527" s="294" t="str">
        <f ca="1">IF(ISERROR($S527),"",OFFSET('Smelter Reference List'!$D$4,$S527-4,0)&amp;"")</f>
        <v/>
      </c>
      <c r="F527" s="294" t="str">
        <f ca="1">IF(ISERROR($S527),"",OFFSET('Smelter Reference List'!$E$4,$S527-4,0))</f>
        <v/>
      </c>
      <c r="G527" s="294" t="str">
        <f ca="1">IF(C527=$U$4,"Enter smelter details", IF(ISERROR($S527),"",OFFSET('Smelter Reference List'!$F$4,$S527-4,0)))</f>
        <v/>
      </c>
      <c r="H527" s="295" t="str">
        <f ca="1">IF(ISERROR($S527),"",OFFSET('Smelter Reference List'!$G$4,$S527-4,0))</f>
        <v/>
      </c>
      <c r="I527" s="296" t="str">
        <f ca="1">IF(ISERROR($S527),"",OFFSET('Smelter Reference List'!$H$4,$S527-4,0))</f>
        <v/>
      </c>
      <c r="J527" s="296" t="str">
        <f ca="1">IF(ISERROR($S527),"",OFFSET('Smelter Reference List'!$I$4,$S527-4,0))</f>
        <v/>
      </c>
      <c r="K527" s="297"/>
      <c r="L527" s="297"/>
      <c r="M527" s="297"/>
      <c r="N527" s="297"/>
      <c r="O527" s="297"/>
      <c r="P527" s="297"/>
      <c r="Q527" s="298"/>
      <c r="R527" s="227"/>
      <c r="S527" s="228" t="e">
        <f>IF(C527="",NA(),MATCH($B527&amp;$C527,'Smelter Reference List'!$J:$J,0))</f>
        <v>#N/A</v>
      </c>
      <c r="T527" s="229"/>
      <c r="U527" s="229">
        <f t="shared" ca="1" si="17"/>
        <v>0</v>
      </c>
      <c r="V527" s="229"/>
      <c r="W527" s="229"/>
      <c r="Y527" s="223" t="str">
        <f t="shared" si="18"/>
        <v/>
      </c>
    </row>
    <row r="528" spans="1:25" s="223" customFormat="1" ht="20.25">
      <c r="A528" s="293"/>
      <c r="B528" s="294" t="str">
        <f>IF(LEN(A528)=0,"",INDEX('Smelter Reference List'!$A:$A,MATCH($A528,'Smelter Reference List'!$E:$E,0)))</f>
        <v/>
      </c>
      <c r="C528" s="300" t="str">
        <f>IF(LEN(A528)=0,"",INDEX('Smelter Reference List'!$C:$C,MATCH($A528,'Smelter Reference List'!$E:$E,0)))</f>
        <v/>
      </c>
      <c r="D528" s="294" t="str">
        <f ca="1">IF(ISERROR($S528),"",OFFSET('Smelter Reference List'!$C$4,$S528-4,0)&amp;"")</f>
        <v/>
      </c>
      <c r="E528" s="294" t="str">
        <f ca="1">IF(ISERROR($S528),"",OFFSET('Smelter Reference List'!$D$4,$S528-4,0)&amp;"")</f>
        <v/>
      </c>
      <c r="F528" s="294" t="str">
        <f ca="1">IF(ISERROR($S528),"",OFFSET('Smelter Reference List'!$E$4,$S528-4,0))</f>
        <v/>
      </c>
      <c r="G528" s="294" t="str">
        <f ca="1">IF(C528=$U$4,"Enter smelter details", IF(ISERROR($S528),"",OFFSET('Smelter Reference List'!$F$4,$S528-4,0)))</f>
        <v/>
      </c>
      <c r="H528" s="295" t="str">
        <f ca="1">IF(ISERROR($S528),"",OFFSET('Smelter Reference List'!$G$4,$S528-4,0))</f>
        <v/>
      </c>
      <c r="I528" s="296" t="str">
        <f ca="1">IF(ISERROR($S528),"",OFFSET('Smelter Reference List'!$H$4,$S528-4,0))</f>
        <v/>
      </c>
      <c r="J528" s="296" t="str">
        <f ca="1">IF(ISERROR($S528),"",OFFSET('Smelter Reference List'!$I$4,$S528-4,0))</f>
        <v/>
      </c>
      <c r="K528" s="297"/>
      <c r="L528" s="297"/>
      <c r="M528" s="297"/>
      <c r="N528" s="297"/>
      <c r="O528" s="297"/>
      <c r="P528" s="297"/>
      <c r="Q528" s="298"/>
      <c r="R528" s="227"/>
      <c r="S528" s="228" t="e">
        <f>IF(C528="",NA(),MATCH($B528&amp;$C528,'Smelter Reference List'!$J:$J,0))</f>
        <v>#N/A</v>
      </c>
      <c r="T528" s="229"/>
      <c r="U528" s="229">
        <f t="shared" ca="1" si="17"/>
        <v>0</v>
      </c>
      <c r="V528" s="229"/>
      <c r="W528" s="229"/>
      <c r="Y528" s="223" t="str">
        <f t="shared" si="18"/>
        <v/>
      </c>
    </row>
    <row r="529" spans="1:25" s="223" customFormat="1" ht="20.25">
      <c r="A529" s="293"/>
      <c r="B529" s="294" t="str">
        <f>IF(LEN(A529)=0,"",INDEX('Smelter Reference List'!$A:$A,MATCH($A529,'Smelter Reference List'!$E:$E,0)))</f>
        <v/>
      </c>
      <c r="C529" s="300" t="str">
        <f>IF(LEN(A529)=0,"",INDEX('Smelter Reference List'!$C:$C,MATCH($A529,'Smelter Reference List'!$E:$E,0)))</f>
        <v/>
      </c>
      <c r="D529" s="294" t="str">
        <f ca="1">IF(ISERROR($S529),"",OFFSET('Smelter Reference List'!$C$4,$S529-4,0)&amp;"")</f>
        <v/>
      </c>
      <c r="E529" s="294" t="str">
        <f ca="1">IF(ISERROR($S529),"",OFFSET('Smelter Reference List'!$D$4,$S529-4,0)&amp;"")</f>
        <v/>
      </c>
      <c r="F529" s="294" t="str">
        <f ca="1">IF(ISERROR($S529),"",OFFSET('Smelter Reference List'!$E$4,$S529-4,0))</f>
        <v/>
      </c>
      <c r="G529" s="294" t="str">
        <f ca="1">IF(C529=$U$4,"Enter smelter details", IF(ISERROR($S529),"",OFFSET('Smelter Reference List'!$F$4,$S529-4,0)))</f>
        <v/>
      </c>
      <c r="H529" s="295" t="str">
        <f ca="1">IF(ISERROR($S529),"",OFFSET('Smelter Reference List'!$G$4,$S529-4,0))</f>
        <v/>
      </c>
      <c r="I529" s="296" t="str">
        <f ca="1">IF(ISERROR($S529),"",OFFSET('Smelter Reference List'!$H$4,$S529-4,0))</f>
        <v/>
      </c>
      <c r="J529" s="296" t="str">
        <f ca="1">IF(ISERROR($S529),"",OFFSET('Smelter Reference List'!$I$4,$S529-4,0))</f>
        <v/>
      </c>
      <c r="K529" s="297"/>
      <c r="L529" s="297"/>
      <c r="M529" s="297"/>
      <c r="N529" s="297"/>
      <c r="O529" s="297"/>
      <c r="P529" s="297"/>
      <c r="Q529" s="298"/>
      <c r="R529" s="227"/>
      <c r="S529" s="228" t="e">
        <f>IF(C529="",NA(),MATCH($B529&amp;$C529,'Smelter Reference List'!$J:$J,0))</f>
        <v>#N/A</v>
      </c>
      <c r="T529" s="229"/>
      <c r="U529" s="229">
        <f t="shared" ca="1" si="17"/>
        <v>0</v>
      </c>
      <c r="V529" s="229"/>
      <c r="W529" s="229"/>
      <c r="Y529" s="223" t="str">
        <f t="shared" si="18"/>
        <v/>
      </c>
    </row>
    <row r="530" spans="1:25" s="223" customFormat="1" ht="20.25">
      <c r="A530" s="293"/>
      <c r="B530" s="294" t="str">
        <f>IF(LEN(A530)=0,"",INDEX('Smelter Reference List'!$A:$A,MATCH($A530,'Smelter Reference List'!$E:$E,0)))</f>
        <v/>
      </c>
      <c r="C530" s="300" t="str">
        <f>IF(LEN(A530)=0,"",INDEX('Smelter Reference List'!$C:$C,MATCH($A530,'Smelter Reference List'!$E:$E,0)))</f>
        <v/>
      </c>
      <c r="D530" s="294" t="str">
        <f ca="1">IF(ISERROR($S530),"",OFFSET('Smelter Reference List'!$C$4,$S530-4,0)&amp;"")</f>
        <v/>
      </c>
      <c r="E530" s="294" t="str">
        <f ca="1">IF(ISERROR($S530),"",OFFSET('Smelter Reference List'!$D$4,$S530-4,0)&amp;"")</f>
        <v/>
      </c>
      <c r="F530" s="294" t="str">
        <f ca="1">IF(ISERROR($S530),"",OFFSET('Smelter Reference List'!$E$4,$S530-4,0))</f>
        <v/>
      </c>
      <c r="G530" s="294" t="str">
        <f ca="1">IF(C530=$U$4,"Enter smelter details", IF(ISERROR($S530),"",OFFSET('Smelter Reference List'!$F$4,$S530-4,0)))</f>
        <v/>
      </c>
      <c r="H530" s="295" t="str">
        <f ca="1">IF(ISERROR($S530),"",OFFSET('Smelter Reference List'!$G$4,$S530-4,0))</f>
        <v/>
      </c>
      <c r="I530" s="296" t="str">
        <f ca="1">IF(ISERROR($S530),"",OFFSET('Smelter Reference List'!$H$4,$S530-4,0))</f>
        <v/>
      </c>
      <c r="J530" s="296" t="str">
        <f ca="1">IF(ISERROR($S530),"",OFFSET('Smelter Reference List'!$I$4,$S530-4,0))</f>
        <v/>
      </c>
      <c r="K530" s="297"/>
      <c r="L530" s="297"/>
      <c r="M530" s="297"/>
      <c r="N530" s="297"/>
      <c r="O530" s="297"/>
      <c r="P530" s="297"/>
      <c r="Q530" s="298"/>
      <c r="R530" s="227"/>
      <c r="S530" s="228" t="e">
        <f>IF(C530="",NA(),MATCH($B530&amp;$C530,'Smelter Reference List'!$J:$J,0))</f>
        <v>#N/A</v>
      </c>
      <c r="T530" s="229"/>
      <c r="U530" s="229">
        <f t="shared" ca="1" si="17"/>
        <v>0</v>
      </c>
      <c r="V530" s="229"/>
      <c r="W530" s="229"/>
      <c r="Y530" s="223" t="str">
        <f t="shared" si="18"/>
        <v/>
      </c>
    </row>
    <row r="531" spans="1:25" s="223" customFormat="1" ht="20.25">
      <c r="A531" s="293"/>
      <c r="B531" s="294" t="str">
        <f>IF(LEN(A531)=0,"",INDEX('Smelter Reference List'!$A:$A,MATCH($A531,'Smelter Reference List'!$E:$E,0)))</f>
        <v/>
      </c>
      <c r="C531" s="300" t="str">
        <f>IF(LEN(A531)=0,"",INDEX('Smelter Reference List'!$C:$C,MATCH($A531,'Smelter Reference List'!$E:$E,0)))</f>
        <v/>
      </c>
      <c r="D531" s="294" t="str">
        <f ca="1">IF(ISERROR($S531),"",OFFSET('Smelter Reference List'!$C$4,$S531-4,0)&amp;"")</f>
        <v/>
      </c>
      <c r="E531" s="294" t="str">
        <f ca="1">IF(ISERROR($S531),"",OFFSET('Smelter Reference List'!$D$4,$S531-4,0)&amp;"")</f>
        <v/>
      </c>
      <c r="F531" s="294" t="str">
        <f ca="1">IF(ISERROR($S531),"",OFFSET('Smelter Reference List'!$E$4,$S531-4,0))</f>
        <v/>
      </c>
      <c r="G531" s="294" t="str">
        <f ca="1">IF(C531=$U$4,"Enter smelter details", IF(ISERROR($S531),"",OFFSET('Smelter Reference List'!$F$4,$S531-4,0)))</f>
        <v/>
      </c>
      <c r="H531" s="295" t="str">
        <f ca="1">IF(ISERROR($S531),"",OFFSET('Smelter Reference List'!$G$4,$S531-4,0))</f>
        <v/>
      </c>
      <c r="I531" s="296" t="str">
        <f ca="1">IF(ISERROR($S531),"",OFFSET('Smelter Reference List'!$H$4,$S531-4,0))</f>
        <v/>
      </c>
      <c r="J531" s="296" t="str">
        <f ca="1">IF(ISERROR($S531),"",OFFSET('Smelter Reference List'!$I$4,$S531-4,0))</f>
        <v/>
      </c>
      <c r="K531" s="297"/>
      <c r="L531" s="297"/>
      <c r="M531" s="297"/>
      <c r="N531" s="297"/>
      <c r="O531" s="297"/>
      <c r="P531" s="297"/>
      <c r="Q531" s="298"/>
      <c r="R531" s="227"/>
      <c r="S531" s="228" t="e">
        <f>IF(C531="",NA(),MATCH($B531&amp;$C531,'Smelter Reference List'!$J:$J,0))</f>
        <v>#N/A</v>
      </c>
      <c r="T531" s="229"/>
      <c r="U531" s="229">
        <f t="shared" ca="1" si="17"/>
        <v>0</v>
      </c>
      <c r="V531" s="229"/>
      <c r="W531" s="229"/>
      <c r="Y531" s="223" t="str">
        <f t="shared" si="18"/>
        <v/>
      </c>
    </row>
    <row r="532" spans="1:25" s="223" customFormat="1" ht="20.25">
      <c r="A532" s="293"/>
      <c r="B532" s="294" t="str">
        <f>IF(LEN(A532)=0,"",INDEX('Smelter Reference List'!$A:$A,MATCH($A532,'Smelter Reference List'!$E:$E,0)))</f>
        <v/>
      </c>
      <c r="C532" s="300" t="str">
        <f>IF(LEN(A532)=0,"",INDEX('Smelter Reference List'!$C:$C,MATCH($A532,'Smelter Reference List'!$E:$E,0)))</f>
        <v/>
      </c>
      <c r="D532" s="294" t="str">
        <f ca="1">IF(ISERROR($S532),"",OFFSET('Smelter Reference List'!$C$4,$S532-4,0)&amp;"")</f>
        <v/>
      </c>
      <c r="E532" s="294" t="str">
        <f ca="1">IF(ISERROR($S532),"",OFFSET('Smelter Reference List'!$D$4,$S532-4,0)&amp;"")</f>
        <v/>
      </c>
      <c r="F532" s="294" t="str">
        <f ca="1">IF(ISERROR($S532),"",OFFSET('Smelter Reference List'!$E$4,$S532-4,0))</f>
        <v/>
      </c>
      <c r="G532" s="294" t="str">
        <f ca="1">IF(C532=$U$4,"Enter smelter details", IF(ISERROR($S532),"",OFFSET('Smelter Reference List'!$F$4,$S532-4,0)))</f>
        <v/>
      </c>
      <c r="H532" s="295" t="str">
        <f ca="1">IF(ISERROR($S532),"",OFFSET('Smelter Reference List'!$G$4,$S532-4,0))</f>
        <v/>
      </c>
      <c r="I532" s="296" t="str">
        <f ca="1">IF(ISERROR($S532),"",OFFSET('Smelter Reference List'!$H$4,$S532-4,0))</f>
        <v/>
      </c>
      <c r="J532" s="296" t="str">
        <f ca="1">IF(ISERROR($S532),"",OFFSET('Smelter Reference List'!$I$4,$S532-4,0))</f>
        <v/>
      </c>
      <c r="K532" s="297"/>
      <c r="L532" s="297"/>
      <c r="M532" s="297"/>
      <c r="N532" s="297"/>
      <c r="O532" s="297"/>
      <c r="P532" s="297"/>
      <c r="Q532" s="298"/>
      <c r="R532" s="227"/>
      <c r="S532" s="228" t="e">
        <f>IF(C532="",NA(),MATCH($B532&amp;$C532,'Smelter Reference List'!$J:$J,0))</f>
        <v>#N/A</v>
      </c>
      <c r="T532" s="229"/>
      <c r="U532" s="229">
        <f t="shared" ca="1" si="17"/>
        <v>0</v>
      </c>
      <c r="V532" s="229"/>
      <c r="W532" s="229"/>
      <c r="Y532" s="223" t="str">
        <f t="shared" si="18"/>
        <v/>
      </c>
    </row>
    <row r="533" spans="1:25" s="223" customFormat="1" ht="20.25">
      <c r="A533" s="293"/>
      <c r="B533" s="294" t="str">
        <f>IF(LEN(A533)=0,"",INDEX('Smelter Reference List'!$A:$A,MATCH($A533,'Smelter Reference List'!$E:$E,0)))</f>
        <v/>
      </c>
      <c r="C533" s="300" t="str">
        <f>IF(LEN(A533)=0,"",INDEX('Smelter Reference List'!$C:$C,MATCH($A533,'Smelter Reference List'!$E:$E,0)))</f>
        <v/>
      </c>
      <c r="D533" s="294" t="str">
        <f ca="1">IF(ISERROR($S533),"",OFFSET('Smelter Reference List'!$C$4,$S533-4,0)&amp;"")</f>
        <v/>
      </c>
      <c r="E533" s="294" t="str">
        <f ca="1">IF(ISERROR($S533),"",OFFSET('Smelter Reference List'!$D$4,$S533-4,0)&amp;"")</f>
        <v/>
      </c>
      <c r="F533" s="294" t="str">
        <f ca="1">IF(ISERROR($S533),"",OFFSET('Smelter Reference List'!$E$4,$S533-4,0))</f>
        <v/>
      </c>
      <c r="G533" s="294" t="str">
        <f ca="1">IF(C533=$U$4,"Enter smelter details", IF(ISERROR($S533),"",OFFSET('Smelter Reference List'!$F$4,$S533-4,0)))</f>
        <v/>
      </c>
      <c r="H533" s="295" t="str">
        <f ca="1">IF(ISERROR($S533),"",OFFSET('Smelter Reference List'!$G$4,$S533-4,0))</f>
        <v/>
      </c>
      <c r="I533" s="296" t="str">
        <f ca="1">IF(ISERROR($S533),"",OFFSET('Smelter Reference List'!$H$4,$S533-4,0))</f>
        <v/>
      </c>
      <c r="J533" s="296" t="str">
        <f ca="1">IF(ISERROR($S533),"",OFFSET('Smelter Reference List'!$I$4,$S533-4,0))</f>
        <v/>
      </c>
      <c r="K533" s="297"/>
      <c r="L533" s="297"/>
      <c r="M533" s="297"/>
      <c r="N533" s="297"/>
      <c r="O533" s="297"/>
      <c r="P533" s="297"/>
      <c r="Q533" s="298"/>
      <c r="R533" s="227"/>
      <c r="S533" s="228" t="e">
        <f>IF(C533="",NA(),MATCH($B533&amp;$C533,'Smelter Reference List'!$J:$J,0))</f>
        <v>#N/A</v>
      </c>
      <c r="T533" s="229"/>
      <c r="U533" s="229">
        <f t="shared" ca="1" si="17"/>
        <v>0</v>
      </c>
      <c r="V533" s="229"/>
      <c r="W533" s="229"/>
      <c r="Y533" s="223" t="str">
        <f t="shared" si="18"/>
        <v/>
      </c>
    </row>
    <row r="534" spans="1:25" s="223" customFormat="1" ht="20.25">
      <c r="A534" s="293"/>
      <c r="B534" s="294" t="str">
        <f>IF(LEN(A534)=0,"",INDEX('Smelter Reference List'!$A:$A,MATCH($A534,'Smelter Reference List'!$E:$E,0)))</f>
        <v/>
      </c>
      <c r="C534" s="300" t="str">
        <f>IF(LEN(A534)=0,"",INDEX('Smelter Reference List'!$C:$C,MATCH($A534,'Smelter Reference List'!$E:$E,0)))</f>
        <v/>
      </c>
      <c r="D534" s="294" t="str">
        <f ca="1">IF(ISERROR($S534),"",OFFSET('Smelter Reference List'!$C$4,$S534-4,0)&amp;"")</f>
        <v/>
      </c>
      <c r="E534" s="294" t="str">
        <f ca="1">IF(ISERROR($S534),"",OFFSET('Smelter Reference List'!$D$4,$S534-4,0)&amp;"")</f>
        <v/>
      </c>
      <c r="F534" s="294" t="str">
        <f ca="1">IF(ISERROR($S534),"",OFFSET('Smelter Reference List'!$E$4,$S534-4,0))</f>
        <v/>
      </c>
      <c r="G534" s="294" t="str">
        <f ca="1">IF(C534=$U$4,"Enter smelter details", IF(ISERROR($S534),"",OFFSET('Smelter Reference List'!$F$4,$S534-4,0)))</f>
        <v/>
      </c>
      <c r="H534" s="295" t="str">
        <f ca="1">IF(ISERROR($S534),"",OFFSET('Smelter Reference List'!$G$4,$S534-4,0))</f>
        <v/>
      </c>
      <c r="I534" s="296" t="str">
        <f ca="1">IF(ISERROR($S534),"",OFFSET('Smelter Reference List'!$H$4,$S534-4,0))</f>
        <v/>
      </c>
      <c r="J534" s="296" t="str">
        <f ca="1">IF(ISERROR($S534),"",OFFSET('Smelter Reference List'!$I$4,$S534-4,0))</f>
        <v/>
      </c>
      <c r="K534" s="297"/>
      <c r="L534" s="297"/>
      <c r="M534" s="297"/>
      <c r="N534" s="297"/>
      <c r="O534" s="297"/>
      <c r="P534" s="297"/>
      <c r="Q534" s="298"/>
      <c r="R534" s="227"/>
      <c r="S534" s="228" t="e">
        <f>IF(C534="",NA(),MATCH($B534&amp;$C534,'Smelter Reference List'!$J:$J,0))</f>
        <v>#N/A</v>
      </c>
      <c r="T534" s="229"/>
      <c r="U534" s="229">
        <f t="shared" ca="1" si="17"/>
        <v>0</v>
      </c>
      <c r="V534" s="229"/>
      <c r="W534" s="229"/>
      <c r="Y534" s="223" t="str">
        <f t="shared" si="18"/>
        <v/>
      </c>
    </row>
    <row r="535" spans="1:25" s="223" customFormat="1" ht="20.25">
      <c r="A535" s="293"/>
      <c r="B535" s="294" t="str">
        <f>IF(LEN(A535)=0,"",INDEX('Smelter Reference List'!$A:$A,MATCH($A535,'Smelter Reference List'!$E:$E,0)))</f>
        <v/>
      </c>
      <c r="C535" s="300" t="str">
        <f>IF(LEN(A535)=0,"",INDEX('Smelter Reference List'!$C:$C,MATCH($A535,'Smelter Reference List'!$E:$E,0)))</f>
        <v/>
      </c>
      <c r="D535" s="294" t="str">
        <f ca="1">IF(ISERROR($S535),"",OFFSET('Smelter Reference List'!$C$4,$S535-4,0)&amp;"")</f>
        <v/>
      </c>
      <c r="E535" s="294" t="str">
        <f ca="1">IF(ISERROR($S535),"",OFFSET('Smelter Reference List'!$D$4,$S535-4,0)&amp;"")</f>
        <v/>
      </c>
      <c r="F535" s="294" t="str">
        <f ca="1">IF(ISERROR($S535),"",OFFSET('Smelter Reference List'!$E$4,$S535-4,0))</f>
        <v/>
      </c>
      <c r="G535" s="294" t="str">
        <f ca="1">IF(C535=$U$4,"Enter smelter details", IF(ISERROR($S535),"",OFFSET('Smelter Reference List'!$F$4,$S535-4,0)))</f>
        <v/>
      </c>
      <c r="H535" s="295" t="str">
        <f ca="1">IF(ISERROR($S535),"",OFFSET('Smelter Reference List'!$G$4,$S535-4,0))</f>
        <v/>
      </c>
      <c r="I535" s="296" t="str">
        <f ca="1">IF(ISERROR($S535),"",OFFSET('Smelter Reference List'!$H$4,$S535-4,0))</f>
        <v/>
      </c>
      <c r="J535" s="296" t="str">
        <f ca="1">IF(ISERROR($S535),"",OFFSET('Smelter Reference List'!$I$4,$S535-4,0))</f>
        <v/>
      </c>
      <c r="K535" s="297"/>
      <c r="L535" s="297"/>
      <c r="M535" s="297"/>
      <c r="N535" s="297"/>
      <c r="O535" s="297"/>
      <c r="P535" s="297"/>
      <c r="Q535" s="298"/>
      <c r="R535" s="227"/>
      <c r="S535" s="228" t="e">
        <f>IF(C535="",NA(),MATCH($B535&amp;$C535,'Smelter Reference List'!$J:$J,0))</f>
        <v>#N/A</v>
      </c>
      <c r="T535" s="229"/>
      <c r="U535" s="229">
        <f t="shared" ca="1" si="17"/>
        <v>0</v>
      </c>
      <c r="V535" s="229"/>
      <c r="W535" s="229"/>
      <c r="Y535" s="223" t="str">
        <f t="shared" si="18"/>
        <v/>
      </c>
    </row>
    <row r="536" spans="1:25" s="223" customFormat="1" ht="20.25">
      <c r="A536" s="293"/>
      <c r="B536" s="294" t="str">
        <f>IF(LEN(A536)=0,"",INDEX('Smelter Reference List'!$A:$A,MATCH($A536,'Smelter Reference List'!$E:$E,0)))</f>
        <v/>
      </c>
      <c r="C536" s="300" t="str">
        <f>IF(LEN(A536)=0,"",INDEX('Smelter Reference List'!$C:$C,MATCH($A536,'Smelter Reference List'!$E:$E,0)))</f>
        <v/>
      </c>
      <c r="D536" s="294" t="str">
        <f ca="1">IF(ISERROR($S536),"",OFFSET('Smelter Reference List'!$C$4,$S536-4,0)&amp;"")</f>
        <v/>
      </c>
      <c r="E536" s="294" t="str">
        <f ca="1">IF(ISERROR($S536),"",OFFSET('Smelter Reference List'!$D$4,$S536-4,0)&amp;"")</f>
        <v/>
      </c>
      <c r="F536" s="294" t="str">
        <f ca="1">IF(ISERROR($S536),"",OFFSET('Smelter Reference List'!$E$4,$S536-4,0))</f>
        <v/>
      </c>
      <c r="G536" s="294" t="str">
        <f ca="1">IF(C536=$U$4,"Enter smelter details", IF(ISERROR($S536),"",OFFSET('Smelter Reference List'!$F$4,$S536-4,0)))</f>
        <v/>
      </c>
      <c r="H536" s="295" t="str">
        <f ca="1">IF(ISERROR($S536),"",OFFSET('Smelter Reference List'!$G$4,$S536-4,0))</f>
        <v/>
      </c>
      <c r="I536" s="296" t="str">
        <f ca="1">IF(ISERROR($S536),"",OFFSET('Smelter Reference List'!$H$4,$S536-4,0))</f>
        <v/>
      </c>
      <c r="J536" s="296" t="str">
        <f ca="1">IF(ISERROR($S536),"",OFFSET('Smelter Reference List'!$I$4,$S536-4,0))</f>
        <v/>
      </c>
      <c r="K536" s="297"/>
      <c r="L536" s="297"/>
      <c r="M536" s="297"/>
      <c r="N536" s="297"/>
      <c r="O536" s="297"/>
      <c r="P536" s="297"/>
      <c r="Q536" s="298"/>
      <c r="R536" s="227"/>
      <c r="S536" s="228" t="e">
        <f>IF(C536="",NA(),MATCH($B536&amp;$C536,'Smelter Reference List'!$J:$J,0))</f>
        <v>#N/A</v>
      </c>
      <c r="T536" s="229"/>
      <c r="U536" s="229">
        <f t="shared" ca="1" si="17"/>
        <v>0</v>
      </c>
      <c r="V536" s="229"/>
      <c r="W536" s="229"/>
      <c r="Y536" s="223" t="str">
        <f t="shared" si="18"/>
        <v/>
      </c>
    </row>
    <row r="537" spans="1:25" s="223" customFormat="1" ht="20.25">
      <c r="A537" s="293"/>
      <c r="B537" s="294" t="str">
        <f>IF(LEN(A537)=0,"",INDEX('Smelter Reference List'!$A:$A,MATCH($A537,'Smelter Reference List'!$E:$E,0)))</f>
        <v/>
      </c>
      <c r="C537" s="300" t="str">
        <f>IF(LEN(A537)=0,"",INDEX('Smelter Reference List'!$C:$C,MATCH($A537,'Smelter Reference List'!$E:$E,0)))</f>
        <v/>
      </c>
      <c r="D537" s="294" t="str">
        <f ca="1">IF(ISERROR($S537),"",OFFSET('Smelter Reference List'!$C$4,$S537-4,0)&amp;"")</f>
        <v/>
      </c>
      <c r="E537" s="294" t="str">
        <f ca="1">IF(ISERROR($S537),"",OFFSET('Smelter Reference List'!$D$4,$S537-4,0)&amp;"")</f>
        <v/>
      </c>
      <c r="F537" s="294" t="str">
        <f ca="1">IF(ISERROR($S537),"",OFFSET('Smelter Reference List'!$E$4,$S537-4,0))</f>
        <v/>
      </c>
      <c r="G537" s="294" t="str">
        <f ca="1">IF(C537=$U$4,"Enter smelter details", IF(ISERROR($S537),"",OFFSET('Smelter Reference List'!$F$4,$S537-4,0)))</f>
        <v/>
      </c>
      <c r="H537" s="295" t="str">
        <f ca="1">IF(ISERROR($S537),"",OFFSET('Smelter Reference List'!$G$4,$S537-4,0))</f>
        <v/>
      </c>
      <c r="I537" s="296" t="str">
        <f ca="1">IF(ISERROR($S537),"",OFFSET('Smelter Reference List'!$H$4,$S537-4,0))</f>
        <v/>
      </c>
      <c r="J537" s="296" t="str">
        <f ca="1">IF(ISERROR($S537),"",OFFSET('Smelter Reference List'!$I$4,$S537-4,0))</f>
        <v/>
      </c>
      <c r="K537" s="297"/>
      <c r="L537" s="297"/>
      <c r="M537" s="297"/>
      <c r="N537" s="297"/>
      <c r="O537" s="297"/>
      <c r="P537" s="297"/>
      <c r="Q537" s="298"/>
      <c r="R537" s="227"/>
      <c r="S537" s="228" t="e">
        <f>IF(C537="",NA(),MATCH($B537&amp;$C537,'Smelter Reference List'!$J:$J,0))</f>
        <v>#N/A</v>
      </c>
      <c r="T537" s="229"/>
      <c r="U537" s="229">
        <f t="shared" ca="1" si="17"/>
        <v>0</v>
      </c>
      <c r="V537" s="229"/>
      <c r="W537" s="229"/>
      <c r="Y537" s="223" t="str">
        <f t="shared" si="18"/>
        <v/>
      </c>
    </row>
    <row r="538" spans="1:25" s="223" customFormat="1" ht="20.25">
      <c r="A538" s="293"/>
      <c r="B538" s="294" t="str">
        <f>IF(LEN(A538)=0,"",INDEX('Smelter Reference List'!$A:$A,MATCH($A538,'Smelter Reference List'!$E:$E,0)))</f>
        <v/>
      </c>
      <c r="C538" s="300" t="str">
        <f>IF(LEN(A538)=0,"",INDEX('Smelter Reference List'!$C:$C,MATCH($A538,'Smelter Reference List'!$E:$E,0)))</f>
        <v/>
      </c>
      <c r="D538" s="294" t="str">
        <f ca="1">IF(ISERROR($S538),"",OFFSET('Smelter Reference List'!$C$4,$S538-4,0)&amp;"")</f>
        <v/>
      </c>
      <c r="E538" s="294" t="str">
        <f ca="1">IF(ISERROR($S538),"",OFFSET('Smelter Reference List'!$D$4,$S538-4,0)&amp;"")</f>
        <v/>
      </c>
      <c r="F538" s="294" t="str">
        <f ca="1">IF(ISERROR($S538),"",OFFSET('Smelter Reference List'!$E$4,$S538-4,0))</f>
        <v/>
      </c>
      <c r="G538" s="294" t="str">
        <f ca="1">IF(C538=$U$4,"Enter smelter details", IF(ISERROR($S538),"",OFFSET('Smelter Reference List'!$F$4,$S538-4,0)))</f>
        <v/>
      </c>
      <c r="H538" s="295" t="str">
        <f ca="1">IF(ISERROR($S538),"",OFFSET('Smelter Reference List'!$G$4,$S538-4,0))</f>
        <v/>
      </c>
      <c r="I538" s="296" t="str">
        <f ca="1">IF(ISERROR($S538),"",OFFSET('Smelter Reference List'!$H$4,$S538-4,0))</f>
        <v/>
      </c>
      <c r="J538" s="296" t="str">
        <f ca="1">IF(ISERROR($S538),"",OFFSET('Smelter Reference List'!$I$4,$S538-4,0))</f>
        <v/>
      </c>
      <c r="K538" s="297"/>
      <c r="L538" s="297"/>
      <c r="M538" s="297"/>
      <c r="N538" s="297"/>
      <c r="O538" s="297"/>
      <c r="P538" s="297"/>
      <c r="Q538" s="298"/>
      <c r="R538" s="227"/>
      <c r="S538" s="228" t="e">
        <f>IF(C538="",NA(),MATCH($B538&amp;$C538,'Smelter Reference List'!$J:$J,0))</f>
        <v>#N/A</v>
      </c>
      <c r="T538" s="229"/>
      <c r="U538" s="229">
        <f t="shared" ca="1" si="17"/>
        <v>0</v>
      </c>
      <c r="V538" s="229"/>
      <c r="W538" s="229"/>
      <c r="Y538" s="223" t="str">
        <f t="shared" si="18"/>
        <v/>
      </c>
    </row>
    <row r="539" spans="1:25" s="223" customFormat="1" ht="20.25">
      <c r="A539" s="293"/>
      <c r="B539" s="294" t="str">
        <f>IF(LEN(A539)=0,"",INDEX('Smelter Reference List'!$A:$A,MATCH($A539,'Smelter Reference List'!$E:$E,0)))</f>
        <v/>
      </c>
      <c r="C539" s="300" t="str">
        <f>IF(LEN(A539)=0,"",INDEX('Smelter Reference List'!$C:$C,MATCH($A539,'Smelter Reference List'!$E:$E,0)))</f>
        <v/>
      </c>
      <c r="D539" s="294" t="str">
        <f ca="1">IF(ISERROR($S539),"",OFFSET('Smelter Reference List'!$C$4,$S539-4,0)&amp;"")</f>
        <v/>
      </c>
      <c r="E539" s="294" t="str">
        <f ca="1">IF(ISERROR($S539),"",OFFSET('Smelter Reference List'!$D$4,$S539-4,0)&amp;"")</f>
        <v/>
      </c>
      <c r="F539" s="294" t="str">
        <f ca="1">IF(ISERROR($S539),"",OFFSET('Smelter Reference List'!$E$4,$S539-4,0))</f>
        <v/>
      </c>
      <c r="G539" s="294" t="str">
        <f ca="1">IF(C539=$U$4,"Enter smelter details", IF(ISERROR($S539),"",OFFSET('Smelter Reference List'!$F$4,$S539-4,0)))</f>
        <v/>
      </c>
      <c r="H539" s="295" t="str">
        <f ca="1">IF(ISERROR($S539),"",OFFSET('Smelter Reference List'!$G$4,$S539-4,0))</f>
        <v/>
      </c>
      <c r="I539" s="296" t="str">
        <f ca="1">IF(ISERROR($S539),"",OFFSET('Smelter Reference List'!$H$4,$S539-4,0))</f>
        <v/>
      </c>
      <c r="J539" s="296" t="str">
        <f ca="1">IF(ISERROR($S539),"",OFFSET('Smelter Reference List'!$I$4,$S539-4,0))</f>
        <v/>
      </c>
      <c r="K539" s="297"/>
      <c r="L539" s="297"/>
      <c r="M539" s="297"/>
      <c r="N539" s="297"/>
      <c r="O539" s="297"/>
      <c r="P539" s="297"/>
      <c r="Q539" s="298"/>
      <c r="R539" s="227"/>
      <c r="S539" s="228" t="e">
        <f>IF(C539="",NA(),MATCH($B539&amp;$C539,'Smelter Reference List'!$J:$J,0))</f>
        <v>#N/A</v>
      </c>
      <c r="T539" s="229"/>
      <c r="U539" s="229">
        <f t="shared" ca="1" si="17"/>
        <v>0</v>
      </c>
      <c r="V539" s="229"/>
      <c r="W539" s="229"/>
      <c r="Y539" s="223" t="str">
        <f t="shared" si="18"/>
        <v/>
      </c>
    </row>
    <row r="540" spans="1:25" s="223" customFormat="1" ht="20.25">
      <c r="A540" s="293"/>
      <c r="B540" s="294" t="str">
        <f>IF(LEN(A540)=0,"",INDEX('Smelter Reference List'!$A:$A,MATCH($A540,'Smelter Reference List'!$E:$E,0)))</f>
        <v/>
      </c>
      <c r="C540" s="300" t="str">
        <f>IF(LEN(A540)=0,"",INDEX('Smelter Reference List'!$C:$C,MATCH($A540,'Smelter Reference List'!$E:$E,0)))</f>
        <v/>
      </c>
      <c r="D540" s="294" t="str">
        <f ca="1">IF(ISERROR($S540),"",OFFSET('Smelter Reference List'!$C$4,$S540-4,0)&amp;"")</f>
        <v/>
      </c>
      <c r="E540" s="294" t="str">
        <f ca="1">IF(ISERROR($S540),"",OFFSET('Smelter Reference List'!$D$4,$S540-4,0)&amp;"")</f>
        <v/>
      </c>
      <c r="F540" s="294" t="str">
        <f ca="1">IF(ISERROR($S540),"",OFFSET('Smelter Reference List'!$E$4,$S540-4,0))</f>
        <v/>
      </c>
      <c r="G540" s="294" t="str">
        <f ca="1">IF(C540=$U$4,"Enter smelter details", IF(ISERROR($S540),"",OFFSET('Smelter Reference List'!$F$4,$S540-4,0)))</f>
        <v/>
      </c>
      <c r="H540" s="295" t="str">
        <f ca="1">IF(ISERROR($S540),"",OFFSET('Smelter Reference List'!$G$4,$S540-4,0))</f>
        <v/>
      </c>
      <c r="I540" s="296" t="str">
        <f ca="1">IF(ISERROR($S540),"",OFFSET('Smelter Reference List'!$H$4,$S540-4,0))</f>
        <v/>
      </c>
      <c r="J540" s="296" t="str">
        <f ca="1">IF(ISERROR($S540),"",OFFSET('Smelter Reference List'!$I$4,$S540-4,0))</f>
        <v/>
      </c>
      <c r="K540" s="297"/>
      <c r="L540" s="297"/>
      <c r="M540" s="297"/>
      <c r="N540" s="297"/>
      <c r="O540" s="297"/>
      <c r="P540" s="297"/>
      <c r="Q540" s="298"/>
      <c r="R540" s="227"/>
      <c r="S540" s="228" t="e">
        <f>IF(C540="",NA(),MATCH($B540&amp;$C540,'Smelter Reference List'!$J:$J,0))</f>
        <v>#N/A</v>
      </c>
      <c r="T540" s="229"/>
      <c r="U540" s="229">
        <f t="shared" ca="1" si="17"/>
        <v>0</v>
      </c>
      <c r="V540" s="229"/>
      <c r="W540" s="229"/>
      <c r="Y540" s="223" t="str">
        <f t="shared" si="18"/>
        <v/>
      </c>
    </row>
    <row r="541" spans="1:25" s="223" customFormat="1" ht="20.25">
      <c r="A541" s="293"/>
      <c r="B541" s="294" t="str">
        <f>IF(LEN(A541)=0,"",INDEX('Smelter Reference List'!$A:$A,MATCH($A541,'Smelter Reference List'!$E:$E,0)))</f>
        <v/>
      </c>
      <c r="C541" s="300" t="str">
        <f>IF(LEN(A541)=0,"",INDEX('Smelter Reference List'!$C:$C,MATCH($A541,'Smelter Reference List'!$E:$E,0)))</f>
        <v/>
      </c>
      <c r="D541" s="294" t="str">
        <f ca="1">IF(ISERROR($S541),"",OFFSET('Smelter Reference List'!$C$4,$S541-4,0)&amp;"")</f>
        <v/>
      </c>
      <c r="E541" s="294" t="str">
        <f ca="1">IF(ISERROR($S541),"",OFFSET('Smelter Reference List'!$D$4,$S541-4,0)&amp;"")</f>
        <v/>
      </c>
      <c r="F541" s="294" t="str">
        <f ca="1">IF(ISERROR($S541),"",OFFSET('Smelter Reference List'!$E$4,$S541-4,0))</f>
        <v/>
      </c>
      <c r="G541" s="294" t="str">
        <f ca="1">IF(C541=$U$4,"Enter smelter details", IF(ISERROR($S541),"",OFFSET('Smelter Reference List'!$F$4,$S541-4,0)))</f>
        <v/>
      </c>
      <c r="H541" s="295" t="str">
        <f ca="1">IF(ISERROR($S541),"",OFFSET('Smelter Reference List'!$G$4,$S541-4,0))</f>
        <v/>
      </c>
      <c r="I541" s="296" t="str">
        <f ca="1">IF(ISERROR($S541),"",OFFSET('Smelter Reference List'!$H$4,$S541-4,0))</f>
        <v/>
      </c>
      <c r="J541" s="296" t="str">
        <f ca="1">IF(ISERROR($S541),"",OFFSET('Smelter Reference List'!$I$4,$S541-4,0))</f>
        <v/>
      </c>
      <c r="K541" s="297"/>
      <c r="L541" s="297"/>
      <c r="M541" s="297"/>
      <c r="N541" s="297"/>
      <c r="O541" s="297"/>
      <c r="P541" s="297"/>
      <c r="Q541" s="298"/>
      <c r="R541" s="227"/>
      <c r="S541" s="228" t="e">
        <f>IF(C541="",NA(),MATCH($B541&amp;$C541,'Smelter Reference List'!$J:$J,0))</f>
        <v>#N/A</v>
      </c>
      <c r="T541" s="229"/>
      <c r="U541" s="229">
        <f t="shared" ca="1" si="17"/>
        <v>0</v>
      </c>
      <c r="V541" s="229"/>
      <c r="W541" s="229"/>
      <c r="Y541" s="223" t="str">
        <f t="shared" si="18"/>
        <v/>
      </c>
    </row>
    <row r="542" spans="1:25" s="223" customFormat="1" ht="20.25">
      <c r="A542" s="293"/>
      <c r="B542" s="294" t="str">
        <f>IF(LEN(A542)=0,"",INDEX('Smelter Reference List'!$A:$A,MATCH($A542,'Smelter Reference List'!$E:$E,0)))</f>
        <v/>
      </c>
      <c r="C542" s="300" t="str">
        <f>IF(LEN(A542)=0,"",INDEX('Smelter Reference List'!$C:$C,MATCH($A542,'Smelter Reference List'!$E:$E,0)))</f>
        <v/>
      </c>
      <c r="D542" s="294" t="str">
        <f ca="1">IF(ISERROR($S542),"",OFFSET('Smelter Reference List'!$C$4,$S542-4,0)&amp;"")</f>
        <v/>
      </c>
      <c r="E542" s="294" t="str">
        <f ca="1">IF(ISERROR($S542),"",OFFSET('Smelter Reference List'!$D$4,$S542-4,0)&amp;"")</f>
        <v/>
      </c>
      <c r="F542" s="294" t="str">
        <f ca="1">IF(ISERROR($S542),"",OFFSET('Smelter Reference List'!$E$4,$S542-4,0))</f>
        <v/>
      </c>
      <c r="G542" s="294" t="str">
        <f ca="1">IF(C542=$U$4,"Enter smelter details", IF(ISERROR($S542),"",OFFSET('Smelter Reference List'!$F$4,$S542-4,0)))</f>
        <v/>
      </c>
      <c r="H542" s="295" t="str">
        <f ca="1">IF(ISERROR($S542),"",OFFSET('Smelter Reference List'!$G$4,$S542-4,0))</f>
        <v/>
      </c>
      <c r="I542" s="296" t="str">
        <f ca="1">IF(ISERROR($S542),"",OFFSET('Smelter Reference List'!$H$4,$S542-4,0))</f>
        <v/>
      </c>
      <c r="J542" s="296" t="str">
        <f ca="1">IF(ISERROR($S542),"",OFFSET('Smelter Reference List'!$I$4,$S542-4,0))</f>
        <v/>
      </c>
      <c r="K542" s="297"/>
      <c r="L542" s="297"/>
      <c r="M542" s="297"/>
      <c r="N542" s="297"/>
      <c r="O542" s="297"/>
      <c r="P542" s="297"/>
      <c r="Q542" s="298"/>
      <c r="R542" s="227"/>
      <c r="S542" s="228" t="e">
        <f>IF(C542="",NA(),MATCH($B542&amp;$C542,'Smelter Reference List'!$J:$J,0))</f>
        <v>#N/A</v>
      </c>
      <c r="T542" s="229"/>
      <c r="U542" s="229">
        <f t="shared" ca="1" si="17"/>
        <v>0</v>
      </c>
      <c r="V542" s="229"/>
      <c r="W542" s="229"/>
      <c r="Y542" s="223" t="str">
        <f t="shared" si="18"/>
        <v/>
      </c>
    </row>
    <row r="543" spans="1:25" s="223" customFormat="1" ht="20.25">
      <c r="A543" s="293"/>
      <c r="B543" s="294" t="str">
        <f>IF(LEN(A543)=0,"",INDEX('Smelter Reference List'!$A:$A,MATCH($A543,'Smelter Reference List'!$E:$E,0)))</f>
        <v/>
      </c>
      <c r="C543" s="300" t="str">
        <f>IF(LEN(A543)=0,"",INDEX('Smelter Reference List'!$C:$C,MATCH($A543,'Smelter Reference List'!$E:$E,0)))</f>
        <v/>
      </c>
      <c r="D543" s="294" t="str">
        <f ca="1">IF(ISERROR($S543),"",OFFSET('Smelter Reference List'!$C$4,$S543-4,0)&amp;"")</f>
        <v/>
      </c>
      <c r="E543" s="294" t="str">
        <f ca="1">IF(ISERROR($S543),"",OFFSET('Smelter Reference List'!$D$4,$S543-4,0)&amp;"")</f>
        <v/>
      </c>
      <c r="F543" s="294" t="str">
        <f ca="1">IF(ISERROR($S543),"",OFFSET('Smelter Reference List'!$E$4,$S543-4,0))</f>
        <v/>
      </c>
      <c r="G543" s="294" t="str">
        <f ca="1">IF(C543=$U$4,"Enter smelter details", IF(ISERROR($S543),"",OFFSET('Smelter Reference List'!$F$4,$S543-4,0)))</f>
        <v/>
      </c>
      <c r="H543" s="295" t="str">
        <f ca="1">IF(ISERROR($S543),"",OFFSET('Smelter Reference List'!$G$4,$S543-4,0))</f>
        <v/>
      </c>
      <c r="I543" s="296" t="str">
        <f ca="1">IF(ISERROR($S543),"",OFFSET('Smelter Reference List'!$H$4,$S543-4,0))</f>
        <v/>
      </c>
      <c r="J543" s="296" t="str">
        <f ca="1">IF(ISERROR($S543),"",OFFSET('Smelter Reference List'!$I$4,$S543-4,0))</f>
        <v/>
      </c>
      <c r="K543" s="297"/>
      <c r="L543" s="297"/>
      <c r="M543" s="297"/>
      <c r="N543" s="297"/>
      <c r="O543" s="297"/>
      <c r="P543" s="297"/>
      <c r="Q543" s="298"/>
      <c r="R543" s="227"/>
      <c r="S543" s="228" t="e">
        <f>IF(C543="",NA(),MATCH($B543&amp;$C543,'Smelter Reference List'!$J:$J,0))</f>
        <v>#N/A</v>
      </c>
      <c r="T543" s="229"/>
      <c r="U543" s="229">
        <f t="shared" ca="1" si="17"/>
        <v>0</v>
      </c>
      <c r="V543" s="229"/>
      <c r="W543" s="229"/>
      <c r="Y543" s="223" t="str">
        <f t="shared" si="18"/>
        <v/>
      </c>
    </row>
    <row r="544" spans="1:25" s="223" customFormat="1" ht="20.25">
      <c r="A544" s="293"/>
      <c r="B544" s="294" t="str">
        <f>IF(LEN(A544)=0,"",INDEX('Smelter Reference List'!$A:$A,MATCH($A544,'Smelter Reference List'!$E:$E,0)))</f>
        <v/>
      </c>
      <c r="C544" s="300" t="str">
        <f>IF(LEN(A544)=0,"",INDEX('Smelter Reference List'!$C:$C,MATCH($A544,'Smelter Reference List'!$E:$E,0)))</f>
        <v/>
      </c>
      <c r="D544" s="294" t="str">
        <f ca="1">IF(ISERROR($S544),"",OFFSET('Smelter Reference List'!$C$4,$S544-4,0)&amp;"")</f>
        <v/>
      </c>
      <c r="E544" s="294" t="str">
        <f ca="1">IF(ISERROR($S544),"",OFFSET('Smelter Reference List'!$D$4,$S544-4,0)&amp;"")</f>
        <v/>
      </c>
      <c r="F544" s="294" t="str">
        <f ca="1">IF(ISERROR($S544),"",OFFSET('Smelter Reference List'!$E$4,$S544-4,0))</f>
        <v/>
      </c>
      <c r="G544" s="294" t="str">
        <f ca="1">IF(C544=$U$4,"Enter smelter details", IF(ISERROR($S544),"",OFFSET('Smelter Reference List'!$F$4,$S544-4,0)))</f>
        <v/>
      </c>
      <c r="H544" s="295" t="str">
        <f ca="1">IF(ISERROR($S544),"",OFFSET('Smelter Reference List'!$G$4,$S544-4,0))</f>
        <v/>
      </c>
      <c r="I544" s="296" t="str">
        <f ca="1">IF(ISERROR($S544),"",OFFSET('Smelter Reference List'!$H$4,$S544-4,0))</f>
        <v/>
      </c>
      <c r="J544" s="296" t="str">
        <f ca="1">IF(ISERROR($S544),"",OFFSET('Smelter Reference List'!$I$4,$S544-4,0))</f>
        <v/>
      </c>
      <c r="K544" s="297"/>
      <c r="L544" s="297"/>
      <c r="M544" s="297"/>
      <c r="N544" s="297"/>
      <c r="O544" s="297"/>
      <c r="P544" s="297"/>
      <c r="Q544" s="298"/>
      <c r="R544" s="227"/>
      <c r="S544" s="228" t="e">
        <f>IF(C544="",NA(),MATCH($B544&amp;$C544,'Smelter Reference List'!$J:$J,0))</f>
        <v>#N/A</v>
      </c>
      <c r="T544" s="229"/>
      <c r="U544" s="229">
        <f t="shared" ca="1" si="17"/>
        <v>0</v>
      </c>
      <c r="V544" s="229"/>
      <c r="W544" s="229"/>
      <c r="Y544" s="223" t="str">
        <f t="shared" si="18"/>
        <v/>
      </c>
    </row>
    <row r="545" spans="1:25" s="223" customFormat="1" ht="20.25">
      <c r="A545" s="293"/>
      <c r="B545" s="294" t="str">
        <f>IF(LEN(A545)=0,"",INDEX('Smelter Reference List'!$A:$A,MATCH($A545,'Smelter Reference List'!$E:$E,0)))</f>
        <v/>
      </c>
      <c r="C545" s="300" t="str">
        <f>IF(LEN(A545)=0,"",INDEX('Smelter Reference List'!$C:$C,MATCH($A545,'Smelter Reference List'!$E:$E,0)))</f>
        <v/>
      </c>
      <c r="D545" s="294" t="str">
        <f ca="1">IF(ISERROR($S545),"",OFFSET('Smelter Reference List'!$C$4,$S545-4,0)&amp;"")</f>
        <v/>
      </c>
      <c r="E545" s="294" t="str">
        <f ca="1">IF(ISERROR($S545),"",OFFSET('Smelter Reference List'!$D$4,$S545-4,0)&amp;"")</f>
        <v/>
      </c>
      <c r="F545" s="294" t="str">
        <f ca="1">IF(ISERROR($S545),"",OFFSET('Smelter Reference List'!$E$4,$S545-4,0))</f>
        <v/>
      </c>
      <c r="G545" s="294" t="str">
        <f ca="1">IF(C545=$U$4,"Enter smelter details", IF(ISERROR($S545),"",OFFSET('Smelter Reference List'!$F$4,$S545-4,0)))</f>
        <v/>
      </c>
      <c r="H545" s="295" t="str">
        <f ca="1">IF(ISERROR($S545),"",OFFSET('Smelter Reference List'!$G$4,$S545-4,0))</f>
        <v/>
      </c>
      <c r="I545" s="296" t="str">
        <f ca="1">IF(ISERROR($S545),"",OFFSET('Smelter Reference List'!$H$4,$S545-4,0))</f>
        <v/>
      </c>
      <c r="J545" s="296" t="str">
        <f ca="1">IF(ISERROR($S545),"",OFFSET('Smelter Reference List'!$I$4,$S545-4,0))</f>
        <v/>
      </c>
      <c r="K545" s="297"/>
      <c r="L545" s="297"/>
      <c r="M545" s="297"/>
      <c r="N545" s="297"/>
      <c r="O545" s="297"/>
      <c r="P545" s="297"/>
      <c r="Q545" s="298"/>
      <c r="R545" s="227"/>
      <c r="S545" s="228" t="e">
        <f>IF(C545="",NA(),MATCH($B545&amp;$C545,'Smelter Reference List'!$J:$J,0))</f>
        <v>#N/A</v>
      </c>
      <c r="T545" s="229"/>
      <c r="U545" s="229">
        <f t="shared" ca="1" si="17"/>
        <v>0</v>
      </c>
      <c r="V545" s="229"/>
      <c r="W545" s="229"/>
      <c r="Y545" s="223" t="str">
        <f t="shared" si="18"/>
        <v/>
      </c>
    </row>
    <row r="546" spans="1:25" s="223" customFormat="1" ht="20.25">
      <c r="A546" s="293"/>
      <c r="B546" s="294" t="str">
        <f>IF(LEN(A546)=0,"",INDEX('Smelter Reference List'!$A:$A,MATCH($A546,'Smelter Reference List'!$E:$E,0)))</f>
        <v/>
      </c>
      <c r="C546" s="300" t="str">
        <f>IF(LEN(A546)=0,"",INDEX('Smelter Reference List'!$C:$C,MATCH($A546,'Smelter Reference List'!$E:$E,0)))</f>
        <v/>
      </c>
      <c r="D546" s="294" t="str">
        <f ca="1">IF(ISERROR($S546),"",OFFSET('Smelter Reference List'!$C$4,$S546-4,0)&amp;"")</f>
        <v/>
      </c>
      <c r="E546" s="294" t="str">
        <f ca="1">IF(ISERROR($S546),"",OFFSET('Smelter Reference List'!$D$4,$S546-4,0)&amp;"")</f>
        <v/>
      </c>
      <c r="F546" s="294" t="str">
        <f ca="1">IF(ISERROR($S546),"",OFFSET('Smelter Reference List'!$E$4,$S546-4,0))</f>
        <v/>
      </c>
      <c r="G546" s="294" t="str">
        <f ca="1">IF(C546=$U$4,"Enter smelter details", IF(ISERROR($S546),"",OFFSET('Smelter Reference List'!$F$4,$S546-4,0)))</f>
        <v/>
      </c>
      <c r="H546" s="295" t="str">
        <f ca="1">IF(ISERROR($S546),"",OFFSET('Smelter Reference List'!$G$4,$S546-4,0))</f>
        <v/>
      </c>
      <c r="I546" s="296" t="str">
        <f ca="1">IF(ISERROR($S546),"",OFFSET('Smelter Reference List'!$H$4,$S546-4,0))</f>
        <v/>
      </c>
      <c r="J546" s="296" t="str">
        <f ca="1">IF(ISERROR($S546),"",OFFSET('Smelter Reference List'!$I$4,$S546-4,0))</f>
        <v/>
      </c>
      <c r="K546" s="297"/>
      <c r="L546" s="297"/>
      <c r="M546" s="297"/>
      <c r="N546" s="297"/>
      <c r="O546" s="297"/>
      <c r="P546" s="297"/>
      <c r="Q546" s="298"/>
      <c r="R546" s="227"/>
      <c r="S546" s="228" t="e">
        <f>IF(C546="",NA(),MATCH($B546&amp;$C546,'Smelter Reference List'!$J:$J,0))</f>
        <v>#N/A</v>
      </c>
      <c r="T546" s="229"/>
      <c r="U546" s="229">
        <f t="shared" ca="1" si="17"/>
        <v>0</v>
      </c>
      <c r="V546" s="229"/>
      <c r="W546" s="229"/>
      <c r="Y546" s="223" t="str">
        <f t="shared" si="18"/>
        <v/>
      </c>
    </row>
    <row r="547" spans="1:25" s="223" customFormat="1" ht="20.25">
      <c r="A547" s="293"/>
      <c r="B547" s="294" t="str">
        <f>IF(LEN(A547)=0,"",INDEX('Smelter Reference List'!$A:$A,MATCH($A547,'Smelter Reference List'!$E:$E,0)))</f>
        <v/>
      </c>
      <c r="C547" s="300" t="str">
        <f>IF(LEN(A547)=0,"",INDEX('Smelter Reference List'!$C:$C,MATCH($A547,'Smelter Reference List'!$E:$E,0)))</f>
        <v/>
      </c>
      <c r="D547" s="294" t="str">
        <f ca="1">IF(ISERROR($S547),"",OFFSET('Smelter Reference List'!$C$4,$S547-4,0)&amp;"")</f>
        <v/>
      </c>
      <c r="E547" s="294" t="str">
        <f ca="1">IF(ISERROR($S547),"",OFFSET('Smelter Reference List'!$D$4,$S547-4,0)&amp;"")</f>
        <v/>
      </c>
      <c r="F547" s="294" t="str">
        <f ca="1">IF(ISERROR($S547),"",OFFSET('Smelter Reference List'!$E$4,$S547-4,0))</f>
        <v/>
      </c>
      <c r="G547" s="294" t="str">
        <f ca="1">IF(C547=$U$4,"Enter smelter details", IF(ISERROR($S547),"",OFFSET('Smelter Reference List'!$F$4,$S547-4,0)))</f>
        <v/>
      </c>
      <c r="H547" s="295" t="str">
        <f ca="1">IF(ISERROR($S547),"",OFFSET('Smelter Reference List'!$G$4,$S547-4,0))</f>
        <v/>
      </c>
      <c r="I547" s="296" t="str">
        <f ca="1">IF(ISERROR($S547),"",OFFSET('Smelter Reference List'!$H$4,$S547-4,0))</f>
        <v/>
      </c>
      <c r="J547" s="296" t="str">
        <f ca="1">IF(ISERROR($S547),"",OFFSET('Smelter Reference List'!$I$4,$S547-4,0))</f>
        <v/>
      </c>
      <c r="K547" s="297"/>
      <c r="L547" s="297"/>
      <c r="M547" s="297"/>
      <c r="N547" s="297"/>
      <c r="O547" s="297"/>
      <c r="P547" s="297"/>
      <c r="Q547" s="298"/>
      <c r="R547" s="227"/>
      <c r="S547" s="228" t="e">
        <f>IF(C547="",NA(),MATCH($B547&amp;$C547,'Smelter Reference List'!$J:$J,0))</f>
        <v>#N/A</v>
      </c>
      <c r="T547" s="229"/>
      <c r="U547" s="229">
        <f t="shared" ca="1" si="17"/>
        <v>0</v>
      </c>
      <c r="V547" s="229"/>
      <c r="W547" s="229"/>
      <c r="Y547" s="223" t="str">
        <f t="shared" si="18"/>
        <v/>
      </c>
    </row>
    <row r="548" spans="1:25" s="223" customFormat="1" ht="20.25">
      <c r="A548" s="293"/>
      <c r="B548" s="294" t="str">
        <f>IF(LEN(A548)=0,"",INDEX('Smelter Reference List'!$A:$A,MATCH($A548,'Smelter Reference List'!$E:$E,0)))</f>
        <v/>
      </c>
      <c r="C548" s="300" t="str">
        <f>IF(LEN(A548)=0,"",INDEX('Smelter Reference List'!$C:$C,MATCH($A548,'Smelter Reference List'!$E:$E,0)))</f>
        <v/>
      </c>
      <c r="D548" s="294" t="str">
        <f ca="1">IF(ISERROR($S548),"",OFFSET('Smelter Reference List'!$C$4,$S548-4,0)&amp;"")</f>
        <v/>
      </c>
      <c r="E548" s="294" t="str">
        <f ca="1">IF(ISERROR($S548),"",OFFSET('Smelter Reference List'!$D$4,$S548-4,0)&amp;"")</f>
        <v/>
      </c>
      <c r="F548" s="294" t="str">
        <f ca="1">IF(ISERROR($S548),"",OFFSET('Smelter Reference List'!$E$4,$S548-4,0))</f>
        <v/>
      </c>
      <c r="G548" s="294" t="str">
        <f ca="1">IF(C548=$U$4,"Enter smelter details", IF(ISERROR($S548),"",OFFSET('Smelter Reference List'!$F$4,$S548-4,0)))</f>
        <v/>
      </c>
      <c r="H548" s="295" t="str">
        <f ca="1">IF(ISERROR($S548),"",OFFSET('Smelter Reference List'!$G$4,$S548-4,0))</f>
        <v/>
      </c>
      <c r="I548" s="296" t="str">
        <f ca="1">IF(ISERROR($S548),"",OFFSET('Smelter Reference List'!$H$4,$S548-4,0))</f>
        <v/>
      </c>
      <c r="J548" s="296" t="str">
        <f ca="1">IF(ISERROR($S548),"",OFFSET('Smelter Reference List'!$I$4,$S548-4,0))</f>
        <v/>
      </c>
      <c r="K548" s="297"/>
      <c r="L548" s="297"/>
      <c r="M548" s="297"/>
      <c r="N548" s="297"/>
      <c r="O548" s="297"/>
      <c r="P548" s="297"/>
      <c r="Q548" s="298"/>
      <c r="R548" s="227"/>
      <c r="S548" s="228" t="e">
        <f>IF(C548="",NA(),MATCH($B548&amp;$C548,'Smelter Reference List'!$J:$J,0))</f>
        <v>#N/A</v>
      </c>
      <c r="T548" s="229"/>
      <c r="U548" s="229">
        <f t="shared" ca="1" si="17"/>
        <v>0</v>
      </c>
      <c r="V548" s="229"/>
      <c r="W548" s="229"/>
      <c r="Y548" s="223" t="str">
        <f t="shared" si="18"/>
        <v/>
      </c>
    </row>
    <row r="549" spans="1:25" s="223" customFormat="1" ht="20.25">
      <c r="A549" s="293"/>
      <c r="B549" s="294" t="str">
        <f>IF(LEN(A549)=0,"",INDEX('Smelter Reference List'!$A:$A,MATCH($A549,'Smelter Reference List'!$E:$E,0)))</f>
        <v/>
      </c>
      <c r="C549" s="300" t="str">
        <f>IF(LEN(A549)=0,"",INDEX('Smelter Reference List'!$C:$C,MATCH($A549,'Smelter Reference List'!$E:$E,0)))</f>
        <v/>
      </c>
      <c r="D549" s="294" t="str">
        <f ca="1">IF(ISERROR($S549),"",OFFSET('Smelter Reference List'!$C$4,$S549-4,0)&amp;"")</f>
        <v/>
      </c>
      <c r="E549" s="294" t="str">
        <f ca="1">IF(ISERROR($S549),"",OFFSET('Smelter Reference List'!$D$4,$S549-4,0)&amp;"")</f>
        <v/>
      </c>
      <c r="F549" s="294" t="str">
        <f ca="1">IF(ISERROR($S549),"",OFFSET('Smelter Reference List'!$E$4,$S549-4,0))</f>
        <v/>
      </c>
      <c r="G549" s="294" t="str">
        <f ca="1">IF(C549=$U$4,"Enter smelter details", IF(ISERROR($S549),"",OFFSET('Smelter Reference List'!$F$4,$S549-4,0)))</f>
        <v/>
      </c>
      <c r="H549" s="295" t="str">
        <f ca="1">IF(ISERROR($S549),"",OFFSET('Smelter Reference List'!$G$4,$S549-4,0))</f>
        <v/>
      </c>
      <c r="I549" s="296" t="str">
        <f ca="1">IF(ISERROR($S549),"",OFFSET('Smelter Reference List'!$H$4,$S549-4,0))</f>
        <v/>
      </c>
      <c r="J549" s="296" t="str">
        <f ca="1">IF(ISERROR($S549),"",OFFSET('Smelter Reference List'!$I$4,$S549-4,0))</f>
        <v/>
      </c>
      <c r="K549" s="297"/>
      <c r="L549" s="297"/>
      <c r="M549" s="297"/>
      <c r="N549" s="297"/>
      <c r="O549" s="297"/>
      <c r="P549" s="297"/>
      <c r="Q549" s="298"/>
      <c r="R549" s="227"/>
      <c r="S549" s="228" t="e">
        <f>IF(C549="",NA(),MATCH($B549&amp;$C549,'Smelter Reference List'!$J:$J,0))</f>
        <v>#N/A</v>
      </c>
      <c r="T549" s="229"/>
      <c r="U549" s="229">
        <f t="shared" ca="1" si="17"/>
        <v>0</v>
      </c>
      <c r="V549" s="229"/>
      <c r="W549" s="229"/>
      <c r="Y549" s="223" t="str">
        <f t="shared" si="18"/>
        <v/>
      </c>
    </row>
    <row r="550" spans="1:25" s="223" customFormat="1" ht="20.25">
      <c r="A550" s="293"/>
      <c r="B550" s="294" t="str">
        <f>IF(LEN(A550)=0,"",INDEX('Smelter Reference List'!$A:$A,MATCH($A550,'Smelter Reference List'!$E:$E,0)))</f>
        <v/>
      </c>
      <c r="C550" s="300" t="str">
        <f>IF(LEN(A550)=0,"",INDEX('Smelter Reference List'!$C:$C,MATCH($A550,'Smelter Reference List'!$E:$E,0)))</f>
        <v/>
      </c>
      <c r="D550" s="294" t="str">
        <f ca="1">IF(ISERROR($S550),"",OFFSET('Smelter Reference List'!$C$4,$S550-4,0)&amp;"")</f>
        <v/>
      </c>
      <c r="E550" s="294" t="str">
        <f ca="1">IF(ISERROR($S550),"",OFFSET('Smelter Reference List'!$D$4,$S550-4,0)&amp;"")</f>
        <v/>
      </c>
      <c r="F550" s="294" t="str">
        <f ca="1">IF(ISERROR($S550),"",OFFSET('Smelter Reference List'!$E$4,$S550-4,0))</f>
        <v/>
      </c>
      <c r="G550" s="294" t="str">
        <f ca="1">IF(C550=$U$4,"Enter smelter details", IF(ISERROR($S550),"",OFFSET('Smelter Reference List'!$F$4,$S550-4,0)))</f>
        <v/>
      </c>
      <c r="H550" s="295" t="str">
        <f ca="1">IF(ISERROR($S550),"",OFFSET('Smelter Reference List'!$G$4,$S550-4,0))</f>
        <v/>
      </c>
      <c r="I550" s="296" t="str">
        <f ca="1">IF(ISERROR($S550),"",OFFSET('Smelter Reference List'!$H$4,$S550-4,0))</f>
        <v/>
      </c>
      <c r="J550" s="296" t="str">
        <f ca="1">IF(ISERROR($S550),"",OFFSET('Smelter Reference List'!$I$4,$S550-4,0))</f>
        <v/>
      </c>
      <c r="K550" s="297"/>
      <c r="L550" s="297"/>
      <c r="M550" s="297"/>
      <c r="N550" s="297"/>
      <c r="O550" s="297"/>
      <c r="P550" s="297"/>
      <c r="Q550" s="298"/>
      <c r="R550" s="227"/>
      <c r="S550" s="228" t="e">
        <f>IF(C550="",NA(),MATCH($B550&amp;$C550,'Smelter Reference List'!$J:$J,0))</f>
        <v>#N/A</v>
      </c>
      <c r="T550" s="229"/>
      <c r="U550" s="229">
        <f t="shared" ca="1" si="17"/>
        <v>0</v>
      </c>
      <c r="V550" s="229"/>
      <c r="W550" s="229"/>
      <c r="Y550" s="223" t="str">
        <f t="shared" si="18"/>
        <v/>
      </c>
    </row>
    <row r="551" spans="1:25" s="223" customFormat="1" ht="20.25">
      <c r="A551" s="293"/>
      <c r="B551" s="294" t="str">
        <f>IF(LEN(A551)=0,"",INDEX('Smelter Reference List'!$A:$A,MATCH($A551,'Smelter Reference List'!$E:$E,0)))</f>
        <v/>
      </c>
      <c r="C551" s="300" t="str">
        <f>IF(LEN(A551)=0,"",INDEX('Smelter Reference List'!$C:$C,MATCH($A551,'Smelter Reference List'!$E:$E,0)))</f>
        <v/>
      </c>
      <c r="D551" s="294" t="str">
        <f ca="1">IF(ISERROR($S551),"",OFFSET('Smelter Reference List'!$C$4,$S551-4,0)&amp;"")</f>
        <v/>
      </c>
      <c r="E551" s="294" t="str">
        <f ca="1">IF(ISERROR($S551),"",OFFSET('Smelter Reference List'!$D$4,$S551-4,0)&amp;"")</f>
        <v/>
      </c>
      <c r="F551" s="294" t="str">
        <f ca="1">IF(ISERROR($S551),"",OFFSET('Smelter Reference List'!$E$4,$S551-4,0))</f>
        <v/>
      </c>
      <c r="G551" s="294" t="str">
        <f ca="1">IF(C551=$U$4,"Enter smelter details", IF(ISERROR($S551),"",OFFSET('Smelter Reference List'!$F$4,$S551-4,0)))</f>
        <v/>
      </c>
      <c r="H551" s="295" t="str">
        <f ca="1">IF(ISERROR($S551),"",OFFSET('Smelter Reference List'!$G$4,$S551-4,0))</f>
        <v/>
      </c>
      <c r="I551" s="296" t="str">
        <f ca="1">IF(ISERROR($S551),"",OFFSET('Smelter Reference List'!$H$4,$S551-4,0))</f>
        <v/>
      </c>
      <c r="J551" s="296" t="str">
        <f ca="1">IF(ISERROR($S551),"",OFFSET('Smelter Reference List'!$I$4,$S551-4,0))</f>
        <v/>
      </c>
      <c r="K551" s="297"/>
      <c r="L551" s="297"/>
      <c r="M551" s="297"/>
      <c r="N551" s="297"/>
      <c r="O551" s="297"/>
      <c r="P551" s="297"/>
      <c r="Q551" s="298"/>
      <c r="R551" s="227"/>
      <c r="S551" s="228" t="e">
        <f>IF(C551="",NA(),MATCH($B551&amp;$C551,'Smelter Reference List'!$J:$J,0))</f>
        <v>#N/A</v>
      </c>
      <c r="T551" s="229"/>
      <c r="U551" s="229">
        <f t="shared" ca="1" si="17"/>
        <v>0</v>
      </c>
      <c r="V551" s="229"/>
      <c r="W551" s="229"/>
      <c r="Y551" s="223" t="str">
        <f t="shared" si="18"/>
        <v/>
      </c>
    </row>
    <row r="552" spans="1:25" s="223" customFormat="1" ht="20.25">
      <c r="A552" s="293"/>
      <c r="B552" s="294" t="str">
        <f>IF(LEN(A552)=0,"",INDEX('Smelter Reference List'!$A:$A,MATCH($A552,'Smelter Reference List'!$E:$E,0)))</f>
        <v/>
      </c>
      <c r="C552" s="300" t="str">
        <f>IF(LEN(A552)=0,"",INDEX('Smelter Reference List'!$C:$C,MATCH($A552,'Smelter Reference List'!$E:$E,0)))</f>
        <v/>
      </c>
      <c r="D552" s="294" t="str">
        <f ca="1">IF(ISERROR($S552),"",OFFSET('Smelter Reference List'!$C$4,$S552-4,0)&amp;"")</f>
        <v/>
      </c>
      <c r="E552" s="294" t="str">
        <f ca="1">IF(ISERROR($S552),"",OFFSET('Smelter Reference List'!$D$4,$S552-4,0)&amp;"")</f>
        <v/>
      </c>
      <c r="F552" s="294" t="str">
        <f ca="1">IF(ISERROR($S552),"",OFFSET('Smelter Reference List'!$E$4,$S552-4,0))</f>
        <v/>
      </c>
      <c r="G552" s="294" t="str">
        <f ca="1">IF(C552=$U$4,"Enter smelter details", IF(ISERROR($S552),"",OFFSET('Smelter Reference List'!$F$4,$S552-4,0)))</f>
        <v/>
      </c>
      <c r="H552" s="295" t="str">
        <f ca="1">IF(ISERROR($S552),"",OFFSET('Smelter Reference List'!$G$4,$S552-4,0))</f>
        <v/>
      </c>
      <c r="I552" s="296" t="str">
        <f ca="1">IF(ISERROR($S552),"",OFFSET('Smelter Reference List'!$H$4,$S552-4,0))</f>
        <v/>
      </c>
      <c r="J552" s="296" t="str">
        <f ca="1">IF(ISERROR($S552),"",OFFSET('Smelter Reference List'!$I$4,$S552-4,0))</f>
        <v/>
      </c>
      <c r="K552" s="297"/>
      <c r="L552" s="297"/>
      <c r="M552" s="297"/>
      <c r="N552" s="297"/>
      <c r="O552" s="297"/>
      <c r="P552" s="297"/>
      <c r="Q552" s="298"/>
      <c r="R552" s="227"/>
      <c r="S552" s="228" t="e">
        <f>IF(C552="",NA(),MATCH($B552&amp;$C552,'Smelter Reference List'!$J:$J,0))</f>
        <v>#N/A</v>
      </c>
      <c r="T552" s="229"/>
      <c r="U552" s="229">
        <f t="shared" ca="1" si="17"/>
        <v>0</v>
      </c>
      <c r="V552" s="229"/>
      <c r="W552" s="229"/>
      <c r="Y552" s="223" t="str">
        <f t="shared" si="18"/>
        <v/>
      </c>
    </row>
    <row r="553" spans="1:25" s="223" customFormat="1" ht="20.25">
      <c r="A553" s="293"/>
      <c r="B553" s="294" t="str">
        <f>IF(LEN(A553)=0,"",INDEX('Smelter Reference List'!$A:$A,MATCH($A553,'Smelter Reference List'!$E:$E,0)))</f>
        <v/>
      </c>
      <c r="C553" s="300" t="str">
        <f>IF(LEN(A553)=0,"",INDEX('Smelter Reference List'!$C:$C,MATCH($A553,'Smelter Reference List'!$E:$E,0)))</f>
        <v/>
      </c>
      <c r="D553" s="294" t="str">
        <f ca="1">IF(ISERROR($S553),"",OFFSET('Smelter Reference List'!$C$4,$S553-4,0)&amp;"")</f>
        <v/>
      </c>
      <c r="E553" s="294" t="str">
        <f ca="1">IF(ISERROR($S553),"",OFFSET('Smelter Reference List'!$D$4,$S553-4,0)&amp;"")</f>
        <v/>
      </c>
      <c r="F553" s="294" t="str">
        <f ca="1">IF(ISERROR($S553),"",OFFSET('Smelter Reference List'!$E$4,$S553-4,0))</f>
        <v/>
      </c>
      <c r="G553" s="294" t="str">
        <f ca="1">IF(C553=$U$4,"Enter smelter details", IF(ISERROR($S553),"",OFFSET('Smelter Reference List'!$F$4,$S553-4,0)))</f>
        <v/>
      </c>
      <c r="H553" s="295" t="str">
        <f ca="1">IF(ISERROR($S553),"",OFFSET('Smelter Reference List'!$G$4,$S553-4,0))</f>
        <v/>
      </c>
      <c r="I553" s="296" t="str">
        <f ca="1">IF(ISERROR($S553),"",OFFSET('Smelter Reference List'!$H$4,$S553-4,0))</f>
        <v/>
      </c>
      <c r="J553" s="296" t="str">
        <f ca="1">IF(ISERROR($S553),"",OFFSET('Smelter Reference List'!$I$4,$S553-4,0))</f>
        <v/>
      </c>
      <c r="K553" s="297"/>
      <c r="L553" s="297"/>
      <c r="M553" s="297"/>
      <c r="N553" s="297"/>
      <c r="O553" s="297"/>
      <c r="P553" s="297"/>
      <c r="Q553" s="298"/>
      <c r="R553" s="227"/>
      <c r="S553" s="228" t="e">
        <f>IF(C553="",NA(),MATCH($B553&amp;$C553,'Smelter Reference List'!$J:$J,0))</f>
        <v>#N/A</v>
      </c>
      <c r="T553" s="229"/>
      <c r="U553" s="229">
        <f t="shared" ca="1" si="17"/>
        <v>0</v>
      </c>
      <c r="V553" s="229"/>
      <c r="W553" s="229"/>
      <c r="Y553" s="223" t="str">
        <f t="shared" si="18"/>
        <v/>
      </c>
    </row>
    <row r="554" spans="1:25" s="223" customFormat="1" ht="20.25">
      <c r="A554" s="293"/>
      <c r="B554" s="294" t="str">
        <f>IF(LEN(A554)=0,"",INDEX('Smelter Reference List'!$A:$A,MATCH($A554,'Smelter Reference List'!$E:$E,0)))</f>
        <v/>
      </c>
      <c r="C554" s="300" t="str">
        <f>IF(LEN(A554)=0,"",INDEX('Smelter Reference List'!$C:$C,MATCH($A554,'Smelter Reference List'!$E:$E,0)))</f>
        <v/>
      </c>
      <c r="D554" s="294" t="str">
        <f ca="1">IF(ISERROR($S554),"",OFFSET('Smelter Reference List'!$C$4,$S554-4,0)&amp;"")</f>
        <v/>
      </c>
      <c r="E554" s="294" t="str">
        <f ca="1">IF(ISERROR($S554),"",OFFSET('Smelter Reference List'!$D$4,$S554-4,0)&amp;"")</f>
        <v/>
      </c>
      <c r="F554" s="294" t="str">
        <f ca="1">IF(ISERROR($S554),"",OFFSET('Smelter Reference List'!$E$4,$S554-4,0))</f>
        <v/>
      </c>
      <c r="G554" s="294" t="str">
        <f ca="1">IF(C554=$U$4,"Enter smelter details", IF(ISERROR($S554),"",OFFSET('Smelter Reference List'!$F$4,$S554-4,0)))</f>
        <v/>
      </c>
      <c r="H554" s="295" t="str">
        <f ca="1">IF(ISERROR($S554),"",OFFSET('Smelter Reference List'!$G$4,$S554-4,0))</f>
        <v/>
      </c>
      <c r="I554" s="296" t="str">
        <f ca="1">IF(ISERROR($S554),"",OFFSET('Smelter Reference List'!$H$4,$S554-4,0))</f>
        <v/>
      </c>
      <c r="J554" s="296" t="str">
        <f ca="1">IF(ISERROR($S554),"",OFFSET('Smelter Reference List'!$I$4,$S554-4,0))</f>
        <v/>
      </c>
      <c r="K554" s="297"/>
      <c r="L554" s="297"/>
      <c r="M554" s="297"/>
      <c r="N554" s="297"/>
      <c r="O554" s="297"/>
      <c r="P554" s="297"/>
      <c r="Q554" s="298"/>
      <c r="R554" s="227"/>
      <c r="S554" s="228" t="e">
        <f>IF(C554="",NA(),MATCH($B554&amp;$C554,'Smelter Reference List'!$J:$J,0))</f>
        <v>#N/A</v>
      </c>
      <c r="T554" s="229"/>
      <c r="U554" s="229">
        <f t="shared" ca="1" si="17"/>
        <v>0</v>
      </c>
      <c r="V554" s="229"/>
      <c r="W554" s="229"/>
      <c r="Y554" s="223" t="str">
        <f t="shared" si="18"/>
        <v/>
      </c>
    </row>
    <row r="555" spans="1:25" s="223" customFormat="1" ht="20.25">
      <c r="A555" s="293"/>
      <c r="B555" s="294" t="str">
        <f>IF(LEN(A555)=0,"",INDEX('Smelter Reference List'!$A:$A,MATCH($A555,'Smelter Reference List'!$E:$E,0)))</f>
        <v/>
      </c>
      <c r="C555" s="300" t="str">
        <f>IF(LEN(A555)=0,"",INDEX('Smelter Reference List'!$C:$C,MATCH($A555,'Smelter Reference List'!$E:$E,0)))</f>
        <v/>
      </c>
      <c r="D555" s="294" t="str">
        <f ca="1">IF(ISERROR($S555),"",OFFSET('Smelter Reference List'!$C$4,$S555-4,0)&amp;"")</f>
        <v/>
      </c>
      <c r="E555" s="294" t="str">
        <f ca="1">IF(ISERROR($S555),"",OFFSET('Smelter Reference List'!$D$4,$S555-4,0)&amp;"")</f>
        <v/>
      </c>
      <c r="F555" s="294" t="str">
        <f ca="1">IF(ISERROR($S555),"",OFFSET('Smelter Reference List'!$E$4,$S555-4,0))</f>
        <v/>
      </c>
      <c r="G555" s="294" t="str">
        <f ca="1">IF(C555=$U$4,"Enter smelter details", IF(ISERROR($S555),"",OFFSET('Smelter Reference List'!$F$4,$S555-4,0)))</f>
        <v/>
      </c>
      <c r="H555" s="295" t="str">
        <f ca="1">IF(ISERROR($S555),"",OFFSET('Smelter Reference List'!$G$4,$S555-4,0))</f>
        <v/>
      </c>
      <c r="I555" s="296" t="str">
        <f ca="1">IF(ISERROR($S555),"",OFFSET('Smelter Reference List'!$H$4,$S555-4,0))</f>
        <v/>
      </c>
      <c r="J555" s="296" t="str">
        <f ca="1">IF(ISERROR($S555),"",OFFSET('Smelter Reference List'!$I$4,$S555-4,0))</f>
        <v/>
      </c>
      <c r="K555" s="297"/>
      <c r="L555" s="297"/>
      <c r="M555" s="297"/>
      <c r="N555" s="297"/>
      <c r="O555" s="297"/>
      <c r="P555" s="297"/>
      <c r="Q555" s="298"/>
      <c r="R555" s="227"/>
      <c r="S555" s="228" t="e">
        <f>IF(C555="",NA(),MATCH($B555&amp;$C555,'Smelter Reference List'!$J:$J,0))</f>
        <v>#N/A</v>
      </c>
      <c r="T555" s="229"/>
      <c r="U555" s="229">
        <f t="shared" ca="1" si="17"/>
        <v>0</v>
      </c>
      <c r="V555" s="229"/>
      <c r="W555" s="229"/>
      <c r="Y555" s="223" t="str">
        <f t="shared" si="18"/>
        <v/>
      </c>
    </row>
    <row r="556" spans="1:25" s="223" customFormat="1" ht="20.25">
      <c r="A556" s="293"/>
      <c r="B556" s="294" t="str">
        <f>IF(LEN(A556)=0,"",INDEX('Smelter Reference List'!$A:$A,MATCH($A556,'Smelter Reference List'!$E:$E,0)))</f>
        <v/>
      </c>
      <c r="C556" s="300" t="str">
        <f>IF(LEN(A556)=0,"",INDEX('Smelter Reference List'!$C:$C,MATCH($A556,'Smelter Reference List'!$E:$E,0)))</f>
        <v/>
      </c>
      <c r="D556" s="294" t="str">
        <f ca="1">IF(ISERROR($S556),"",OFFSET('Smelter Reference List'!$C$4,$S556-4,0)&amp;"")</f>
        <v/>
      </c>
      <c r="E556" s="294" t="str">
        <f ca="1">IF(ISERROR($S556),"",OFFSET('Smelter Reference List'!$D$4,$S556-4,0)&amp;"")</f>
        <v/>
      </c>
      <c r="F556" s="294" t="str">
        <f ca="1">IF(ISERROR($S556),"",OFFSET('Smelter Reference List'!$E$4,$S556-4,0))</f>
        <v/>
      </c>
      <c r="G556" s="294" t="str">
        <f ca="1">IF(C556=$U$4,"Enter smelter details", IF(ISERROR($S556),"",OFFSET('Smelter Reference List'!$F$4,$S556-4,0)))</f>
        <v/>
      </c>
      <c r="H556" s="295" t="str">
        <f ca="1">IF(ISERROR($S556),"",OFFSET('Smelter Reference List'!$G$4,$S556-4,0))</f>
        <v/>
      </c>
      <c r="I556" s="296" t="str">
        <f ca="1">IF(ISERROR($S556),"",OFFSET('Smelter Reference List'!$H$4,$S556-4,0))</f>
        <v/>
      </c>
      <c r="J556" s="296" t="str">
        <f ca="1">IF(ISERROR($S556),"",OFFSET('Smelter Reference List'!$I$4,$S556-4,0))</f>
        <v/>
      </c>
      <c r="K556" s="297"/>
      <c r="L556" s="297"/>
      <c r="M556" s="297"/>
      <c r="N556" s="297"/>
      <c r="O556" s="297"/>
      <c r="P556" s="297"/>
      <c r="Q556" s="298"/>
      <c r="R556" s="227"/>
      <c r="S556" s="228" t="e">
        <f>IF(C556="",NA(),MATCH($B556&amp;$C556,'Smelter Reference List'!$J:$J,0))</f>
        <v>#N/A</v>
      </c>
      <c r="T556" s="229"/>
      <c r="U556" s="229">
        <f t="shared" ca="1" si="17"/>
        <v>0</v>
      </c>
      <c r="V556" s="229"/>
      <c r="W556" s="229"/>
      <c r="Y556" s="223" t="str">
        <f t="shared" si="18"/>
        <v/>
      </c>
    </row>
    <row r="557" spans="1:25" s="223" customFormat="1" ht="20.25">
      <c r="A557" s="293"/>
      <c r="B557" s="294" t="str">
        <f>IF(LEN(A557)=0,"",INDEX('Smelter Reference List'!$A:$A,MATCH($A557,'Smelter Reference List'!$E:$E,0)))</f>
        <v/>
      </c>
      <c r="C557" s="300" t="str">
        <f>IF(LEN(A557)=0,"",INDEX('Smelter Reference List'!$C:$C,MATCH($A557,'Smelter Reference List'!$E:$E,0)))</f>
        <v/>
      </c>
      <c r="D557" s="294" t="str">
        <f ca="1">IF(ISERROR($S557),"",OFFSET('Smelter Reference List'!$C$4,$S557-4,0)&amp;"")</f>
        <v/>
      </c>
      <c r="E557" s="294" t="str">
        <f ca="1">IF(ISERROR($S557),"",OFFSET('Smelter Reference List'!$D$4,$S557-4,0)&amp;"")</f>
        <v/>
      </c>
      <c r="F557" s="294" t="str">
        <f ca="1">IF(ISERROR($S557),"",OFFSET('Smelter Reference List'!$E$4,$S557-4,0))</f>
        <v/>
      </c>
      <c r="G557" s="294" t="str">
        <f ca="1">IF(C557=$U$4,"Enter smelter details", IF(ISERROR($S557),"",OFFSET('Smelter Reference List'!$F$4,$S557-4,0)))</f>
        <v/>
      </c>
      <c r="H557" s="295" t="str">
        <f ca="1">IF(ISERROR($S557),"",OFFSET('Smelter Reference List'!$G$4,$S557-4,0))</f>
        <v/>
      </c>
      <c r="I557" s="296" t="str">
        <f ca="1">IF(ISERROR($S557),"",OFFSET('Smelter Reference List'!$H$4,$S557-4,0))</f>
        <v/>
      </c>
      <c r="J557" s="296" t="str">
        <f ca="1">IF(ISERROR($S557),"",OFFSET('Smelter Reference List'!$I$4,$S557-4,0))</f>
        <v/>
      </c>
      <c r="K557" s="297"/>
      <c r="L557" s="297"/>
      <c r="M557" s="297"/>
      <c r="N557" s="297"/>
      <c r="O557" s="297"/>
      <c r="P557" s="297"/>
      <c r="Q557" s="298"/>
      <c r="R557" s="227"/>
      <c r="S557" s="228" t="e">
        <f>IF(C557="",NA(),MATCH($B557&amp;$C557,'Smelter Reference List'!$J:$J,0))</f>
        <v>#N/A</v>
      </c>
      <c r="T557" s="229"/>
      <c r="U557" s="229">
        <f t="shared" ca="1" si="17"/>
        <v>0</v>
      </c>
      <c r="V557" s="229"/>
      <c r="W557" s="229"/>
      <c r="Y557" s="223" t="str">
        <f t="shared" si="18"/>
        <v/>
      </c>
    </row>
    <row r="558" spans="1:25" s="223" customFormat="1" ht="20.25">
      <c r="A558" s="293"/>
      <c r="B558" s="294" t="str">
        <f>IF(LEN(A558)=0,"",INDEX('Smelter Reference List'!$A:$A,MATCH($A558,'Smelter Reference List'!$E:$E,0)))</f>
        <v/>
      </c>
      <c r="C558" s="300" t="str">
        <f>IF(LEN(A558)=0,"",INDEX('Smelter Reference List'!$C:$C,MATCH($A558,'Smelter Reference List'!$E:$E,0)))</f>
        <v/>
      </c>
      <c r="D558" s="294" t="str">
        <f ca="1">IF(ISERROR($S558),"",OFFSET('Smelter Reference List'!$C$4,$S558-4,0)&amp;"")</f>
        <v/>
      </c>
      <c r="E558" s="294" t="str">
        <f ca="1">IF(ISERROR($S558),"",OFFSET('Smelter Reference List'!$D$4,$S558-4,0)&amp;"")</f>
        <v/>
      </c>
      <c r="F558" s="294" t="str">
        <f ca="1">IF(ISERROR($S558),"",OFFSET('Smelter Reference List'!$E$4,$S558-4,0))</f>
        <v/>
      </c>
      <c r="G558" s="294" t="str">
        <f ca="1">IF(C558=$U$4,"Enter smelter details", IF(ISERROR($S558),"",OFFSET('Smelter Reference List'!$F$4,$S558-4,0)))</f>
        <v/>
      </c>
      <c r="H558" s="295" t="str">
        <f ca="1">IF(ISERROR($S558),"",OFFSET('Smelter Reference List'!$G$4,$S558-4,0))</f>
        <v/>
      </c>
      <c r="I558" s="296" t="str">
        <f ca="1">IF(ISERROR($S558),"",OFFSET('Smelter Reference List'!$H$4,$S558-4,0))</f>
        <v/>
      </c>
      <c r="J558" s="296" t="str">
        <f ca="1">IF(ISERROR($S558),"",OFFSET('Smelter Reference List'!$I$4,$S558-4,0))</f>
        <v/>
      </c>
      <c r="K558" s="297"/>
      <c r="L558" s="297"/>
      <c r="M558" s="297"/>
      <c r="N558" s="297"/>
      <c r="O558" s="297"/>
      <c r="P558" s="297"/>
      <c r="Q558" s="298"/>
      <c r="R558" s="227"/>
      <c r="S558" s="228" t="e">
        <f>IF(C558="",NA(),MATCH($B558&amp;$C558,'Smelter Reference List'!$J:$J,0))</f>
        <v>#N/A</v>
      </c>
      <c r="T558" s="229"/>
      <c r="U558" s="229">
        <f t="shared" ca="1" si="17"/>
        <v>0</v>
      </c>
      <c r="V558" s="229"/>
      <c r="W558" s="229"/>
      <c r="Y558" s="223" t="str">
        <f t="shared" si="18"/>
        <v/>
      </c>
    </row>
    <row r="559" spans="1:25" s="223" customFormat="1" ht="20.25">
      <c r="A559" s="293"/>
      <c r="B559" s="294" t="str">
        <f>IF(LEN(A559)=0,"",INDEX('Smelter Reference List'!$A:$A,MATCH($A559,'Smelter Reference List'!$E:$E,0)))</f>
        <v/>
      </c>
      <c r="C559" s="300" t="str">
        <f>IF(LEN(A559)=0,"",INDEX('Smelter Reference List'!$C:$C,MATCH($A559,'Smelter Reference List'!$E:$E,0)))</f>
        <v/>
      </c>
      <c r="D559" s="294" t="str">
        <f ca="1">IF(ISERROR($S559),"",OFFSET('Smelter Reference List'!$C$4,$S559-4,0)&amp;"")</f>
        <v/>
      </c>
      <c r="E559" s="294" t="str">
        <f ca="1">IF(ISERROR($S559),"",OFFSET('Smelter Reference List'!$D$4,$S559-4,0)&amp;"")</f>
        <v/>
      </c>
      <c r="F559" s="294" t="str">
        <f ca="1">IF(ISERROR($S559),"",OFFSET('Smelter Reference List'!$E$4,$S559-4,0))</f>
        <v/>
      </c>
      <c r="G559" s="294" t="str">
        <f ca="1">IF(C559=$U$4,"Enter smelter details", IF(ISERROR($S559),"",OFFSET('Smelter Reference List'!$F$4,$S559-4,0)))</f>
        <v/>
      </c>
      <c r="H559" s="295" t="str">
        <f ca="1">IF(ISERROR($S559),"",OFFSET('Smelter Reference List'!$G$4,$S559-4,0))</f>
        <v/>
      </c>
      <c r="I559" s="296" t="str">
        <f ca="1">IF(ISERROR($S559),"",OFFSET('Smelter Reference List'!$H$4,$S559-4,0))</f>
        <v/>
      </c>
      <c r="J559" s="296" t="str">
        <f ca="1">IF(ISERROR($S559),"",OFFSET('Smelter Reference List'!$I$4,$S559-4,0))</f>
        <v/>
      </c>
      <c r="K559" s="297"/>
      <c r="L559" s="297"/>
      <c r="M559" s="297"/>
      <c r="N559" s="297"/>
      <c r="O559" s="297"/>
      <c r="P559" s="297"/>
      <c r="Q559" s="298"/>
      <c r="R559" s="227"/>
      <c r="S559" s="228" t="e">
        <f>IF(C559="",NA(),MATCH($B559&amp;$C559,'Smelter Reference List'!$J:$J,0))</f>
        <v>#N/A</v>
      </c>
      <c r="T559" s="229"/>
      <c r="U559" s="229">
        <f t="shared" ca="1" si="17"/>
        <v>0</v>
      </c>
      <c r="V559" s="229"/>
      <c r="W559" s="229"/>
      <c r="Y559" s="223" t="str">
        <f t="shared" si="18"/>
        <v/>
      </c>
    </row>
    <row r="560" spans="1:25" s="223" customFormat="1" ht="20.25">
      <c r="A560" s="293"/>
      <c r="B560" s="294" t="str">
        <f>IF(LEN(A560)=0,"",INDEX('Smelter Reference List'!$A:$A,MATCH($A560,'Smelter Reference List'!$E:$E,0)))</f>
        <v/>
      </c>
      <c r="C560" s="300" t="str">
        <f>IF(LEN(A560)=0,"",INDEX('Smelter Reference List'!$C:$C,MATCH($A560,'Smelter Reference List'!$E:$E,0)))</f>
        <v/>
      </c>
      <c r="D560" s="294" t="str">
        <f ca="1">IF(ISERROR($S560),"",OFFSET('Smelter Reference List'!$C$4,$S560-4,0)&amp;"")</f>
        <v/>
      </c>
      <c r="E560" s="294" t="str">
        <f ca="1">IF(ISERROR($S560),"",OFFSET('Smelter Reference List'!$D$4,$S560-4,0)&amp;"")</f>
        <v/>
      </c>
      <c r="F560" s="294" t="str">
        <f ca="1">IF(ISERROR($S560),"",OFFSET('Smelter Reference List'!$E$4,$S560-4,0))</f>
        <v/>
      </c>
      <c r="G560" s="294" t="str">
        <f ca="1">IF(C560=$U$4,"Enter smelter details", IF(ISERROR($S560),"",OFFSET('Smelter Reference List'!$F$4,$S560-4,0)))</f>
        <v/>
      </c>
      <c r="H560" s="295" t="str">
        <f ca="1">IF(ISERROR($S560),"",OFFSET('Smelter Reference List'!$G$4,$S560-4,0))</f>
        <v/>
      </c>
      <c r="I560" s="296" t="str">
        <f ca="1">IF(ISERROR($S560),"",OFFSET('Smelter Reference List'!$H$4,$S560-4,0))</f>
        <v/>
      </c>
      <c r="J560" s="296" t="str">
        <f ca="1">IF(ISERROR($S560),"",OFFSET('Smelter Reference List'!$I$4,$S560-4,0))</f>
        <v/>
      </c>
      <c r="K560" s="297"/>
      <c r="L560" s="297"/>
      <c r="M560" s="297"/>
      <c r="N560" s="297"/>
      <c r="O560" s="297"/>
      <c r="P560" s="297"/>
      <c r="Q560" s="298"/>
      <c r="R560" s="227"/>
      <c r="S560" s="228" t="e">
        <f>IF(C560="",NA(),MATCH($B560&amp;$C560,'Smelter Reference List'!$J:$J,0))</f>
        <v>#N/A</v>
      </c>
      <c r="T560" s="229"/>
      <c r="U560" s="229">
        <f t="shared" ca="1" si="17"/>
        <v>0</v>
      </c>
      <c r="V560" s="229"/>
      <c r="W560" s="229"/>
      <c r="Y560" s="223" t="str">
        <f t="shared" si="18"/>
        <v/>
      </c>
    </row>
    <row r="561" spans="1:25" s="223" customFormat="1" ht="20.25">
      <c r="A561" s="293"/>
      <c r="B561" s="294" t="str">
        <f>IF(LEN(A561)=0,"",INDEX('Smelter Reference List'!$A:$A,MATCH($A561,'Smelter Reference List'!$E:$E,0)))</f>
        <v/>
      </c>
      <c r="C561" s="300" t="str">
        <f>IF(LEN(A561)=0,"",INDEX('Smelter Reference List'!$C:$C,MATCH($A561,'Smelter Reference List'!$E:$E,0)))</f>
        <v/>
      </c>
      <c r="D561" s="294" t="str">
        <f ca="1">IF(ISERROR($S561),"",OFFSET('Smelter Reference List'!$C$4,$S561-4,0)&amp;"")</f>
        <v/>
      </c>
      <c r="E561" s="294" t="str">
        <f ca="1">IF(ISERROR($S561),"",OFFSET('Smelter Reference List'!$D$4,$S561-4,0)&amp;"")</f>
        <v/>
      </c>
      <c r="F561" s="294" t="str">
        <f ca="1">IF(ISERROR($S561),"",OFFSET('Smelter Reference List'!$E$4,$S561-4,0))</f>
        <v/>
      </c>
      <c r="G561" s="294" t="str">
        <f ca="1">IF(C561=$U$4,"Enter smelter details", IF(ISERROR($S561),"",OFFSET('Smelter Reference List'!$F$4,$S561-4,0)))</f>
        <v/>
      </c>
      <c r="H561" s="295" t="str">
        <f ca="1">IF(ISERROR($S561),"",OFFSET('Smelter Reference List'!$G$4,$S561-4,0))</f>
        <v/>
      </c>
      <c r="I561" s="296" t="str">
        <f ca="1">IF(ISERROR($S561),"",OFFSET('Smelter Reference List'!$H$4,$S561-4,0))</f>
        <v/>
      </c>
      <c r="J561" s="296" t="str">
        <f ca="1">IF(ISERROR($S561),"",OFFSET('Smelter Reference List'!$I$4,$S561-4,0))</f>
        <v/>
      </c>
      <c r="K561" s="297"/>
      <c r="L561" s="297"/>
      <c r="M561" s="297"/>
      <c r="N561" s="297"/>
      <c r="O561" s="297"/>
      <c r="P561" s="297"/>
      <c r="Q561" s="298"/>
      <c r="R561" s="227"/>
      <c r="S561" s="228" t="e">
        <f>IF(C561="",NA(),MATCH($B561&amp;$C561,'Smelter Reference List'!$J:$J,0))</f>
        <v>#N/A</v>
      </c>
      <c r="T561" s="229"/>
      <c r="U561" s="229">
        <f t="shared" ca="1" si="17"/>
        <v>0</v>
      </c>
      <c r="V561" s="229"/>
      <c r="W561" s="229"/>
      <c r="Y561" s="223" t="str">
        <f t="shared" si="18"/>
        <v/>
      </c>
    </row>
    <row r="562" spans="1:25" s="223" customFormat="1" ht="20.25">
      <c r="A562" s="293"/>
      <c r="B562" s="294" t="str">
        <f>IF(LEN(A562)=0,"",INDEX('Smelter Reference List'!$A:$A,MATCH($A562,'Smelter Reference List'!$E:$E,0)))</f>
        <v/>
      </c>
      <c r="C562" s="300" t="str">
        <f>IF(LEN(A562)=0,"",INDEX('Smelter Reference List'!$C:$C,MATCH($A562,'Smelter Reference List'!$E:$E,0)))</f>
        <v/>
      </c>
      <c r="D562" s="294" t="str">
        <f ca="1">IF(ISERROR($S562),"",OFFSET('Smelter Reference List'!$C$4,$S562-4,0)&amp;"")</f>
        <v/>
      </c>
      <c r="E562" s="294" t="str">
        <f ca="1">IF(ISERROR($S562),"",OFFSET('Smelter Reference List'!$D$4,$S562-4,0)&amp;"")</f>
        <v/>
      </c>
      <c r="F562" s="294" t="str">
        <f ca="1">IF(ISERROR($S562),"",OFFSET('Smelter Reference List'!$E$4,$S562-4,0))</f>
        <v/>
      </c>
      <c r="G562" s="294" t="str">
        <f ca="1">IF(C562=$U$4,"Enter smelter details", IF(ISERROR($S562),"",OFFSET('Smelter Reference List'!$F$4,$S562-4,0)))</f>
        <v/>
      </c>
      <c r="H562" s="295" t="str">
        <f ca="1">IF(ISERROR($S562),"",OFFSET('Smelter Reference List'!$G$4,$S562-4,0))</f>
        <v/>
      </c>
      <c r="I562" s="296" t="str">
        <f ca="1">IF(ISERROR($S562),"",OFFSET('Smelter Reference List'!$H$4,$S562-4,0))</f>
        <v/>
      </c>
      <c r="J562" s="296" t="str">
        <f ca="1">IF(ISERROR($S562),"",OFFSET('Smelter Reference List'!$I$4,$S562-4,0))</f>
        <v/>
      </c>
      <c r="K562" s="297"/>
      <c r="L562" s="297"/>
      <c r="M562" s="297"/>
      <c r="N562" s="297"/>
      <c r="O562" s="297"/>
      <c r="P562" s="297"/>
      <c r="Q562" s="298"/>
      <c r="R562" s="227"/>
      <c r="S562" s="228" t="e">
        <f>IF(C562="",NA(),MATCH($B562&amp;$C562,'Smelter Reference List'!$J:$J,0))</f>
        <v>#N/A</v>
      </c>
      <c r="T562" s="229"/>
      <c r="U562" s="229">
        <f t="shared" ca="1" si="17"/>
        <v>0</v>
      </c>
      <c r="V562" s="229"/>
      <c r="W562" s="229"/>
      <c r="Y562" s="223" t="str">
        <f t="shared" si="18"/>
        <v/>
      </c>
    </row>
    <row r="563" spans="1:25" s="223" customFormat="1" ht="20.25">
      <c r="A563" s="293"/>
      <c r="B563" s="294" t="str">
        <f>IF(LEN(A563)=0,"",INDEX('Smelter Reference List'!$A:$A,MATCH($A563,'Smelter Reference List'!$E:$E,0)))</f>
        <v/>
      </c>
      <c r="C563" s="300" t="str">
        <f>IF(LEN(A563)=0,"",INDEX('Smelter Reference List'!$C:$C,MATCH($A563,'Smelter Reference List'!$E:$E,0)))</f>
        <v/>
      </c>
      <c r="D563" s="294" t="str">
        <f ca="1">IF(ISERROR($S563),"",OFFSET('Smelter Reference List'!$C$4,$S563-4,0)&amp;"")</f>
        <v/>
      </c>
      <c r="E563" s="294" t="str">
        <f ca="1">IF(ISERROR($S563),"",OFFSET('Smelter Reference List'!$D$4,$S563-4,0)&amp;"")</f>
        <v/>
      </c>
      <c r="F563" s="294" t="str">
        <f ca="1">IF(ISERROR($S563),"",OFFSET('Smelter Reference List'!$E$4,$S563-4,0))</f>
        <v/>
      </c>
      <c r="G563" s="294" t="str">
        <f ca="1">IF(C563=$U$4,"Enter smelter details", IF(ISERROR($S563),"",OFFSET('Smelter Reference List'!$F$4,$S563-4,0)))</f>
        <v/>
      </c>
      <c r="H563" s="295" t="str">
        <f ca="1">IF(ISERROR($S563),"",OFFSET('Smelter Reference List'!$G$4,$S563-4,0))</f>
        <v/>
      </c>
      <c r="I563" s="296" t="str">
        <f ca="1">IF(ISERROR($S563),"",OFFSET('Smelter Reference List'!$H$4,$S563-4,0))</f>
        <v/>
      </c>
      <c r="J563" s="296" t="str">
        <f ca="1">IF(ISERROR($S563),"",OFFSET('Smelter Reference List'!$I$4,$S563-4,0))</f>
        <v/>
      </c>
      <c r="K563" s="297"/>
      <c r="L563" s="297"/>
      <c r="M563" s="297"/>
      <c r="N563" s="297"/>
      <c r="O563" s="297"/>
      <c r="P563" s="297"/>
      <c r="Q563" s="298"/>
      <c r="R563" s="227"/>
      <c r="S563" s="228" t="e">
        <f>IF(C563="",NA(),MATCH($B563&amp;$C563,'Smelter Reference List'!$J:$J,0))</f>
        <v>#N/A</v>
      </c>
      <c r="T563" s="229"/>
      <c r="U563" s="229">
        <f t="shared" ca="1" si="17"/>
        <v>0</v>
      </c>
      <c r="V563" s="229"/>
      <c r="W563" s="229"/>
      <c r="Y563" s="223" t="str">
        <f t="shared" si="18"/>
        <v/>
      </c>
    </row>
    <row r="564" spans="1:25" s="223" customFormat="1" ht="20.25">
      <c r="A564" s="293"/>
      <c r="B564" s="294" t="str">
        <f>IF(LEN(A564)=0,"",INDEX('Smelter Reference List'!$A:$A,MATCH($A564,'Smelter Reference List'!$E:$E,0)))</f>
        <v/>
      </c>
      <c r="C564" s="300" t="str">
        <f>IF(LEN(A564)=0,"",INDEX('Smelter Reference List'!$C:$C,MATCH($A564,'Smelter Reference List'!$E:$E,0)))</f>
        <v/>
      </c>
      <c r="D564" s="294" t="str">
        <f ca="1">IF(ISERROR($S564),"",OFFSET('Smelter Reference List'!$C$4,$S564-4,0)&amp;"")</f>
        <v/>
      </c>
      <c r="E564" s="294" t="str">
        <f ca="1">IF(ISERROR($S564),"",OFFSET('Smelter Reference List'!$D$4,$S564-4,0)&amp;"")</f>
        <v/>
      </c>
      <c r="F564" s="294" t="str">
        <f ca="1">IF(ISERROR($S564),"",OFFSET('Smelter Reference List'!$E$4,$S564-4,0))</f>
        <v/>
      </c>
      <c r="G564" s="294" t="str">
        <f ca="1">IF(C564=$U$4,"Enter smelter details", IF(ISERROR($S564),"",OFFSET('Smelter Reference List'!$F$4,$S564-4,0)))</f>
        <v/>
      </c>
      <c r="H564" s="295" t="str">
        <f ca="1">IF(ISERROR($S564),"",OFFSET('Smelter Reference List'!$G$4,$S564-4,0))</f>
        <v/>
      </c>
      <c r="I564" s="296" t="str">
        <f ca="1">IF(ISERROR($S564),"",OFFSET('Smelter Reference List'!$H$4,$S564-4,0))</f>
        <v/>
      </c>
      <c r="J564" s="296" t="str">
        <f ca="1">IF(ISERROR($S564),"",OFFSET('Smelter Reference List'!$I$4,$S564-4,0))</f>
        <v/>
      </c>
      <c r="K564" s="297"/>
      <c r="L564" s="297"/>
      <c r="M564" s="297"/>
      <c r="N564" s="297"/>
      <c r="O564" s="297"/>
      <c r="P564" s="297"/>
      <c r="Q564" s="298"/>
      <c r="R564" s="227"/>
      <c r="S564" s="228" t="e">
        <f>IF(C564="",NA(),MATCH($B564&amp;$C564,'Smelter Reference List'!$J:$J,0))</f>
        <v>#N/A</v>
      </c>
      <c r="T564" s="229"/>
      <c r="U564" s="229">
        <f t="shared" ca="1" si="17"/>
        <v>0</v>
      </c>
      <c r="V564" s="229"/>
      <c r="W564" s="229"/>
      <c r="Y564" s="223" t="str">
        <f t="shared" si="18"/>
        <v/>
      </c>
    </row>
    <row r="565" spans="1:25" s="223" customFormat="1" ht="20.25">
      <c r="A565" s="293"/>
      <c r="B565" s="294" t="str">
        <f>IF(LEN(A565)=0,"",INDEX('Smelter Reference List'!$A:$A,MATCH($A565,'Smelter Reference List'!$E:$E,0)))</f>
        <v/>
      </c>
      <c r="C565" s="300" t="str">
        <f>IF(LEN(A565)=0,"",INDEX('Smelter Reference List'!$C:$C,MATCH($A565,'Smelter Reference List'!$E:$E,0)))</f>
        <v/>
      </c>
      <c r="D565" s="294" t="str">
        <f ca="1">IF(ISERROR($S565),"",OFFSET('Smelter Reference List'!$C$4,$S565-4,0)&amp;"")</f>
        <v/>
      </c>
      <c r="E565" s="294" t="str">
        <f ca="1">IF(ISERROR($S565),"",OFFSET('Smelter Reference List'!$D$4,$S565-4,0)&amp;"")</f>
        <v/>
      </c>
      <c r="F565" s="294" t="str">
        <f ca="1">IF(ISERROR($S565),"",OFFSET('Smelter Reference List'!$E$4,$S565-4,0))</f>
        <v/>
      </c>
      <c r="G565" s="294" t="str">
        <f ca="1">IF(C565=$U$4,"Enter smelter details", IF(ISERROR($S565),"",OFFSET('Smelter Reference List'!$F$4,$S565-4,0)))</f>
        <v/>
      </c>
      <c r="H565" s="295" t="str">
        <f ca="1">IF(ISERROR($S565),"",OFFSET('Smelter Reference List'!$G$4,$S565-4,0))</f>
        <v/>
      </c>
      <c r="I565" s="296" t="str">
        <f ca="1">IF(ISERROR($S565),"",OFFSET('Smelter Reference List'!$H$4,$S565-4,0))</f>
        <v/>
      </c>
      <c r="J565" s="296" t="str">
        <f ca="1">IF(ISERROR($S565),"",OFFSET('Smelter Reference List'!$I$4,$S565-4,0))</f>
        <v/>
      </c>
      <c r="K565" s="297"/>
      <c r="L565" s="297"/>
      <c r="M565" s="297"/>
      <c r="N565" s="297"/>
      <c r="O565" s="297"/>
      <c r="P565" s="297"/>
      <c r="Q565" s="298"/>
      <c r="R565" s="227"/>
      <c r="S565" s="228" t="e">
        <f>IF(C565="",NA(),MATCH($B565&amp;$C565,'Smelter Reference List'!$J:$J,0))</f>
        <v>#N/A</v>
      </c>
      <c r="T565" s="229"/>
      <c r="U565" s="229">
        <f t="shared" ca="1" si="17"/>
        <v>0</v>
      </c>
      <c r="V565" s="229"/>
      <c r="W565" s="229"/>
      <c r="Y565" s="223" t="str">
        <f t="shared" si="18"/>
        <v/>
      </c>
    </row>
    <row r="566" spans="1:25" s="223" customFormat="1" ht="20.25">
      <c r="A566" s="293"/>
      <c r="B566" s="294" t="str">
        <f>IF(LEN(A566)=0,"",INDEX('Smelter Reference List'!$A:$A,MATCH($A566,'Smelter Reference List'!$E:$E,0)))</f>
        <v/>
      </c>
      <c r="C566" s="300" t="str">
        <f>IF(LEN(A566)=0,"",INDEX('Smelter Reference List'!$C:$C,MATCH($A566,'Smelter Reference List'!$E:$E,0)))</f>
        <v/>
      </c>
      <c r="D566" s="294" t="str">
        <f ca="1">IF(ISERROR($S566),"",OFFSET('Smelter Reference List'!$C$4,$S566-4,0)&amp;"")</f>
        <v/>
      </c>
      <c r="E566" s="294" t="str">
        <f ca="1">IF(ISERROR($S566),"",OFFSET('Smelter Reference List'!$D$4,$S566-4,0)&amp;"")</f>
        <v/>
      </c>
      <c r="F566" s="294" t="str">
        <f ca="1">IF(ISERROR($S566),"",OFFSET('Smelter Reference List'!$E$4,$S566-4,0))</f>
        <v/>
      </c>
      <c r="G566" s="294" t="str">
        <f ca="1">IF(C566=$U$4,"Enter smelter details", IF(ISERROR($S566),"",OFFSET('Smelter Reference List'!$F$4,$S566-4,0)))</f>
        <v/>
      </c>
      <c r="H566" s="295" t="str">
        <f ca="1">IF(ISERROR($S566),"",OFFSET('Smelter Reference List'!$G$4,$S566-4,0))</f>
        <v/>
      </c>
      <c r="I566" s="296" t="str">
        <f ca="1">IF(ISERROR($S566),"",OFFSET('Smelter Reference List'!$H$4,$S566-4,0))</f>
        <v/>
      </c>
      <c r="J566" s="296" t="str">
        <f ca="1">IF(ISERROR($S566),"",OFFSET('Smelter Reference List'!$I$4,$S566-4,0))</f>
        <v/>
      </c>
      <c r="K566" s="297"/>
      <c r="L566" s="297"/>
      <c r="M566" s="297"/>
      <c r="N566" s="297"/>
      <c r="O566" s="297"/>
      <c r="P566" s="297"/>
      <c r="Q566" s="298"/>
      <c r="R566" s="227"/>
      <c r="S566" s="228" t="e">
        <f>IF(C566="",NA(),MATCH($B566&amp;$C566,'Smelter Reference List'!$J:$J,0))</f>
        <v>#N/A</v>
      </c>
      <c r="T566" s="229"/>
      <c r="U566" s="229">
        <f t="shared" ca="1" si="17"/>
        <v>0</v>
      </c>
      <c r="V566" s="229"/>
      <c r="W566" s="229"/>
      <c r="Y566" s="223" t="str">
        <f t="shared" si="18"/>
        <v/>
      </c>
    </row>
    <row r="567" spans="1:25" s="223" customFormat="1" ht="20.25">
      <c r="A567" s="293"/>
      <c r="B567" s="294" t="str">
        <f>IF(LEN(A567)=0,"",INDEX('Smelter Reference List'!$A:$A,MATCH($A567,'Smelter Reference List'!$E:$E,0)))</f>
        <v/>
      </c>
      <c r="C567" s="300" t="str">
        <f>IF(LEN(A567)=0,"",INDEX('Smelter Reference List'!$C:$C,MATCH($A567,'Smelter Reference List'!$E:$E,0)))</f>
        <v/>
      </c>
      <c r="D567" s="294" t="str">
        <f ca="1">IF(ISERROR($S567),"",OFFSET('Smelter Reference List'!$C$4,$S567-4,0)&amp;"")</f>
        <v/>
      </c>
      <c r="E567" s="294" t="str">
        <f ca="1">IF(ISERROR($S567),"",OFFSET('Smelter Reference List'!$D$4,$S567-4,0)&amp;"")</f>
        <v/>
      </c>
      <c r="F567" s="294" t="str">
        <f ca="1">IF(ISERROR($S567),"",OFFSET('Smelter Reference List'!$E$4,$S567-4,0))</f>
        <v/>
      </c>
      <c r="G567" s="294" t="str">
        <f ca="1">IF(C567=$U$4,"Enter smelter details", IF(ISERROR($S567),"",OFFSET('Smelter Reference List'!$F$4,$S567-4,0)))</f>
        <v/>
      </c>
      <c r="H567" s="295" t="str">
        <f ca="1">IF(ISERROR($S567),"",OFFSET('Smelter Reference List'!$G$4,$S567-4,0))</f>
        <v/>
      </c>
      <c r="I567" s="296" t="str">
        <f ca="1">IF(ISERROR($S567),"",OFFSET('Smelter Reference List'!$H$4,$S567-4,0))</f>
        <v/>
      </c>
      <c r="J567" s="296" t="str">
        <f ca="1">IF(ISERROR($S567),"",OFFSET('Smelter Reference List'!$I$4,$S567-4,0))</f>
        <v/>
      </c>
      <c r="K567" s="297"/>
      <c r="L567" s="297"/>
      <c r="M567" s="297"/>
      <c r="N567" s="297"/>
      <c r="O567" s="297"/>
      <c r="P567" s="297"/>
      <c r="Q567" s="298"/>
      <c r="R567" s="227"/>
      <c r="S567" s="228" t="e">
        <f>IF(C567="",NA(),MATCH($B567&amp;$C567,'Smelter Reference List'!$J:$J,0))</f>
        <v>#N/A</v>
      </c>
      <c r="T567" s="229"/>
      <c r="U567" s="229">
        <f t="shared" ca="1" si="17"/>
        <v>0</v>
      </c>
      <c r="V567" s="229"/>
      <c r="W567" s="229"/>
      <c r="Y567" s="223" t="str">
        <f t="shared" si="18"/>
        <v/>
      </c>
    </row>
    <row r="568" spans="1:25" s="223" customFormat="1" ht="20.25">
      <c r="A568" s="293"/>
      <c r="B568" s="294" t="str">
        <f>IF(LEN(A568)=0,"",INDEX('Smelter Reference List'!$A:$A,MATCH($A568,'Smelter Reference List'!$E:$E,0)))</f>
        <v/>
      </c>
      <c r="C568" s="300" t="str">
        <f>IF(LEN(A568)=0,"",INDEX('Smelter Reference List'!$C:$C,MATCH($A568,'Smelter Reference List'!$E:$E,0)))</f>
        <v/>
      </c>
      <c r="D568" s="294" t="str">
        <f ca="1">IF(ISERROR($S568),"",OFFSET('Smelter Reference List'!$C$4,$S568-4,0)&amp;"")</f>
        <v/>
      </c>
      <c r="E568" s="294" t="str">
        <f ca="1">IF(ISERROR($S568),"",OFFSET('Smelter Reference List'!$D$4,$S568-4,0)&amp;"")</f>
        <v/>
      </c>
      <c r="F568" s="294" t="str">
        <f ca="1">IF(ISERROR($S568),"",OFFSET('Smelter Reference List'!$E$4,$S568-4,0))</f>
        <v/>
      </c>
      <c r="G568" s="294" t="str">
        <f ca="1">IF(C568=$U$4,"Enter smelter details", IF(ISERROR($S568),"",OFFSET('Smelter Reference List'!$F$4,$S568-4,0)))</f>
        <v/>
      </c>
      <c r="H568" s="295" t="str">
        <f ca="1">IF(ISERROR($S568),"",OFFSET('Smelter Reference List'!$G$4,$S568-4,0))</f>
        <v/>
      </c>
      <c r="I568" s="296" t="str">
        <f ca="1">IF(ISERROR($S568),"",OFFSET('Smelter Reference List'!$H$4,$S568-4,0))</f>
        <v/>
      </c>
      <c r="J568" s="296" t="str">
        <f ca="1">IF(ISERROR($S568),"",OFFSET('Smelter Reference List'!$I$4,$S568-4,0))</f>
        <v/>
      </c>
      <c r="K568" s="297"/>
      <c r="L568" s="297"/>
      <c r="M568" s="297"/>
      <c r="N568" s="297"/>
      <c r="O568" s="297"/>
      <c r="P568" s="297"/>
      <c r="Q568" s="298"/>
      <c r="R568" s="227"/>
      <c r="S568" s="228" t="e">
        <f>IF(C568="",NA(),MATCH($B568&amp;$C568,'Smelter Reference List'!$J:$J,0))</f>
        <v>#N/A</v>
      </c>
      <c r="T568" s="229"/>
      <c r="U568" s="229">
        <f t="shared" ca="1" si="17"/>
        <v>0</v>
      </c>
      <c r="V568" s="229"/>
      <c r="W568" s="229"/>
      <c r="Y568" s="223" t="str">
        <f t="shared" si="18"/>
        <v/>
      </c>
    </row>
    <row r="569" spans="1:25" s="223" customFormat="1" ht="20.25">
      <c r="A569" s="293"/>
      <c r="B569" s="294" t="str">
        <f>IF(LEN(A569)=0,"",INDEX('Smelter Reference List'!$A:$A,MATCH($A569,'Smelter Reference List'!$E:$E,0)))</f>
        <v/>
      </c>
      <c r="C569" s="300" t="str">
        <f>IF(LEN(A569)=0,"",INDEX('Smelter Reference List'!$C:$C,MATCH($A569,'Smelter Reference List'!$E:$E,0)))</f>
        <v/>
      </c>
      <c r="D569" s="294" t="str">
        <f ca="1">IF(ISERROR($S569),"",OFFSET('Smelter Reference List'!$C$4,$S569-4,0)&amp;"")</f>
        <v/>
      </c>
      <c r="E569" s="294" t="str">
        <f ca="1">IF(ISERROR($S569),"",OFFSET('Smelter Reference List'!$D$4,$S569-4,0)&amp;"")</f>
        <v/>
      </c>
      <c r="F569" s="294" t="str">
        <f ca="1">IF(ISERROR($S569),"",OFFSET('Smelter Reference List'!$E$4,$S569-4,0))</f>
        <v/>
      </c>
      <c r="G569" s="294" t="str">
        <f ca="1">IF(C569=$U$4,"Enter smelter details", IF(ISERROR($S569),"",OFFSET('Smelter Reference List'!$F$4,$S569-4,0)))</f>
        <v/>
      </c>
      <c r="H569" s="295" t="str">
        <f ca="1">IF(ISERROR($S569),"",OFFSET('Smelter Reference List'!$G$4,$S569-4,0))</f>
        <v/>
      </c>
      <c r="I569" s="296" t="str">
        <f ca="1">IF(ISERROR($S569),"",OFFSET('Smelter Reference List'!$H$4,$S569-4,0))</f>
        <v/>
      </c>
      <c r="J569" s="296" t="str">
        <f ca="1">IF(ISERROR($S569),"",OFFSET('Smelter Reference List'!$I$4,$S569-4,0))</f>
        <v/>
      </c>
      <c r="K569" s="297"/>
      <c r="L569" s="297"/>
      <c r="M569" s="297"/>
      <c r="N569" s="297"/>
      <c r="O569" s="297"/>
      <c r="P569" s="297"/>
      <c r="Q569" s="298"/>
      <c r="R569" s="227"/>
      <c r="S569" s="228" t="e">
        <f>IF(C569="",NA(),MATCH($B569&amp;$C569,'Smelter Reference List'!$J:$J,0))</f>
        <v>#N/A</v>
      </c>
      <c r="T569" s="229"/>
      <c r="U569" s="229">
        <f t="shared" ca="1" si="17"/>
        <v>0</v>
      </c>
      <c r="V569" s="229"/>
      <c r="W569" s="229"/>
      <c r="Y569" s="223" t="str">
        <f t="shared" si="18"/>
        <v/>
      </c>
    </row>
    <row r="570" spans="1:25" s="223" customFormat="1" ht="20.25">
      <c r="A570" s="293"/>
      <c r="B570" s="294" t="str">
        <f>IF(LEN(A570)=0,"",INDEX('Smelter Reference List'!$A:$A,MATCH($A570,'Smelter Reference List'!$E:$E,0)))</f>
        <v/>
      </c>
      <c r="C570" s="300" t="str">
        <f>IF(LEN(A570)=0,"",INDEX('Smelter Reference List'!$C:$C,MATCH($A570,'Smelter Reference List'!$E:$E,0)))</f>
        <v/>
      </c>
      <c r="D570" s="294" t="str">
        <f ca="1">IF(ISERROR($S570),"",OFFSET('Smelter Reference List'!$C$4,$S570-4,0)&amp;"")</f>
        <v/>
      </c>
      <c r="E570" s="294" t="str">
        <f ca="1">IF(ISERROR($S570),"",OFFSET('Smelter Reference List'!$D$4,$S570-4,0)&amp;"")</f>
        <v/>
      </c>
      <c r="F570" s="294" t="str">
        <f ca="1">IF(ISERROR($S570),"",OFFSET('Smelter Reference List'!$E$4,$S570-4,0))</f>
        <v/>
      </c>
      <c r="G570" s="294" t="str">
        <f ca="1">IF(C570=$U$4,"Enter smelter details", IF(ISERROR($S570),"",OFFSET('Smelter Reference List'!$F$4,$S570-4,0)))</f>
        <v/>
      </c>
      <c r="H570" s="295" t="str">
        <f ca="1">IF(ISERROR($S570),"",OFFSET('Smelter Reference List'!$G$4,$S570-4,0))</f>
        <v/>
      </c>
      <c r="I570" s="296" t="str">
        <f ca="1">IF(ISERROR($S570),"",OFFSET('Smelter Reference List'!$H$4,$S570-4,0))</f>
        <v/>
      </c>
      <c r="J570" s="296" t="str">
        <f ca="1">IF(ISERROR($S570),"",OFFSET('Smelter Reference List'!$I$4,$S570-4,0))</f>
        <v/>
      </c>
      <c r="K570" s="297"/>
      <c r="L570" s="297"/>
      <c r="M570" s="297"/>
      <c r="N570" s="297"/>
      <c r="O570" s="297"/>
      <c r="P570" s="297"/>
      <c r="Q570" s="298"/>
      <c r="R570" s="227"/>
      <c r="S570" s="228" t="e">
        <f>IF(C570="",NA(),MATCH($B570&amp;$C570,'Smelter Reference List'!$J:$J,0))</f>
        <v>#N/A</v>
      </c>
      <c r="T570" s="229"/>
      <c r="U570" s="229">
        <f t="shared" ca="1" si="17"/>
        <v>0</v>
      </c>
      <c r="V570" s="229"/>
      <c r="W570" s="229"/>
      <c r="Y570" s="223" t="str">
        <f t="shared" si="18"/>
        <v/>
      </c>
    </row>
    <row r="571" spans="1:25" s="223" customFormat="1" ht="20.25">
      <c r="A571" s="293"/>
      <c r="B571" s="294" t="str">
        <f>IF(LEN(A571)=0,"",INDEX('Smelter Reference List'!$A:$A,MATCH($A571,'Smelter Reference List'!$E:$E,0)))</f>
        <v/>
      </c>
      <c r="C571" s="300" t="str">
        <f>IF(LEN(A571)=0,"",INDEX('Smelter Reference List'!$C:$C,MATCH($A571,'Smelter Reference List'!$E:$E,0)))</f>
        <v/>
      </c>
      <c r="D571" s="294" t="str">
        <f ca="1">IF(ISERROR($S571),"",OFFSET('Smelter Reference List'!$C$4,$S571-4,0)&amp;"")</f>
        <v/>
      </c>
      <c r="E571" s="294" t="str">
        <f ca="1">IF(ISERROR($S571),"",OFFSET('Smelter Reference List'!$D$4,$S571-4,0)&amp;"")</f>
        <v/>
      </c>
      <c r="F571" s="294" t="str">
        <f ca="1">IF(ISERROR($S571),"",OFFSET('Smelter Reference List'!$E$4,$S571-4,0))</f>
        <v/>
      </c>
      <c r="G571" s="294" t="str">
        <f ca="1">IF(C571=$U$4,"Enter smelter details", IF(ISERROR($S571),"",OFFSET('Smelter Reference List'!$F$4,$S571-4,0)))</f>
        <v/>
      </c>
      <c r="H571" s="295" t="str">
        <f ca="1">IF(ISERROR($S571),"",OFFSET('Smelter Reference List'!$G$4,$S571-4,0))</f>
        <v/>
      </c>
      <c r="I571" s="296" t="str">
        <f ca="1">IF(ISERROR($S571),"",OFFSET('Smelter Reference List'!$H$4,$S571-4,0))</f>
        <v/>
      </c>
      <c r="J571" s="296" t="str">
        <f ca="1">IF(ISERROR($S571),"",OFFSET('Smelter Reference List'!$I$4,$S571-4,0))</f>
        <v/>
      </c>
      <c r="K571" s="297"/>
      <c r="L571" s="297"/>
      <c r="M571" s="297"/>
      <c r="N571" s="297"/>
      <c r="O571" s="297"/>
      <c r="P571" s="297"/>
      <c r="Q571" s="298"/>
      <c r="R571" s="227"/>
      <c r="S571" s="228" t="e">
        <f>IF(C571="",NA(),MATCH($B571&amp;$C571,'Smelter Reference List'!$J:$J,0))</f>
        <v>#N/A</v>
      </c>
      <c r="T571" s="229"/>
      <c r="U571" s="229">
        <f t="shared" ca="1" si="17"/>
        <v>0</v>
      </c>
      <c r="V571" s="229"/>
      <c r="W571" s="229"/>
      <c r="Y571" s="223" t="str">
        <f t="shared" si="18"/>
        <v/>
      </c>
    </row>
    <row r="572" spans="1:25" s="223" customFormat="1" ht="20.25">
      <c r="A572" s="293"/>
      <c r="B572" s="294" t="str">
        <f>IF(LEN(A572)=0,"",INDEX('Smelter Reference List'!$A:$A,MATCH($A572,'Smelter Reference List'!$E:$E,0)))</f>
        <v/>
      </c>
      <c r="C572" s="300" t="str">
        <f>IF(LEN(A572)=0,"",INDEX('Smelter Reference List'!$C:$C,MATCH($A572,'Smelter Reference List'!$E:$E,0)))</f>
        <v/>
      </c>
      <c r="D572" s="294" t="str">
        <f ca="1">IF(ISERROR($S572),"",OFFSET('Smelter Reference List'!$C$4,$S572-4,0)&amp;"")</f>
        <v/>
      </c>
      <c r="E572" s="294" t="str">
        <f ca="1">IF(ISERROR($S572),"",OFFSET('Smelter Reference List'!$D$4,$S572-4,0)&amp;"")</f>
        <v/>
      </c>
      <c r="F572" s="294" t="str">
        <f ca="1">IF(ISERROR($S572),"",OFFSET('Smelter Reference List'!$E$4,$S572-4,0))</f>
        <v/>
      </c>
      <c r="G572" s="294" t="str">
        <f ca="1">IF(C572=$U$4,"Enter smelter details", IF(ISERROR($S572),"",OFFSET('Smelter Reference List'!$F$4,$S572-4,0)))</f>
        <v/>
      </c>
      <c r="H572" s="295" t="str">
        <f ca="1">IF(ISERROR($S572),"",OFFSET('Smelter Reference List'!$G$4,$S572-4,0))</f>
        <v/>
      </c>
      <c r="I572" s="296" t="str">
        <f ca="1">IF(ISERROR($S572),"",OFFSET('Smelter Reference List'!$H$4,$S572-4,0))</f>
        <v/>
      </c>
      <c r="J572" s="296" t="str">
        <f ca="1">IF(ISERROR($S572),"",OFFSET('Smelter Reference List'!$I$4,$S572-4,0))</f>
        <v/>
      </c>
      <c r="K572" s="297"/>
      <c r="L572" s="297"/>
      <c r="M572" s="297"/>
      <c r="N572" s="297"/>
      <c r="O572" s="297"/>
      <c r="P572" s="297"/>
      <c r="Q572" s="298"/>
      <c r="R572" s="227"/>
      <c r="S572" s="228" t="e">
        <f>IF(C572="",NA(),MATCH($B572&amp;$C572,'Smelter Reference List'!$J:$J,0))</f>
        <v>#N/A</v>
      </c>
      <c r="T572" s="229"/>
      <c r="U572" s="229">
        <f t="shared" ca="1" si="17"/>
        <v>0</v>
      </c>
      <c r="V572" s="229"/>
      <c r="W572" s="229"/>
      <c r="Y572" s="223" t="str">
        <f t="shared" si="18"/>
        <v/>
      </c>
    </row>
    <row r="573" spans="1:25" s="223" customFormat="1" ht="20.25">
      <c r="A573" s="293"/>
      <c r="B573" s="294" t="str">
        <f>IF(LEN(A573)=0,"",INDEX('Smelter Reference List'!$A:$A,MATCH($A573,'Smelter Reference List'!$E:$E,0)))</f>
        <v/>
      </c>
      <c r="C573" s="300" t="str">
        <f>IF(LEN(A573)=0,"",INDEX('Smelter Reference List'!$C:$C,MATCH($A573,'Smelter Reference List'!$E:$E,0)))</f>
        <v/>
      </c>
      <c r="D573" s="294" t="str">
        <f ca="1">IF(ISERROR($S573),"",OFFSET('Smelter Reference List'!$C$4,$S573-4,0)&amp;"")</f>
        <v/>
      </c>
      <c r="E573" s="294" t="str">
        <f ca="1">IF(ISERROR($S573),"",OFFSET('Smelter Reference List'!$D$4,$S573-4,0)&amp;"")</f>
        <v/>
      </c>
      <c r="F573" s="294" t="str">
        <f ca="1">IF(ISERROR($S573),"",OFFSET('Smelter Reference List'!$E$4,$S573-4,0))</f>
        <v/>
      </c>
      <c r="G573" s="294" t="str">
        <f ca="1">IF(C573=$U$4,"Enter smelter details", IF(ISERROR($S573),"",OFFSET('Smelter Reference List'!$F$4,$S573-4,0)))</f>
        <v/>
      </c>
      <c r="H573" s="295" t="str">
        <f ca="1">IF(ISERROR($S573),"",OFFSET('Smelter Reference List'!$G$4,$S573-4,0))</f>
        <v/>
      </c>
      <c r="I573" s="296" t="str">
        <f ca="1">IF(ISERROR($S573),"",OFFSET('Smelter Reference List'!$H$4,$S573-4,0))</f>
        <v/>
      </c>
      <c r="J573" s="296" t="str">
        <f ca="1">IF(ISERROR($S573),"",OFFSET('Smelter Reference List'!$I$4,$S573-4,0))</f>
        <v/>
      </c>
      <c r="K573" s="297"/>
      <c r="L573" s="297"/>
      <c r="M573" s="297"/>
      <c r="N573" s="297"/>
      <c r="O573" s="297"/>
      <c r="P573" s="297"/>
      <c r="Q573" s="298"/>
      <c r="R573" s="227"/>
      <c r="S573" s="228" t="e">
        <f>IF(C573="",NA(),MATCH($B573&amp;$C573,'Smelter Reference List'!$J:$J,0))</f>
        <v>#N/A</v>
      </c>
      <c r="T573" s="229"/>
      <c r="U573" s="229">
        <f t="shared" ca="1" si="17"/>
        <v>0</v>
      </c>
      <c r="V573" s="229"/>
      <c r="W573" s="229"/>
      <c r="Y573" s="223" t="str">
        <f t="shared" si="18"/>
        <v/>
      </c>
    </row>
    <row r="574" spans="1:25" s="223" customFormat="1" ht="20.25">
      <c r="A574" s="293"/>
      <c r="B574" s="294" t="str">
        <f>IF(LEN(A574)=0,"",INDEX('Smelter Reference List'!$A:$A,MATCH($A574,'Smelter Reference List'!$E:$E,0)))</f>
        <v/>
      </c>
      <c r="C574" s="300" t="str">
        <f>IF(LEN(A574)=0,"",INDEX('Smelter Reference List'!$C:$C,MATCH($A574,'Smelter Reference List'!$E:$E,0)))</f>
        <v/>
      </c>
      <c r="D574" s="294" t="str">
        <f ca="1">IF(ISERROR($S574),"",OFFSET('Smelter Reference List'!$C$4,$S574-4,0)&amp;"")</f>
        <v/>
      </c>
      <c r="E574" s="294" t="str">
        <f ca="1">IF(ISERROR($S574),"",OFFSET('Smelter Reference List'!$D$4,$S574-4,0)&amp;"")</f>
        <v/>
      </c>
      <c r="F574" s="294" t="str">
        <f ca="1">IF(ISERROR($S574),"",OFFSET('Smelter Reference List'!$E$4,$S574-4,0))</f>
        <v/>
      </c>
      <c r="G574" s="294" t="str">
        <f ca="1">IF(C574=$U$4,"Enter smelter details", IF(ISERROR($S574),"",OFFSET('Smelter Reference List'!$F$4,$S574-4,0)))</f>
        <v/>
      </c>
      <c r="H574" s="295" t="str">
        <f ca="1">IF(ISERROR($S574),"",OFFSET('Smelter Reference List'!$G$4,$S574-4,0))</f>
        <v/>
      </c>
      <c r="I574" s="296" t="str">
        <f ca="1">IF(ISERROR($S574),"",OFFSET('Smelter Reference List'!$H$4,$S574-4,0))</f>
        <v/>
      </c>
      <c r="J574" s="296" t="str">
        <f ca="1">IF(ISERROR($S574),"",OFFSET('Smelter Reference List'!$I$4,$S574-4,0))</f>
        <v/>
      </c>
      <c r="K574" s="297"/>
      <c r="L574" s="297"/>
      <c r="M574" s="297"/>
      <c r="N574" s="297"/>
      <c r="O574" s="297"/>
      <c r="P574" s="297"/>
      <c r="Q574" s="298"/>
      <c r="R574" s="227"/>
      <c r="S574" s="228" t="e">
        <f>IF(C574="",NA(),MATCH($B574&amp;$C574,'Smelter Reference List'!$J:$J,0))</f>
        <v>#N/A</v>
      </c>
      <c r="T574" s="229"/>
      <c r="U574" s="229">
        <f t="shared" ca="1" si="17"/>
        <v>0</v>
      </c>
      <c r="V574" s="229"/>
      <c r="W574" s="229"/>
      <c r="Y574" s="223" t="str">
        <f t="shared" si="18"/>
        <v/>
      </c>
    </row>
    <row r="575" spans="1:25" s="223" customFormat="1" ht="20.25">
      <c r="A575" s="293"/>
      <c r="B575" s="294" t="str">
        <f>IF(LEN(A575)=0,"",INDEX('Smelter Reference List'!$A:$A,MATCH($A575,'Smelter Reference List'!$E:$E,0)))</f>
        <v/>
      </c>
      <c r="C575" s="300" t="str">
        <f>IF(LEN(A575)=0,"",INDEX('Smelter Reference List'!$C:$C,MATCH($A575,'Smelter Reference List'!$E:$E,0)))</f>
        <v/>
      </c>
      <c r="D575" s="294" t="str">
        <f ca="1">IF(ISERROR($S575),"",OFFSET('Smelter Reference List'!$C$4,$S575-4,0)&amp;"")</f>
        <v/>
      </c>
      <c r="E575" s="294" t="str">
        <f ca="1">IF(ISERROR($S575),"",OFFSET('Smelter Reference List'!$D$4,$S575-4,0)&amp;"")</f>
        <v/>
      </c>
      <c r="F575" s="294" t="str">
        <f ca="1">IF(ISERROR($S575),"",OFFSET('Smelter Reference List'!$E$4,$S575-4,0))</f>
        <v/>
      </c>
      <c r="G575" s="294" t="str">
        <f ca="1">IF(C575=$U$4,"Enter smelter details", IF(ISERROR($S575),"",OFFSET('Smelter Reference List'!$F$4,$S575-4,0)))</f>
        <v/>
      </c>
      <c r="H575" s="295" t="str">
        <f ca="1">IF(ISERROR($S575),"",OFFSET('Smelter Reference List'!$G$4,$S575-4,0))</f>
        <v/>
      </c>
      <c r="I575" s="296" t="str">
        <f ca="1">IF(ISERROR($S575),"",OFFSET('Smelter Reference List'!$H$4,$S575-4,0))</f>
        <v/>
      </c>
      <c r="J575" s="296" t="str">
        <f ca="1">IF(ISERROR($S575),"",OFFSET('Smelter Reference List'!$I$4,$S575-4,0))</f>
        <v/>
      </c>
      <c r="K575" s="297"/>
      <c r="L575" s="297"/>
      <c r="M575" s="297"/>
      <c r="N575" s="297"/>
      <c r="O575" s="297"/>
      <c r="P575" s="297"/>
      <c r="Q575" s="298"/>
      <c r="R575" s="227"/>
      <c r="S575" s="228" t="e">
        <f>IF(C575="",NA(),MATCH($B575&amp;$C575,'Smelter Reference List'!$J:$J,0))</f>
        <v>#N/A</v>
      </c>
      <c r="T575" s="229"/>
      <c r="U575" s="229">
        <f t="shared" ca="1" si="17"/>
        <v>0</v>
      </c>
      <c r="V575" s="229"/>
      <c r="W575" s="229"/>
      <c r="Y575" s="223" t="str">
        <f t="shared" si="18"/>
        <v/>
      </c>
    </row>
    <row r="576" spans="1:25" s="223" customFormat="1" ht="20.25">
      <c r="A576" s="293"/>
      <c r="B576" s="294" t="str">
        <f>IF(LEN(A576)=0,"",INDEX('Smelter Reference List'!$A:$A,MATCH($A576,'Smelter Reference List'!$E:$E,0)))</f>
        <v/>
      </c>
      <c r="C576" s="300" t="str">
        <f>IF(LEN(A576)=0,"",INDEX('Smelter Reference List'!$C:$C,MATCH($A576,'Smelter Reference List'!$E:$E,0)))</f>
        <v/>
      </c>
      <c r="D576" s="294" t="str">
        <f ca="1">IF(ISERROR($S576),"",OFFSET('Smelter Reference List'!$C$4,$S576-4,0)&amp;"")</f>
        <v/>
      </c>
      <c r="E576" s="294" t="str">
        <f ca="1">IF(ISERROR($S576),"",OFFSET('Smelter Reference List'!$D$4,$S576-4,0)&amp;"")</f>
        <v/>
      </c>
      <c r="F576" s="294" t="str">
        <f ca="1">IF(ISERROR($S576),"",OFFSET('Smelter Reference List'!$E$4,$S576-4,0))</f>
        <v/>
      </c>
      <c r="G576" s="294" t="str">
        <f ca="1">IF(C576=$U$4,"Enter smelter details", IF(ISERROR($S576),"",OFFSET('Smelter Reference List'!$F$4,$S576-4,0)))</f>
        <v/>
      </c>
      <c r="H576" s="295" t="str">
        <f ca="1">IF(ISERROR($S576),"",OFFSET('Smelter Reference List'!$G$4,$S576-4,0))</f>
        <v/>
      </c>
      <c r="I576" s="296" t="str">
        <f ca="1">IF(ISERROR($S576),"",OFFSET('Smelter Reference List'!$H$4,$S576-4,0))</f>
        <v/>
      </c>
      <c r="J576" s="296" t="str">
        <f ca="1">IF(ISERROR($S576),"",OFFSET('Smelter Reference List'!$I$4,$S576-4,0))</f>
        <v/>
      </c>
      <c r="K576" s="297"/>
      <c r="L576" s="297"/>
      <c r="M576" s="297"/>
      <c r="N576" s="297"/>
      <c r="O576" s="297"/>
      <c r="P576" s="297"/>
      <c r="Q576" s="298"/>
      <c r="R576" s="227"/>
      <c r="S576" s="228" t="e">
        <f>IF(C576="",NA(),MATCH($B576&amp;$C576,'Smelter Reference List'!$J:$J,0))</f>
        <v>#N/A</v>
      </c>
      <c r="T576" s="229"/>
      <c r="U576" s="229">
        <f t="shared" ca="1" si="17"/>
        <v>0</v>
      </c>
      <c r="V576" s="229"/>
      <c r="W576" s="229"/>
      <c r="Y576" s="223" t="str">
        <f t="shared" si="18"/>
        <v/>
      </c>
    </row>
    <row r="577" spans="1:25" s="223" customFormat="1" ht="20.25">
      <c r="A577" s="293"/>
      <c r="B577" s="294" t="str">
        <f>IF(LEN(A577)=0,"",INDEX('Smelter Reference List'!$A:$A,MATCH($A577,'Smelter Reference List'!$E:$E,0)))</f>
        <v/>
      </c>
      <c r="C577" s="300" t="str">
        <f>IF(LEN(A577)=0,"",INDEX('Smelter Reference List'!$C:$C,MATCH($A577,'Smelter Reference List'!$E:$E,0)))</f>
        <v/>
      </c>
      <c r="D577" s="294" t="str">
        <f ca="1">IF(ISERROR($S577),"",OFFSET('Smelter Reference List'!$C$4,$S577-4,0)&amp;"")</f>
        <v/>
      </c>
      <c r="E577" s="294" t="str">
        <f ca="1">IF(ISERROR($S577),"",OFFSET('Smelter Reference List'!$D$4,$S577-4,0)&amp;"")</f>
        <v/>
      </c>
      <c r="F577" s="294" t="str">
        <f ca="1">IF(ISERROR($S577),"",OFFSET('Smelter Reference List'!$E$4,$S577-4,0))</f>
        <v/>
      </c>
      <c r="G577" s="294" t="str">
        <f ca="1">IF(C577=$U$4,"Enter smelter details", IF(ISERROR($S577),"",OFFSET('Smelter Reference List'!$F$4,$S577-4,0)))</f>
        <v/>
      </c>
      <c r="H577" s="295" t="str">
        <f ca="1">IF(ISERROR($S577),"",OFFSET('Smelter Reference List'!$G$4,$S577-4,0))</f>
        <v/>
      </c>
      <c r="I577" s="296" t="str">
        <f ca="1">IF(ISERROR($S577),"",OFFSET('Smelter Reference List'!$H$4,$S577-4,0))</f>
        <v/>
      </c>
      <c r="J577" s="296" t="str">
        <f ca="1">IF(ISERROR($S577),"",OFFSET('Smelter Reference List'!$I$4,$S577-4,0))</f>
        <v/>
      </c>
      <c r="K577" s="297"/>
      <c r="L577" s="297"/>
      <c r="M577" s="297"/>
      <c r="N577" s="297"/>
      <c r="O577" s="297"/>
      <c r="P577" s="297"/>
      <c r="Q577" s="298"/>
      <c r="R577" s="227"/>
      <c r="S577" s="228" t="e">
        <f>IF(C577="",NA(),MATCH($B577&amp;$C577,'Smelter Reference List'!$J:$J,0))</f>
        <v>#N/A</v>
      </c>
      <c r="T577" s="229"/>
      <c r="U577" s="229">
        <f t="shared" ca="1" si="17"/>
        <v>0</v>
      </c>
      <c r="V577" s="229"/>
      <c r="W577" s="229"/>
      <c r="Y577" s="223" t="str">
        <f t="shared" si="18"/>
        <v/>
      </c>
    </row>
    <row r="578" spans="1:25" s="223" customFormat="1" ht="20.25">
      <c r="A578" s="293"/>
      <c r="B578" s="294" t="str">
        <f>IF(LEN(A578)=0,"",INDEX('Smelter Reference List'!$A:$A,MATCH($A578,'Smelter Reference List'!$E:$E,0)))</f>
        <v/>
      </c>
      <c r="C578" s="300" t="str">
        <f>IF(LEN(A578)=0,"",INDEX('Smelter Reference List'!$C:$C,MATCH($A578,'Smelter Reference List'!$E:$E,0)))</f>
        <v/>
      </c>
      <c r="D578" s="294" t="str">
        <f ca="1">IF(ISERROR($S578),"",OFFSET('Smelter Reference List'!$C$4,$S578-4,0)&amp;"")</f>
        <v/>
      </c>
      <c r="E578" s="294" t="str">
        <f ca="1">IF(ISERROR($S578),"",OFFSET('Smelter Reference List'!$D$4,$S578-4,0)&amp;"")</f>
        <v/>
      </c>
      <c r="F578" s="294" t="str">
        <f ca="1">IF(ISERROR($S578),"",OFFSET('Smelter Reference List'!$E$4,$S578-4,0))</f>
        <v/>
      </c>
      <c r="G578" s="294" t="str">
        <f ca="1">IF(C578=$U$4,"Enter smelter details", IF(ISERROR($S578),"",OFFSET('Smelter Reference List'!$F$4,$S578-4,0)))</f>
        <v/>
      </c>
      <c r="H578" s="295" t="str">
        <f ca="1">IF(ISERROR($S578),"",OFFSET('Smelter Reference List'!$G$4,$S578-4,0))</f>
        <v/>
      </c>
      <c r="I578" s="296" t="str">
        <f ca="1">IF(ISERROR($S578),"",OFFSET('Smelter Reference List'!$H$4,$S578-4,0))</f>
        <v/>
      </c>
      <c r="J578" s="296" t="str">
        <f ca="1">IF(ISERROR($S578),"",OFFSET('Smelter Reference List'!$I$4,$S578-4,0))</f>
        <v/>
      </c>
      <c r="K578" s="297"/>
      <c r="L578" s="297"/>
      <c r="M578" s="297"/>
      <c r="N578" s="297"/>
      <c r="O578" s="297"/>
      <c r="P578" s="297"/>
      <c r="Q578" s="298"/>
      <c r="R578" s="227"/>
      <c r="S578" s="228" t="e">
        <f>IF(C578="",NA(),MATCH($B578&amp;$C578,'Smelter Reference List'!$J:$J,0))</f>
        <v>#N/A</v>
      </c>
      <c r="T578" s="229"/>
      <c r="U578" s="229">
        <f t="shared" ca="1" si="17"/>
        <v>0</v>
      </c>
      <c r="V578" s="229"/>
      <c r="W578" s="229"/>
      <c r="Y578" s="223" t="str">
        <f t="shared" si="18"/>
        <v/>
      </c>
    </row>
    <row r="579" spans="1:25" s="223" customFormat="1" ht="20.25">
      <c r="A579" s="293"/>
      <c r="B579" s="294" t="str">
        <f>IF(LEN(A579)=0,"",INDEX('Smelter Reference List'!$A:$A,MATCH($A579,'Smelter Reference List'!$E:$E,0)))</f>
        <v/>
      </c>
      <c r="C579" s="300" t="str">
        <f>IF(LEN(A579)=0,"",INDEX('Smelter Reference List'!$C:$C,MATCH($A579,'Smelter Reference List'!$E:$E,0)))</f>
        <v/>
      </c>
      <c r="D579" s="294" t="str">
        <f ca="1">IF(ISERROR($S579),"",OFFSET('Smelter Reference List'!$C$4,$S579-4,0)&amp;"")</f>
        <v/>
      </c>
      <c r="E579" s="294" t="str">
        <f ca="1">IF(ISERROR($S579),"",OFFSET('Smelter Reference List'!$D$4,$S579-4,0)&amp;"")</f>
        <v/>
      </c>
      <c r="F579" s="294" t="str">
        <f ca="1">IF(ISERROR($S579),"",OFFSET('Smelter Reference List'!$E$4,$S579-4,0))</f>
        <v/>
      </c>
      <c r="G579" s="294" t="str">
        <f ca="1">IF(C579=$U$4,"Enter smelter details", IF(ISERROR($S579),"",OFFSET('Smelter Reference List'!$F$4,$S579-4,0)))</f>
        <v/>
      </c>
      <c r="H579" s="295" t="str">
        <f ca="1">IF(ISERROR($S579),"",OFFSET('Smelter Reference List'!$G$4,$S579-4,0))</f>
        <v/>
      </c>
      <c r="I579" s="296" t="str">
        <f ca="1">IF(ISERROR($S579),"",OFFSET('Smelter Reference List'!$H$4,$S579-4,0))</f>
        <v/>
      </c>
      <c r="J579" s="296" t="str">
        <f ca="1">IF(ISERROR($S579),"",OFFSET('Smelter Reference List'!$I$4,$S579-4,0))</f>
        <v/>
      </c>
      <c r="K579" s="297"/>
      <c r="L579" s="297"/>
      <c r="M579" s="297"/>
      <c r="N579" s="297"/>
      <c r="O579" s="297"/>
      <c r="P579" s="297"/>
      <c r="Q579" s="298"/>
      <c r="R579" s="227"/>
      <c r="S579" s="228" t="e">
        <f>IF(C579="",NA(),MATCH($B579&amp;$C579,'Smelter Reference List'!$J:$J,0))</f>
        <v>#N/A</v>
      </c>
      <c r="T579" s="229"/>
      <c r="U579" s="229">
        <f t="shared" ca="1" si="17"/>
        <v>0</v>
      </c>
      <c r="V579" s="229"/>
      <c r="W579" s="229"/>
      <c r="Y579" s="223" t="str">
        <f t="shared" si="18"/>
        <v/>
      </c>
    </row>
    <row r="580" spans="1:25" s="223" customFormat="1" ht="20.25">
      <c r="A580" s="293"/>
      <c r="B580" s="294" t="str">
        <f>IF(LEN(A580)=0,"",INDEX('Smelter Reference List'!$A:$A,MATCH($A580,'Smelter Reference List'!$E:$E,0)))</f>
        <v/>
      </c>
      <c r="C580" s="300" t="str">
        <f>IF(LEN(A580)=0,"",INDEX('Smelter Reference List'!$C:$C,MATCH($A580,'Smelter Reference List'!$E:$E,0)))</f>
        <v/>
      </c>
      <c r="D580" s="294" t="str">
        <f ca="1">IF(ISERROR($S580),"",OFFSET('Smelter Reference List'!$C$4,$S580-4,0)&amp;"")</f>
        <v/>
      </c>
      <c r="E580" s="294" t="str">
        <f ca="1">IF(ISERROR($S580),"",OFFSET('Smelter Reference List'!$D$4,$S580-4,0)&amp;"")</f>
        <v/>
      </c>
      <c r="F580" s="294" t="str">
        <f ca="1">IF(ISERROR($S580),"",OFFSET('Smelter Reference List'!$E$4,$S580-4,0))</f>
        <v/>
      </c>
      <c r="G580" s="294" t="str">
        <f ca="1">IF(C580=$U$4,"Enter smelter details", IF(ISERROR($S580),"",OFFSET('Smelter Reference List'!$F$4,$S580-4,0)))</f>
        <v/>
      </c>
      <c r="H580" s="295" t="str">
        <f ca="1">IF(ISERROR($S580),"",OFFSET('Smelter Reference List'!$G$4,$S580-4,0))</f>
        <v/>
      </c>
      <c r="I580" s="296" t="str">
        <f ca="1">IF(ISERROR($S580),"",OFFSET('Smelter Reference List'!$H$4,$S580-4,0))</f>
        <v/>
      </c>
      <c r="J580" s="296" t="str">
        <f ca="1">IF(ISERROR($S580),"",OFFSET('Smelter Reference List'!$I$4,$S580-4,0))</f>
        <v/>
      </c>
      <c r="K580" s="297"/>
      <c r="L580" s="297"/>
      <c r="M580" s="297"/>
      <c r="N580" s="297"/>
      <c r="O580" s="297"/>
      <c r="P580" s="297"/>
      <c r="Q580" s="298"/>
      <c r="R580" s="227"/>
      <c r="S580" s="228" t="e">
        <f>IF(C580="",NA(),MATCH($B580&amp;$C580,'Smelter Reference List'!$J:$J,0))</f>
        <v>#N/A</v>
      </c>
      <c r="T580" s="229"/>
      <c r="U580" s="229">
        <f t="shared" ca="1" si="17"/>
        <v>0</v>
      </c>
      <c r="V580" s="229"/>
      <c r="W580" s="229"/>
      <c r="Y580" s="223" t="str">
        <f t="shared" si="18"/>
        <v/>
      </c>
    </row>
    <row r="581" spans="1:25" s="223" customFormat="1" ht="20.25">
      <c r="A581" s="293"/>
      <c r="B581" s="294" t="str">
        <f>IF(LEN(A581)=0,"",INDEX('Smelter Reference List'!$A:$A,MATCH($A581,'Smelter Reference List'!$E:$E,0)))</f>
        <v/>
      </c>
      <c r="C581" s="300" t="str">
        <f>IF(LEN(A581)=0,"",INDEX('Smelter Reference List'!$C:$C,MATCH($A581,'Smelter Reference List'!$E:$E,0)))</f>
        <v/>
      </c>
      <c r="D581" s="294" t="str">
        <f ca="1">IF(ISERROR($S581),"",OFFSET('Smelter Reference List'!$C$4,$S581-4,0)&amp;"")</f>
        <v/>
      </c>
      <c r="E581" s="294" t="str">
        <f ca="1">IF(ISERROR($S581),"",OFFSET('Smelter Reference List'!$D$4,$S581-4,0)&amp;"")</f>
        <v/>
      </c>
      <c r="F581" s="294" t="str">
        <f ca="1">IF(ISERROR($S581),"",OFFSET('Smelter Reference List'!$E$4,$S581-4,0))</f>
        <v/>
      </c>
      <c r="G581" s="294" t="str">
        <f ca="1">IF(C581=$U$4,"Enter smelter details", IF(ISERROR($S581),"",OFFSET('Smelter Reference List'!$F$4,$S581-4,0)))</f>
        <v/>
      </c>
      <c r="H581" s="295" t="str">
        <f ca="1">IF(ISERROR($S581),"",OFFSET('Smelter Reference List'!$G$4,$S581-4,0))</f>
        <v/>
      </c>
      <c r="I581" s="296" t="str">
        <f ca="1">IF(ISERROR($S581),"",OFFSET('Smelter Reference List'!$H$4,$S581-4,0))</f>
        <v/>
      </c>
      <c r="J581" s="296" t="str">
        <f ca="1">IF(ISERROR($S581),"",OFFSET('Smelter Reference List'!$I$4,$S581-4,0))</f>
        <v/>
      </c>
      <c r="K581" s="297"/>
      <c r="L581" s="297"/>
      <c r="M581" s="297"/>
      <c r="N581" s="297"/>
      <c r="O581" s="297"/>
      <c r="P581" s="297"/>
      <c r="Q581" s="298"/>
      <c r="R581" s="227"/>
      <c r="S581" s="228" t="e">
        <f>IF(C581="",NA(),MATCH($B581&amp;$C581,'Smelter Reference List'!$J:$J,0))</f>
        <v>#N/A</v>
      </c>
      <c r="T581" s="229"/>
      <c r="U581" s="229">
        <f t="shared" ca="1" si="17"/>
        <v>0</v>
      </c>
      <c r="V581" s="229"/>
      <c r="W581" s="229"/>
      <c r="Y581" s="223" t="str">
        <f t="shared" si="18"/>
        <v/>
      </c>
    </row>
    <row r="582" spans="1:25" s="223" customFormat="1" ht="20.25">
      <c r="A582" s="293"/>
      <c r="B582" s="294" t="str">
        <f>IF(LEN(A582)=0,"",INDEX('Smelter Reference List'!$A:$A,MATCH($A582,'Smelter Reference List'!$E:$E,0)))</f>
        <v/>
      </c>
      <c r="C582" s="300" t="str">
        <f>IF(LEN(A582)=0,"",INDEX('Smelter Reference List'!$C:$C,MATCH($A582,'Smelter Reference List'!$E:$E,0)))</f>
        <v/>
      </c>
      <c r="D582" s="294" t="str">
        <f ca="1">IF(ISERROR($S582),"",OFFSET('Smelter Reference List'!$C$4,$S582-4,0)&amp;"")</f>
        <v/>
      </c>
      <c r="E582" s="294" t="str">
        <f ca="1">IF(ISERROR($S582),"",OFFSET('Smelter Reference List'!$D$4,$S582-4,0)&amp;"")</f>
        <v/>
      </c>
      <c r="F582" s="294" t="str">
        <f ca="1">IF(ISERROR($S582),"",OFFSET('Smelter Reference List'!$E$4,$S582-4,0))</f>
        <v/>
      </c>
      <c r="G582" s="294" t="str">
        <f ca="1">IF(C582=$U$4,"Enter smelter details", IF(ISERROR($S582),"",OFFSET('Smelter Reference List'!$F$4,$S582-4,0)))</f>
        <v/>
      </c>
      <c r="H582" s="295" t="str">
        <f ca="1">IF(ISERROR($S582),"",OFFSET('Smelter Reference List'!$G$4,$S582-4,0))</f>
        <v/>
      </c>
      <c r="I582" s="296" t="str">
        <f ca="1">IF(ISERROR($S582),"",OFFSET('Smelter Reference List'!$H$4,$S582-4,0))</f>
        <v/>
      </c>
      <c r="J582" s="296" t="str">
        <f ca="1">IF(ISERROR($S582),"",OFFSET('Smelter Reference List'!$I$4,$S582-4,0))</f>
        <v/>
      </c>
      <c r="K582" s="297"/>
      <c r="L582" s="297"/>
      <c r="M582" s="297"/>
      <c r="N582" s="297"/>
      <c r="O582" s="297"/>
      <c r="P582" s="297"/>
      <c r="Q582" s="298"/>
      <c r="R582" s="227"/>
      <c r="S582" s="228" t="e">
        <f>IF(C582="",NA(),MATCH($B582&amp;$C582,'Smelter Reference List'!$J:$J,0))</f>
        <v>#N/A</v>
      </c>
      <c r="T582" s="229"/>
      <c r="U582" s="229">
        <f t="shared" ref="U582:U645" ca="1" si="19">IF(AND(C582="Smelter not listed",OR(LEN(D582)=0,LEN(E582)=0)),1,0)</f>
        <v>0</v>
      </c>
      <c r="V582" s="229"/>
      <c r="W582" s="229"/>
      <c r="Y582" s="223" t="str">
        <f t="shared" ref="Y582:Y645" si="20">B582&amp;C582</f>
        <v/>
      </c>
    </row>
    <row r="583" spans="1:25" s="223" customFormat="1" ht="20.25">
      <c r="A583" s="293"/>
      <c r="B583" s="294" t="str">
        <f>IF(LEN(A583)=0,"",INDEX('Smelter Reference List'!$A:$A,MATCH($A583,'Smelter Reference List'!$E:$E,0)))</f>
        <v/>
      </c>
      <c r="C583" s="300" t="str">
        <f>IF(LEN(A583)=0,"",INDEX('Smelter Reference List'!$C:$C,MATCH($A583,'Smelter Reference List'!$E:$E,0)))</f>
        <v/>
      </c>
      <c r="D583" s="294" t="str">
        <f ca="1">IF(ISERROR($S583),"",OFFSET('Smelter Reference List'!$C$4,$S583-4,0)&amp;"")</f>
        <v/>
      </c>
      <c r="E583" s="294" t="str">
        <f ca="1">IF(ISERROR($S583),"",OFFSET('Smelter Reference List'!$D$4,$S583-4,0)&amp;"")</f>
        <v/>
      </c>
      <c r="F583" s="294" t="str">
        <f ca="1">IF(ISERROR($S583),"",OFFSET('Smelter Reference List'!$E$4,$S583-4,0))</f>
        <v/>
      </c>
      <c r="G583" s="294" t="str">
        <f ca="1">IF(C583=$U$4,"Enter smelter details", IF(ISERROR($S583),"",OFFSET('Smelter Reference List'!$F$4,$S583-4,0)))</f>
        <v/>
      </c>
      <c r="H583" s="295" t="str">
        <f ca="1">IF(ISERROR($S583),"",OFFSET('Smelter Reference List'!$G$4,$S583-4,0))</f>
        <v/>
      </c>
      <c r="I583" s="296" t="str">
        <f ca="1">IF(ISERROR($S583),"",OFFSET('Smelter Reference List'!$H$4,$S583-4,0))</f>
        <v/>
      </c>
      <c r="J583" s="296" t="str">
        <f ca="1">IF(ISERROR($S583),"",OFFSET('Smelter Reference List'!$I$4,$S583-4,0))</f>
        <v/>
      </c>
      <c r="K583" s="297"/>
      <c r="L583" s="297"/>
      <c r="M583" s="297"/>
      <c r="N583" s="297"/>
      <c r="O583" s="297"/>
      <c r="P583" s="297"/>
      <c r="Q583" s="298"/>
      <c r="R583" s="227"/>
      <c r="S583" s="228" t="e">
        <f>IF(C583="",NA(),MATCH($B583&amp;$C583,'Smelter Reference List'!$J:$J,0))</f>
        <v>#N/A</v>
      </c>
      <c r="T583" s="229"/>
      <c r="U583" s="229">
        <f t="shared" ca="1" si="19"/>
        <v>0</v>
      </c>
      <c r="V583" s="229"/>
      <c r="W583" s="229"/>
      <c r="Y583" s="223" t="str">
        <f t="shared" si="20"/>
        <v/>
      </c>
    </row>
    <row r="584" spans="1:25" s="223" customFormat="1" ht="20.25">
      <c r="A584" s="293"/>
      <c r="B584" s="294" t="str">
        <f>IF(LEN(A584)=0,"",INDEX('Smelter Reference List'!$A:$A,MATCH($A584,'Smelter Reference List'!$E:$E,0)))</f>
        <v/>
      </c>
      <c r="C584" s="300" t="str">
        <f>IF(LEN(A584)=0,"",INDEX('Smelter Reference List'!$C:$C,MATCH($A584,'Smelter Reference List'!$E:$E,0)))</f>
        <v/>
      </c>
      <c r="D584" s="294" t="str">
        <f ca="1">IF(ISERROR($S584),"",OFFSET('Smelter Reference List'!$C$4,$S584-4,0)&amp;"")</f>
        <v/>
      </c>
      <c r="E584" s="294" t="str">
        <f ca="1">IF(ISERROR($S584),"",OFFSET('Smelter Reference List'!$D$4,$S584-4,0)&amp;"")</f>
        <v/>
      </c>
      <c r="F584" s="294" t="str">
        <f ca="1">IF(ISERROR($S584),"",OFFSET('Smelter Reference List'!$E$4,$S584-4,0))</f>
        <v/>
      </c>
      <c r="G584" s="294" t="str">
        <f ca="1">IF(C584=$U$4,"Enter smelter details", IF(ISERROR($S584),"",OFFSET('Smelter Reference List'!$F$4,$S584-4,0)))</f>
        <v/>
      </c>
      <c r="H584" s="295" t="str">
        <f ca="1">IF(ISERROR($S584),"",OFFSET('Smelter Reference List'!$G$4,$S584-4,0))</f>
        <v/>
      </c>
      <c r="I584" s="296" t="str">
        <f ca="1">IF(ISERROR($S584),"",OFFSET('Smelter Reference List'!$H$4,$S584-4,0))</f>
        <v/>
      </c>
      <c r="J584" s="296" t="str">
        <f ca="1">IF(ISERROR($S584),"",OFFSET('Smelter Reference List'!$I$4,$S584-4,0))</f>
        <v/>
      </c>
      <c r="K584" s="297"/>
      <c r="L584" s="297"/>
      <c r="M584" s="297"/>
      <c r="N584" s="297"/>
      <c r="O584" s="297"/>
      <c r="P584" s="297"/>
      <c r="Q584" s="298"/>
      <c r="R584" s="227"/>
      <c r="S584" s="228" t="e">
        <f>IF(C584="",NA(),MATCH($B584&amp;$C584,'Smelter Reference List'!$J:$J,0))</f>
        <v>#N/A</v>
      </c>
      <c r="T584" s="229"/>
      <c r="U584" s="229">
        <f t="shared" ca="1" si="19"/>
        <v>0</v>
      </c>
      <c r="V584" s="229"/>
      <c r="W584" s="229"/>
      <c r="Y584" s="223" t="str">
        <f t="shared" si="20"/>
        <v/>
      </c>
    </row>
    <row r="585" spans="1:25" s="223" customFormat="1" ht="20.25">
      <c r="A585" s="293"/>
      <c r="B585" s="294" t="str">
        <f>IF(LEN(A585)=0,"",INDEX('Smelter Reference List'!$A:$A,MATCH($A585,'Smelter Reference List'!$E:$E,0)))</f>
        <v/>
      </c>
      <c r="C585" s="300" t="str">
        <f>IF(LEN(A585)=0,"",INDEX('Smelter Reference List'!$C:$C,MATCH($A585,'Smelter Reference List'!$E:$E,0)))</f>
        <v/>
      </c>
      <c r="D585" s="294" t="str">
        <f ca="1">IF(ISERROR($S585),"",OFFSET('Smelter Reference List'!$C$4,$S585-4,0)&amp;"")</f>
        <v/>
      </c>
      <c r="E585" s="294" t="str">
        <f ca="1">IF(ISERROR($S585),"",OFFSET('Smelter Reference List'!$D$4,$S585-4,0)&amp;"")</f>
        <v/>
      </c>
      <c r="F585" s="294" t="str">
        <f ca="1">IF(ISERROR($S585),"",OFFSET('Smelter Reference List'!$E$4,$S585-4,0))</f>
        <v/>
      </c>
      <c r="G585" s="294" t="str">
        <f ca="1">IF(C585=$U$4,"Enter smelter details", IF(ISERROR($S585),"",OFFSET('Smelter Reference List'!$F$4,$S585-4,0)))</f>
        <v/>
      </c>
      <c r="H585" s="295" t="str">
        <f ca="1">IF(ISERROR($S585),"",OFFSET('Smelter Reference List'!$G$4,$S585-4,0))</f>
        <v/>
      </c>
      <c r="I585" s="296" t="str">
        <f ca="1">IF(ISERROR($S585),"",OFFSET('Smelter Reference List'!$H$4,$S585-4,0))</f>
        <v/>
      </c>
      <c r="J585" s="296" t="str">
        <f ca="1">IF(ISERROR($S585),"",OFFSET('Smelter Reference List'!$I$4,$S585-4,0))</f>
        <v/>
      </c>
      <c r="K585" s="297"/>
      <c r="L585" s="297"/>
      <c r="M585" s="297"/>
      <c r="N585" s="297"/>
      <c r="O585" s="297"/>
      <c r="P585" s="297"/>
      <c r="Q585" s="298"/>
      <c r="R585" s="227"/>
      <c r="S585" s="228" t="e">
        <f>IF(C585="",NA(),MATCH($B585&amp;$C585,'Smelter Reference List'!$J:$J,0))</f>
        <v>#N/A</v>
      </c>
      <c r="T585" s="229"/>
      <c r="U585" s="229">
        <f t="shared" ca="1" si="19"/>
        <v>0</v>
      </c>
      <c r="V585" s="229"/>
      <c r="W585" s="229"/>
      <c r="Y585" s="223" t="str">
        <f t="shared" si="20"/>
        <v/>
      </c>
    </row>
    <row r="586" spans="1:25" s="223" customFormat="1" ht="20.25">
      <c r="A586" s="293"/>
      <c r="B586" s="294" t="str">
        <f>IF(LEN(A586)=0,"",INDEX('Smelter Reference List'!$A:$A,MATCH($A586,'Smelter Reference List'!$E:$E,0)))</f>
        <v/>
      </c>
      <c r="C586" s="300" t="str">
        <f>IF(LEN(A586)=0,"",INDEX('Smelter Reference List'!$C:$C,MATCH($A586,'Smelter Reference List'!$E:$E,0)))</f>
        <v/>
      </c>
      <c r="D586" s="294" t="str">
        <f ca="1">IF(ISERROR($S586),"",OFFSET('Smelter Reference List'!$C$4,$S586-4,0)&amp;"")</f>
        <v/>
      </c>
      <c r="E586" s="294" t="str">
        <f ca="1">IF(ISERROR($S586),"",OFFSET('Smelter Reference List'!$D$4,$S586-4,0)&amp;"")</f>
        <v/>
      </c>
      <c r="F586" s="294" t="str">
        <f ca="1">IF(ISERROR($S586),"",OFFSET('Smelter Reference List'!$E$4,$S586-4,0))</f>
        <v/>
      </c>
      <c r="G586" s="294" t="str">
        <f ca="1">IF(C586=$U$4,"Enter smelter details", IF(ISERROR($S586),"",OFFSET('Smelter Reference List'!$F$4,$S586-4,0)))</f>
        <v/>
      </c>
      <c r="H586" s="295" t="str">
        <f ca="1">IF(ISERROR($S586),"",OFFSET('Smelter Reference List'!$G$4,$S586-4,0))</f>
        <v/>
      </c>
      <c r="I586" s="296" t="str">
        <f ca="1">IF(ISERROR($S586),"",OFFSET('Smelter Reference List'!$H$4,$S586-4,0))</f>
        <v/>
      </c>
      <c r="J586" s="296" t="str">
        <f ca="1">IF(ISERROR($S586),"",OFFSET('Smelter Reference List'!$I$4,$S586-4,0))</f>
        <v/>
      </c>
      <c r="K586" s="297"/>
      <c r="L586" s="297"/>
      <c r="M586" s="297"/>
      <c r="N586" s="297"/>
      <c r="O586" s="297"/>
      <c r="P586" s="297"/>
      <c r="Q586" s="298"/>
      <c r="R586" s="227"/>
      <c r="S586" s="228" t="e">
        <f>IF(C586="",NA(),MATCH($B586&amp;$C586,'Smelter Reference List'!$J:$J,0))</f>
        <v>#N/A</v>
      </c>
      <c r="T586" s="229"/>
      <c r="U586" s="229">
        <f t="shared" ca="1" si="19"/>
        <v>0</v>
      </c>
      <c r="V586" s="229"/>
      <c r="W586" s="229"/>
      <c r="Y586" s="223" t="str">
        <f t="shared" si="20"/>
        <v/>
      </c>
    </row>
    <row r="587" spans="1:25" s="223" customFormat="1" ht="20.25">
      <c r="A587" s="293"/>
      <c r="B587" s="294" t="str">
        <f>IF(LEN(A587)=0,"",INDEX('Smelter Reference List'!$A:$A,MATCH($A587,'Smelter Reference List'!$E:$E,0)))</f>
        <v/>
      </c>
      <c r="C587" s="300" t="str">
        <f>IF(LEN(A587)=0,"",INDEX('Smelter Reference List'!$C:$C,MATCH($A587,'Smelter Reference List'!$E:$E,0)))</f>
        <v/>
      </c>
      <c r="D587" s="294" t="str">
        <f ca="1">IF(ISERROR($S587),"",OFFSET('Smelter Reference List'!$C$4,$S587-4,0)&amp;"")</f>
        <v/>
      </c>
      <c r="E587" s="294" t="str">
        <f ca="1">IF(ISERROR($S587),"",OFFSET('Smelter Reference List'!$D$4,$S587-4,0)&amp;"")</f>
        <v/>
      </c>
      <c r="F587" s="294" t="str">
        <f ca="1">IF(ISERROR($S587),"",OFFSET('Smelter Reference List'!$E$4,$S587-4,0))</f>
        <v/>
      </c>
      <c r="G587" s="294" t="str">
        <f ca="1">IF(C587=$U$4,"Enter smelter details", IF(ISERROR($S587),"",OFFSET('Smelter Reference List'!$F$4,$S587-4,0)))</f>
        <v/>
      </c>
      <c r="H587" s="295" t="str">
        <f ca="1">IF(ISERROR($S587),"",OFFSET('Smelter Reference List'!$G$4,$S587-4,0))</f>
        <v/>
      </c>
      <c r="I587" s="296" t="str">
        <f ca="1">IF(ISERROR($S587),"",OFFSET('Smelter Reference List'!$H$4,$S587-4,0))</f>
        <v/>
      </c>
      <c r="J587" s="296" t="str">
        <f ca="1">IF(ISERROR($S587),"",OFFSET('Smelter Reference List'!$I$4,$S587-4,0))</f>
        <v/>
      </c>
      <c r="K587" s="297"/>
      <c r="L587" s="297"/>
      <c r="M587" s="297"/>
      <c r="N587" s="297"/>
      <c r="O587" s="297"/>
      <c r="P587" s="297"/>
      <c r="Q587" s="298"/>
      <c r="R587" s="227"/>
      <c r="S587" s="228" t="e">
        <f>IF(C587="",NA(),MATCH($B587&amp;$C587,'Smelter Reference List'!$J:$J,0))</f>
        <v>#N/A</v>
      </c>
      <c r="T587" s="229"/>
      <c r="U587" s="229">
        <f t="shared" ca="1" si="19"/>
        <v>0</v>
      </c>
      <c r="V587" s="229"/>
      <c r="W587" s="229"/>
      <c r="Y587" s="223" t="str">
        <f t="shared" si="20"/>
        <v/>
      </c>
    </row>
    <row r="588" spans="1:25" s="223" customFormat="1" ht="20.25">
      <c r="A588" s="293"/>
      <c r="B588" s="294" t="str">
        <f>IF(LEN(A588)=0,"",INDEX('Smelter Reference List'!$A:$A,MATCH($A588,'Smelter Reference List'!$E:$E,0)))</f>
        <v/>
      </c>
      <c r="C588" s="300" t="str">
        <f>IF(LEN(A588)=0,"",INDEX('Smelter Reference List'!$C:$C,MATCH($A588,'Smelter Reference List'!$E:$E,0)))</f>
        <v/>
      </c>
      <c r="D588" s="294" t="str">
        <f ca="1">IF(ISERROR($S588),"",OFFSET('Smelter Reference List'!$C$4,$S588-4,0)&amp;"")</f>
        <v/>
      </c>
      <c r="E588" s="294" t="str">
        <f ca="1">IF(ISERROR($S588),"",OFFSET('Smelter Reference List'!$D$4,$S588-4,0)&amp;"")</f>
        <v/>
      </c>
      <c r="F588" s="294" t="str">
        <f ca="1">IF(ISERROR($S588),"",OFFSET('Smelter Reference List'!$E$4,$S588-4,0))</f>
        <v/>
      </c>
      <c r="G588" s="294" t="str">
        <f ca="1">IF(C588=$U$4,"Enter smelter details", IF(ISERROR($S588),"",OFFSET('Smelter Reference List'!$F$4,$S588-4,0)))</f>
        <v/>
      </c>
      <c r="H588" s="295" t="str">
        <f ca="1">IF(ISERROR($S588),"",OFFSET('Smelter Reference List'!$G$4,$S588-4,0))</f>
        <v/>
      </c>
      <c r="I588" s="296" t="str">
        <f ca="1">IF(ISERROR($S588),"",OFFSET('Smelter Reference List'!$H$4,$S588-4,0))</f>
        <v/>
      </c>
      <c r="J588" s="296" t="str">
        <f ca="1">IF(ISERROR($S588),"",OFFSET('Smelter Reference List'!$I$4,$S588-4,0))</f>
        <v/>
      </c>
      <c r="K588" s="297"/>
      <c r="L588" s="297"/>
      <c r="M588" s="297"/>
      <c r="N588" s="297"/>
      <c r="O588" s="297"/>
      <c r="P588" s="297"/>
      <c r="Q588" s="298"/>
      <c r="R588" s="227"/>
      <c r="S588" s="228" t="e">
        <f>IF(C588="",NA(),MATCH($B588&amp;$C588,'Smelter Reference List'!$J:$J,0))</f>
        <v>#N/A</v>
      </c>
      <c r="T588" s="229"/>
      <c r="U588" s="229">
        <f t="shared" ca="1" si="19"/>
        <v>0</v>
      </c>
      <c r="V588" s="229"/>
      <c r="W588" s="229"/>
      <c r="Y588" s="223" t="str">
        <f t="shared" si="20"/>
        <v/>
      </c>
    </row>
    <row r="589" spans="1:25" s="223" customFormat="1" ht="20.25">
      <c r="A589" s="293"/>
      <c r="B589" s="294" t="str">
        <f>IF(LEN(A589)=0,"",INDEX('Smelter Reference List'!$A:$A,MATCH($A589,'Smelter Reference List'!$E:$E,0)))</f>
        <v/>
      </c>
      <c r="C589" s="300" t="str">
        <f>IF(LEN(A589)=0,"",INDEX('Smelter Reference List'!$C:$C,MATCH($A589,'Smelter Reference List'!$E:$E,0)))</f>
        <v/>
      </c>
      <c r="D589" s="294" t="str">
        <f ca="1">IF(ISERROR($S589),"",OFFSET('Smelter Reference List'!$C$4,$S589-4,0)&amp;"")</f>
        <v/>
      </c>
      <c r="E589" s="294" t="str">
        <f ca="1">IF(ISERROR($S589),"",OFFSET('Smelter Reference List'!$D$4,$S589-4,0)&amp;"")</f>
        <v/>
      </c>
      <c r="F589" s="294" t="str">
        <f ca="1">IF(ISERROR($S589),"",OFFSET('Smelter Reference List'!$E$4,$S589-4,0))</f>
        <v/>
      </c>
      <c r="G589" s="294" t="str">
        <f ca="1">IF(C589=$U$4,"Enter smelter details", IF(ISERROR($S589),"",OFFSET('Smelter Reference List'!$F$4,$S589-4,0)))</f>
        <v/>
      </c>
      <c r="H589" s="295" t="str">
        <f ca="1">IF(ISERROR($S589),"",OFFSET('Smelter Reference List'!$G$4,$S589-4,0))</f>
        <v/>
      </c>
      <c r="I589" s="296" t="str">
        <f ca="1">IF(ISERROR($S589),"",OFFSET('Smelter Reference List'!$H$4,$S589-4,0))</f>
        <v/>
      </c>
      <c r="J589" s="296" t="str">
        <f ca="1">IF(ISERROR($S589),"",OFFSET('Smelter Reference List'!$I$4,$S589-4,0))</f>
        <v/>
      </c>
      <c r="K589" s="297"/>
      <c r="L589" s="297"/>
      <c r="M589" s="297"/>
      <c r="N589" s="297"/>
      <c r="O589" s="297"/>
      <c r="P589" s="297"/>
      <c r="Q589" s="298"/>
      <c r="R589" s="227"/>
      <c r="S589" s="228" t="e">
        <f>IF(C589="",NA(),MATCH($B589&amp;$C589,'Smelter Reference List'!$J:$J,0))</f>
        <v>#N/A</v>
      </c>
      <c r="T589" s="229"/>
      <c r="U589" s="229">
        <f t="shared" ca="1" si="19"/>
        <v>0</v>
      </c>
      <c r="V589" s="229"/>
      <c r="W589" s="229"/>
      <c r="Y589" s="223" t="str">
        <f t="shared" si="20"/>
        <v/>
      </c>
    </row>
    <row r="590" spans="1:25" s="223" customFormat="1" ht="20.25">
      <c r="A590" s="293"/>
      <c r="B590" s="294" t="str">
        <f>IF(LEN(A590)=0,"",INDEX('Smelter Reference List'!$A:$A,MATCH($A590,'Smelter Reference List'!$E:$E,0)))</f>
        <v/>
      </c>
      <c r="C590" s="300" t="str">
        <f>IF(LEN(A590)=0,"",INDEX('Smelter Reference List'!$C:$C,MATCH($A590,'Smelter Reference List'!$E:$E,0)))</f>
        <v/>
      </c>
      <c r="D590" s="294" t="str">
        <f ca="1">IF(ISERROR($S590),"",OFFSET('Smelter Reference List'!$C$4,$S590-4,0)&amp;"")</f>
        <v/>
      </c>
      <c r="E590" s="294" t="str">
        <f ca="1">IF(ISERROR($S590),"",OFFSET('Smelter Reference List'!$D$4,$S590-4,0)&amp;"")</f>
        <v/>
      </c>
      <c r="F590" s="294" t="str">
        <f ca="1">IF(ISERROR($S590),"",OFFSET('Smelter Reference List'!$E$4,$S590-4,0))</f>
        <v/>
      </c>
      <c r="G590" s="294" t="str">
        <f ca="1">IF(C590=$U$4,"Enter smelter details", IF(ISERROR($S590),"",OFFSET('Smelter Reference List'!$F$4,$S590-4,0)))</f>
        <v/>
      </c>
      <c r="H590" s="295" t="str">
        <f ca="1">IF(ISERROR($S590),"",OFFSET('Smelter Reference List'!$G$4,$S590-4,0))</f>
        <v/>
      </c>
      <c r="I590" s="296" t="str">
        <f ca="1">IF(ISERROR($S590),"",OFFSET('Smelter Reference List'!$H$4,$S590-4,0))</f>
        <v/>
      </c>
      <c r="J590" s="296" t="str">
        <f ca="1">IF(ISERROR($S590),"",OFFSET('Smelter Reference List'!$I$4,$S590-4,0))</f>
        <v/>
      </c>
      <c r="K590" s="297"/>
      <c r="L590" s="297"/>
      <c r="M590" s="297"/>
      <c r="N590" s="297"/>
      <c r="O590" s="297"/>
      <c r="P590" s="297"/>
      <c r="Q590" s="298"/>
      <c r="R590" s="227"/>
      <c r="S590" s="228" t="e">
        <f>IF(C590="",NA(),MATCH($B590&amp;$C590,'Smelter Reference List'!$J:$J,0))</f>
        <v>#N/A</v>
      </c>
      <c r="T590" s="229"/>
      <c r="U590" s="229">
        <f t="shared" ca="1" si="19"/>
        <v>0</v>
      </c>
      <c r="V590" s="229"/>
      <c r="W590" s="229"/>
      <c r="Y590" s="223" t="str">
        <f t="shared" si="20"/>
        <v/>
      </c>
    </row>
    <row r="591" spans="1:25" s="223" customFormat="1" ht="20.25">
      <c r="A591" s="293"/>
      <c r="B591" s="294" t="str">
        <f>IF(LEN(A591)=0,"",INDEX('Smelter Reference List'!$A:$A,MATCH($A591,'Smelter Reference List'!$E:$E,0)))</f>
        <v/>
      </c>
      <c r="C591" s="300" t="str">
        <f>IF(LEN(A591)=0,"",INDEX('Smelter Reference List'!$C:$C,MATCH($A591,'Smelter Reference List'!$E:$E,0)))</f>
        <v/>
      </c>
      <c r="D591" s="294" t="str">
        <f ca="1">IF(ISERROR($S591),"",OFFSET('Smelter Reference List'!$C$4,$S591-4,0)&amp;"")</f>
        <v/>
      </c>
      <c r="E591" s="294" t="str">
        <f ca="1">IF(ISERROR($S591),"",OFFSET('Smelter Reference List'!$D$4,$S591-4,0)&amp;"")</f>
        <v/>
      </c>
      <c r="F591" s="294" t="str">
        <f ca="1">IF(ISERROR($S591),"",OFFSET('Smelter Reference List'!$E$4,$S591-4,0))</f>
        <v/>
      </c>
      <c r="G591" s="294" t="str">
        <f ca="1">IF(C591=$U$4,"Enter smelter details", IF(ISERROR($S591),"",OFFSET('Smelter Reference List'!$F$4,$S591-4,0)))</f>
        <v/>
      </c>
      <c r="H591" s="295" t="str">
        <f ca="1">IF(ISERROR($S591),"",OFFSET('Smelter Reference List'!$G$4,$S591-4,0))</f>
        <v/>
      </c>
      <c r="I591" s="296" t="str">
        <f ca="1">IF(ISERROR($S591),"",OFFSET('Smelter Reference List'!$H$4,$S591-4,0))</f>
        <v/>
      </c>
      <c r="J591" s="296" t="str">
        <f ca="1">IF(ISERROR($S591),"",OFFSET('Smelter Reference List'!$I$4,$S591-4,0))</f>
        <v/>
      </c>
      <c r="K591" s="297"/>
      <c r="L591" s="297"/>
      <c r="M591" s="297"/>
      <c r="N591" s="297"/>
      <c r="O591" s="297"/>
      <c r="P591" s="297"/>
      <c r="Q591" s="298"/>
      <c r="R591" s="227"/>
      <c r="S591" s="228" t="e">
        <f>IF(C591="",NA(),MATCH($B591&amp;$C591,'Smelter Reference List'!$J:$J,0))</f>
        <v>#N/A</v>
      </c>
      <c r="T591" s="229"/>
      <c r="U591" s="229">
        <f t="shared" ca="1" si="19"/>
        <v>0</v>
      </c>
      <c r="V591" s="229"/>
      <c r="W591" s="229"/>
      <c r="Y591" s="223" t="str">
        <f t="shared" si="20"/>
        <v/>
      </c>
    </row>
    <row r="592" spans="1:25" s="223" customFormat="1" ht="20.25">
      <c r="A592" s="293"/>
      <c r="B592" s="294" t="str">
        <f>IF(LEN(A592)=0,"",INDEX('Smelter Reference List'!$A:$A,MATCH($A592,'Smelter Reference List'!$E:$E,0)))</f>
        <v/>
      </c>
      <c r="C592" s="300" t="str">
        <f>IF(LEN(A592)=0,"",INDEX('Smelter Reference List'!$C:$C,MATCH($A592,'Smelter Reference List'!$E:$E,0)))</f>
        <v/>
      </c>
      <c r="D592" s="294" t="str">
        <f ca="1">IF(ISERROR($S592),"",OFFSET('Smelter Reference List'!$C$4,$S592-4,0)&amp;"")</f>
        <v/>
      </c>
      <c r="E592" s="294" t="str">
        <f ca="1">IF(ISERROR($S592),"",OFFSET('Smelter Reference List'!$D$4,$S592-4,0)&amp;"")</f>
        <v/>
      </c>
      <c r="F592" s="294" t="str">
        <f ca="1">IF(ISERROR($S592),"",OFFSET('Smelter Reference List'!$E$4,$S592-4,0))</f>
        <v/>
      </c>
      <c r="G592" s="294" t="str">
        <f ca="1">IF(C592=$U$4,"Enter smelter details", IF(ISERROR($S592),"",OFFSET('Smelter Reference List'!$F$4,$S592-4,0)))</f>
        <v/>
      </c>
      <c r="H592" s="295" t="str">
        <f ca="1">IF(ISERROR($S592),"",OFFSET('Smelter Reference List'!$G$4,$S592-4,0))</f>
        <v/>
      </c>
      <c r="I592" s="296" t="str">
        <f ca="1">IF(ISERROR($S592),"",OFFSET('Smelter Reference List'!$H$4,$S592-4,0))</f>
        <v/>
      </c>
      <c r="J592" s="296" t="str">
        <f ca="1">IF(ISERROR($S592),"",OFFSET('Smelter Reference List'!$I$4,$S592-4,0))</f>
        <v/>
      </c>
      <c r="K592" s="297"/>
      <c r="L592" s="297"/>
      <c r="M592" s="297"/>
      <c r="N592" s="297"/>
      <c r="O592" s="297"/>
      <c r="P592" s="297"/>
      <c r="Q592" s="298"/>
      <c r="R592" s="227"/>
      <c r="S592" s="228" t="e">
        <f>IF(C592="",NA(),MATCH($B592&amp;$C592,'Smelter Reference List'!$J:$J,0))</f>
        <v>#N/A</v>
      </c>
      <c r="T592" s="229"/>
      <c r="U592" s="229">
        <f t="shared" ca="1" si="19"/>
        <v>0</v>
      </c>
      <c r="V592" s="229"/>
      <c r="W592" s="229"/>
      <c r="Y592" s="223" t="str">
        <f t="shared" si="20"/>
        <v/>
      </c>
    </row>
    <row r="593" spans="1:25" s="223" customFormat="1" ht="20.25">
      <c r="A593" s="293"/>
      <c r="B593" s="294" t="str">
        <f>IF(LEN(A593)=0,"",INDEX('Smelter Reference List'!$A:$A,MATCH($A593,'Smelter Reference List'!$E:$E,0)))</f>
        <v/>
      </c>
      <c r="C593" s="300" t="str">
        <f>IF(LEN(A593)=0,"",INDEX('Smelter Reference List'!$C:$C,MATCH($A593,'Smelter Reference List'!$E:$E,0)))</f>
        <v/>
      </c>
      <c r="D593" s="294" t="str">
        <f ca="1">IF(ISERROR($S593),"",OFFSET('Smelter Reference List'!$C$4,$S593-4,0)&amp;"")</f>
        <v/>
      </c>
      <c r="E593" s="294" t="str">
        <f ca="1">IF(ISERROR($S593),"",OFFSET('Smelter Reference List'!$D$4,$S593-4,0)&amp;"")</f>
        <v/>
      </c>
      <c r="F593" s="294" t="str">
        <f ca="1">IF(ISERROR($S593),"",OFFSET('Smelter Reference List'!$E$4,$S593-4,0))</f>
        <v/>
      </c>
      <c r="G593" s="294" t="str">
        <f ca="1">IF(C593=$U$4,"Enter smelter details", IF(ISERROR($S593),"",OFFSET('Smelter Reference List'!$F$4,$S593-4,0)))</f>
        <v/>
      </c>
      <c r="H593" s="295" t="str">
        <f ca="1">IF(ISERROR($S593),"",OFFSET('Smelter Reference List'!$G$4,$S593-4,0))</f>
        <v/>
      </c>
      <c r="I593" s="296" t="str">
        <f ca="1">IF(ISERROR($S593),"",OFFSET('Smelter Reference List'!$H$4,$S593-4,0))</f>
        <v/>
      </c>
      <c r="J593" s="296" t="str">
        <f ca="1">IF(ISERROR($S593),"",OFFSET('Smelter Reference List'!$I$4,$S593-4,0))</f>
        <v/>
      </c>
      <c r="K593" s="297"/>
      <c r="L593" s="297"/>
      <c r="M593" s="297"/>
      <c r="N593" s="297"/>
      <c r="O593" s="297"/>
      <c r="P593" s="297"/>
      <c r="Q593" s="298"/>
      <c r="R593" s="227"/>
      <c r="S593" s="228" t="e">
        <f>IF(C593="",NA(),MATCH($B593&amp;$C593,'Smelter Reference List'!$J:$J,0))</f>
        <v>#N/A</v>
      </c>
      <c r="T593" s="229"/>
      <c r="U593" s="229">
        <f t="shared" ca="1" si="19"/>
        <v>0</v>
      </c>
      <c r="V593" s="229"/>
      <c r="W593" s="229"/>
      <c r="Y593" s="223" t="str">
        <f t="shared" si="20"/>
        <v/>
      </c>
    </row>
    <row r="594" spans="1:25" s="223" customFormat="1" ht="20.25">
      <c r="A594" s="293"/>
      <c r="B594" s="294" t="str">
        <f>IF(LEN(A594)=0,"",INDEX('Smelter Reference List'!$A:$A,MATCH($A594,'Smelter Reference List'!$E:$E,0)))</f>
        <v/>
      </c>
      <c r="C594" s="300" t="str">
        <f>IF(LEN(A594)=0,"",INDEX('Smelter Reference List'!$C:$C,MATCH($A594,'Smelter Reference List'!$E:$E,0)))</f>
        <v/>
      </c>
      <c r="D594" s="294" t="str">
        <f ca="1">IF(ISERROR($S594),"",OFFSET('Smelter Reference List'!$C$4,$S594-4,0)&amp;"")</f>
        <v/>
      </c>
      <c r="E594" s="294" t="str">
        <f ca="1">IF(ISERROR($S594),"",OFFSET('Smelter Reference List'!$D$4,$S594-4,0)&amp;"")</f>
        <v/>
      </c>
      <c r="F594" s="294" t="str">
        <f ca="1">IF(ISERROR($S594),"",OFFSET('Smelter Reference List'!$E$4,$S594-4,0))</f>
        <v/>
      </c>
      <c r="G594" s="294" t="str">
        <f ca="1">IF(C594=$U$4,"Enter smelter details", IF(ISERROR($S594),"",OFFSET('Smelter Reference List'!$F$4,$S594-4,0)))</f>
        <v/>
      </c>
      <c r="H594" s="295" t="str">
        <f ca="1">IF(ISERROR($S594),"",OFFSET('Smelter Reference List'!$G$4,$S594-4,0))</f>
        <v/>
      </c>
      <c r="I594" s="296" t="str">
        <f ca="1">IF(ISERROR($S594),"",OFFSET('Smelter Reference List'!$H$4,$S594-4,0))</f>
        <v/>
      </c>
      <c r="J594" s="296" t="str">
        <f ca="1">IF(ISERROR($S594),"",OFFSET('Smelter Reference List'!$I$4,$S594-4,0))</f>
        <v/>
      </c>
      <c r="K594" s="297"/>
      <c r="L594" s="297"/>
      <c r="M594" s="297"/>
      <c r="N594" s="297"/>
      <c r="O594" s="297"/>
      <c r="P594" s="297"/>
      <c r="Q594" s="298"/>
      <c r="R594" s="227"/>
      <c r="S594" s="228" t="e">
        <f>IF(C594="",NA(),MATCH($B594&amp;$C594,'Smelter Reference List'!$J:$J,0))</f>
        <v>#N/A</v>
      </c>
      <c r="T594" s="229"/>
      <c r="U594" s="229">
        <f t="shared" ca="1" si="19"/>
        <v>0</v>
      </c>
      <c r="V594" s="229"/>
      <c r="W594" s="229"/>
      <c r="Y594" s="223" t="str">
        <f t="shared" si="20"/>
        <v/>
      </c>
    </row>
    <row r="595" spans="1:25" s="223" customFormat="1" ht="20.25">
      <c r="A595" s="293"/>
      <c r="B595" s="294" t="str">
        <f>IF(LEN(A595)=0,"",INDEX('Smelter Reference List'!$A:$A,MATCH($A595,'Smelter Reference List'!$E:$E,0)))</f>
        <v/>
      </c>
      <c r="C595" s="300" t="str">
        <f>IF(LEN(A595)=0,"",INDEX('Smelter Reference List'!$C:$C,MATCH($A595,'Smelter Reference List'!$E:$E,0)))</f>
        <v/>
      </c>
      <c r="D595" s="294" t="str">
        <f ca="1">IF(ISERROR($S595),"",OFFSET('Smelter Reference List'!$C$4,$S595-4,0)&amp;"")</f>
        <v/>
      </c>
      <c r="E595" s="294" t="str">
        <f ca="1">IF(ISERROR($S595),"",OFFSET('Smelter Reference List'!$D$4,$S595-4,0)&amp;"")</f>
        <v/>
      </c>
      <c r="F595" s="294" t="str">
        <f ca="1">IF(ISERROR($S595),"",OFFSET('Smelter Reference List'!$E$4,$S595-4,0))</f>
        <v/>
      </c>
      <c r="G595" s="294" t="str">
        <f ca="1">IF(C595=$U$4,"Enter smelter details", IF(ISERROR($S595),"",OFFSET('Smelter Reference List'!$F$4,$S595-4,0)))</f>
        <v/>
      </c>
      <c r="H595" s="295" t="str">
        <f ca="1">IF(ISERROR($S595),"",OFFSET('Smelter Reference List'!$G$4,$S595-4,0))</f>
        <v/>
      </c>
      <c r="I595" s="296" t="str">
        <f ca="1">IF(ISERROR($S595),"",OFFSET('Smelter Reference List'!$H$4,$S595-4,0))</f>
        <v/>
      </c>
      <c r="J595" s="296" t="str">
        <f ca="1">IF(ISERROR($S595),"",OFFSET('Smelter Reference List'!$I$4,$S595-4,0))</f>
        <v/>
      </c>
      <c r="K595" s="297"/>
      <c r="L595" s="297"/>
      <c r="M595" s="297"/>
      <c r="N595" s="297"/>
      <c r="O595" s="297"/>
      <c r="P595" s="297"/>
      <c r="Q595" s="298"/>
      <c r="R595" s="227"/>
      <c r="S595" s="228" t="e">
        <f>IF(C595="",NA(),MATCH($B595&amp;$C595,'Smelter Reference List'!$J:$J,0))</f>
        <v>#N/A</v>
      </c>
      <c r="T595" s="229"/>
      <c r="U595" s="229">
        <f t="shared" ca="1" si="19"/>
        <v>0</v>
      </c>
      <c r="V595" s="229"/>
      <c r="W595" s="229"/>
      <c r="Y595" s="223" t="str">
        <f t="shared" si="20"/>
        <v/>
      </c>
    </row>
    <row r="596" spans="1:25" s="223" customFormat="1" ht="20.25">
      <c r="A596" s="293"/>
      <c r="B596" s="294" t="str">
        <f>IF(LEN(A596)=0,"",INDEX('Smelter Reference List'!$A:$A,MATCH($A596,'Smelter Reference List'!$E:$E,0)))</f>
        <v/>
      </c>
      <c r="C596" s="300" t="str">
        <f>IF(LEN(A596)=0,"",INDEX('Smelter Reference List'!$C:$C,MATCH($A596,'Smelter Reference List'!$E:$E,0)))</f>
        <v/>
      </c>
      <c r="D596" s="294" t="str">
        <f ca="1">IF(ISERROR($S596),"",OFFSET('Smelter Reference List'!$C$4,$S596-4,0)&amp;"")</f>
        <v/>
      </c>
      <c r="E596" s="294" t="str">
        <f ca="1">IF(ISERROR($S596),"",OFFSET('Smelter Reference List'!$D$4,$S596-4,0)&amp;"")</f>
        <v/>
      </c>
      <c r="F596" s="294" t="str">
        <f ca="1">IF(ISERROR($S596),"",OFFSET('Smelter Reference List'!$E$4,$S596-4,0))</f>
        <v/>
      </c>
      <c r="G596" s="294" t="str">
        <f ca="1">IF(C596=$U$4,"Enter smelter details", IF(ISERROR($S596),"",OFFSET('Smelter Reference List'!$F$4,$S596-4,0)))</f>
        <v/>
      </c>
      <c r="H596" s="295" t="str">
        <f ca="1">IF(ISERROR($S596),"",OFFSET('Smelter Reference List'!$G$4,$S596-4,0))</f>
        <v/>
      </c>
      <c r="I596" s="296" t="str">
        <f ca="1">IF(ISERROR($S596),"",OFFSET('Smelter Reference List'!$H$4,$S596-4,0))</f>
        <v/>
      </c>
      <c r="J596" s="296" t="str">
        <f ca="1">IF(ISERROR($S596),"",OFFSET('Smelter Reference List'!$I$4,$S596-4,0))</f>
        <v/>
      </c>
      <c r="K596" s="297"/>
      <c r="L596" s="297"/>
      <c r="M596" s="297"/>
      <c r="N596" s="297"/>
      <c r="O596" s="297"/>
      <c r="P596" s="297"/>
      <c r="Q596" s="298"/>
      <c r="R596" s="227"/>
      <c r="S596" s="228" t="e">
        <f>IF(C596="",NA(),MATCH($B596&amp;$C596,'Smelter Reference List'!$J:$J,0))</f>
        <v>#N/A</v>
      </c>
      <c r="T596" s="229"/>
      <c r="U596" s="229">
        <f t="shared" ca="1" si="19"/>
        <v>0</v>
      </c>
      <c r="V596" s="229"/>
      <c r="W596" s="229"/>
      <c r="Y596" s="223" t="str">
        <f t="shared" si="20"/>
        <v/>
      </c>
    </row>
    <row r="597" spans="1:25" s="223" customFormat="1" ht="20.25">
      <c r="A597" s="293"/>
      <c r="B597" s="294" t="str">
        <f>IF(LEN(A597)=0,"",INDEX('Smelter Reference List'!$A:$A,MATCH($A597,'Smelter Reference List'!$E:$E,0)))</f>
        <v/>
      </c>
      <c r="C597" s="300" t="str">
        <f>IF(LEN(A597)=0,"",INDEX('Smelter Reference List'!$C:$C,MATCH($A597,'Smelter Reference List'!$E:$E,0)))</f>
        <v/>
      </c>
      <c r="D597" s="294" t="str">
        <f ca="1">IF(ISERROR($S597),"",OFFSET('Smelter Reference List'!$C$4,$S597-4,0)&amp;"")</f>
        <v/>
      </c>
      <c r="E597" s="294" t="str">
        <f ca="1">IF(ISERROR($S597),"",OFFSET('Smelter Reference List'!$D$4,$S597-4,0)&amp;"")</f>
        <v/>
      </c>
      <c r="F597" s="294" t="str">
        <f ca="1">IF(ISERROR($S597),"",OFFSET('Smelter Reference List'!$E$4,$S597-4,0))</f>
        <v/>
      </c>
      <c r="G597" s="294" t="str">
        <f ca="1">IF(C597=$U$4,"Enter smelter details", IF(ISERROR($S597),"",OFFSET('Smelter Reference List'!$F$4,$S597-4,0)))</f>
        <v/>
      </c>
      <c r="H597" s="295" t="str">
        <f ca="1">IF(ISERROR($S597),"",OFFSET('Smelter Reference List'!$G$4,$S597-4,0))</f>
        <v/>
      </c>
      <c r="I597" s="296" t="str">
        <f ca="1">IF(ISERROR($S597),"",OFFSET('Smelter Reference List'!$H$4,$S597-4,0))</f>
        <v/>
      </c>
      <c r="J597" s="296" t="str">
        <f ca="1">IF(ISERROR($S597),"",OFFSET('Smelter Reference List'!$I$4,$S597-4,0))</f>
        <v/>
      </c>
      <c r="K597" s="297"/>
      <c r="L597" s="297"/>
      <c r="M597" s="297"/>
      <c r="N597" s="297"/>
      <c r="O597" s="297"/>
      <c r="P597" s="297"/>
      <c r="Q597" s="298"/>
      <c r="R597" s="227"/>
      <c r="S597" s="228" t="e">
        <f>IF(C597="",NA(),MATCH($B597&amp;$C597,'Smelter Reference List'!$J:$J,0))</f>
        <v>#N/A</v>
      </c>
      <c r="T597" s="229"/>
      <c r="U597" s="229">
        <f t="shared" ca="1" si="19"/>
        <v>0</v>
      </c>
      <c r="V597" s="229"/>
      <c r="W597" s="229"/>
      <c r="Y597" s="223" t="str">
        <f t="shared" si="20"/>
        <v/>
      </c>
    </row>
    <row r="598" spans="1:25" s="223" customFormat="1" ht="20.25">
      <c r="A598" s="293"/>
      <c r="B598" s="294" t="str">
        <f>IF(LEN(A598)=0,"",INDEX('Smelter Reference List'!$A:$A,MATCH($A598,'Smelter Reference List'!$E:$E,0)))</f>
        <v/>
      </c>
      <c r="C598" s="300" t="str">
        <f>IF(LEN(A598)=0,"",INDEX('Smelter Reference List'!$C:$C,MATCH($A598,'Smelter Reference List'!$E:$E,0)))</f>
        <v/>
      </c>
      <c r="D598" s="294" t="str">
        <f ca="1">IF(ISERROR($S598),"",OFFSET('Smelter Reference List'!$C$4,$S598-4,0)&amp;"")</f>
        <v/>
      </c>
      <c r="E598" s="294" t="str">
        <f ca="1">IF(ISERROR($S598),"",OFFSET('Smelter Reference List'!$D$4,$S598-4,0)&amp;"")</f>
        <v/>
      </c>
      <c r="F598" s="294" t="str">
        <f ca="1">IF(ISERROR($S598),"",OFFSET('Smelter Reference List'!$E$4,$S598-4,0))</f>
        <v/>
      </c>
      <c r="G598" s="294" t="str">
        <f ca="1">IF(C598=$U$4,"Enter smelter details", IF(ISERROR($S598),"",OFFSET('Smelter Reference List'!$F$4,$S598-4,0)))</f>
        <v/>
      </c>
      <c r="H598" s="295" t="str">
        <f ca="1">IF(ISERROR($S598),"",OFFSET('Smelter Reference List'!$G$4,$S598-4,0))</f>
        <v/>
      </c>
      <c r="I598" s="296" t="str">
        <f ca="1">IF(ISERROR($S598),"",OFFSET('Smelter Reference List'!$H$4,$S598-4,0))</f>
        <v/>
      </c>
      <c r="J598" s="296" t="str">
        <f ca="1">IF(ISERROR($S598),"",OFFSET('Smelter Reference List'!$I$4,$S598-4,0))</f>
        <v/>
      </c>
      <c r="K598" s="297"/>
      <c r="L598" s="297"/>
      <c r="M598" s="297"/>
      <c r="N598" s="297"/>
      <c r="O598" s="297"/>
      <c r="P598" s="297"/>
      <c r="Q598" s="298"/>
      <c r="R598" s="227"/>
      <c r="S598" s="228" t="e">
        <f>IF(C598="",NA(),MATCH($B598&amp;$C598,'Smelter Reference List'!$J:$J,0))</f>
        <v>#N/A</v>
      </c>
      <c r="T598" s="229"/>
      <c r="U598" s="229">
        <f t="shared" ca="1" si="19"/>
        <v>0</v>
      </c>
      <c r="V598" s="229"/>
      <c r="W598" s="229"/>
      <c r="Y598" s="223" t="str">
        <f t="shared" si="20"/>
        <v/>
      </c>
    </row>
    <row r="599" spans="1:25" s="223" customFormat="1" ht="20.25">
      <c r="A599" s="293"/>
      <c r="B599" s="294" t="str">
        <f>IF(LEN(A599)=0,"",INDEX('Smelter Reference List'!$A:$A,MATCH($A599,'Smelter Reference List'!$E:$E,0)))</f>
        <v/>
      </c>
      <c r="C599" s="300" t="str">
        <f>IF(LEN(A599)=0,"",INDEX('Smelter Reference List'!$C:$C,MATCH($A599,'Smelter Reference List'!$E:$E,0)))</f>
        <v/>
      </c>
      <c r="D599" s="294" t="str">
        <f ca="1">IF(ISERROR($S599),"",OFFSET('Smelter Reference List'!$C$4,$S599-4,0)&amp;"")</f>
        <v/>
      </c>
      <c r="E599" s="294" t="str">
        <f ca="1">IF(ISERROR($S599),"",OFFSET('Smelter Reference List'!$D$4,$S599-4,0)&amp;"")</f>
        <v/>
      </c>
      <c r="F599" s="294" t="str">
        <f ca="1">IF(ISERROR($S599),"",OFFSET('Smelter Reference List'!$E$4,$S599-4,0))</f>
        <v/>
      </c>
      <c r="G599" s="294" t="str">
        <f ca="1">IF(C599=$U$4,"Enter smelter details", IF(ISERROR($S599),"",OFFSET('Smelter Reference List'!$F$4,$S599-4,0)))</f>
        <v/>
      </c>
      <c r="H599" s="295" t="str">
        <f ca="1">IF(ISERROR($S599),"",OFFSET('Smelter Reference List'!$G$4,$S599-4,0))</f>
        <v/>
      </c>
      <c r="I599" s="296" t="str">
        <f ca="1">IF(ISERROR($S599),"",OFFSET('Smelter Reference List'!$H$4,$S599-4,0))</f>
        <v/>
      </c>
      <c r="J599" s="296" t="str">
        <f ca="1">IF(ISERROR($S599),"",OFFSET('Smelter Reference List'!$I$4,$S599-4,0))</f>
        <v/>
      </c>
      <c r="K599" s="297"/>
      <c r="L599" s="297"/>
      <c r="M599" s="297"/>
      <c r="N599" s="297"/>
      <c r="O599" s="297"/>
      <c r="P599" s="297"/>
      <c r="Q599" s="298"/>
      <c r="R599" s="227"/>
      <c r="S599" s="228" t="e">
        <f>IF(C599="",NA(),MATCH($B599&amp;$C599,'Smelter Reference List'!$J:$J,0))</f>
        <v>#N/A</v>
      </c>
      <c r="T599" s="229"/>
      <c r="U599" s="229">
        <f t="shared" ca="1" si="19"/>
        <v>0</v>
      </c>
      <c r="V599" s="229"/>
      <c r="W599" s="229"/>
      <c r="Y599" s="223" t="str">
        <f t="shared" si="20"/>
        <v/>
      </c>
    </row>
    <row r="600" spans="1:25" s="223" customFormat="1" ht="20.25">
      <c r="A600" s="293"/>
      <c r="B600" s="294" t="str">
        <f>IF(LEN(A600)=0,"",INDEX('Smelter Reference List'!$A:$A,MATCH($A600,'Smelter Reference List'!$E:$E,0)))</f>
        <v/>
      </c>
      <c r="C600" s="300" t="str">
        <f>IF(LEN(A600)=0,"",INDEX('Smelter Reference List'!$C:$C,MATCH($A600,'Smelter Reference List'!$E:$E,0)))</f>
        <v/>
      </c>
      <c r="D600" s="294" t="str">
        <f ca="1">IF(ISERROR($S600),"",OFFSET('Smelter Reference List'!$C$4,$S600-4,0)&amp;"")</f>
        <v/>
      </c>
      <c r="E600" s="294" t="str">
        <f ca="1">IF(ISERROR($S600),"",OFFSET('Smelter Reference List'!$D$4,$S600-4,0)&amp;"")</f>
        <v/>
      </c>
      <c r="F600" s="294" t="str">
        <f ca="1">IF(ISERROR($S600),"",OFFSET('Smelter Reference List'!$E$4,$S600-4,0))</f>
        <v/>
      </c>
      <c r="G600" s="294" t="str">
        <f ca="1">IF(C600=$U$4,"Enter smelter details", IF(ISERROR($S600),"",OFFSET('Smelter Reference List'!$F$4,$S600-4,0)))</f>
        <v/>
      </c>
      <c r="H600" s="295" t="str">
        <f ca="1">IF(ISERROR($S600),"",OFFSET('Smelter Reference List'!$G$4,$S600-4,0))</f>
        <v/>
      </c>
      <c r="I600" s="296" t="str">
        <f ca="1">IF(ISERROR($S600),"",OFFSET('Smelter Reference List'!$H$4,$S600-4,0))</f>
        <v/>
      </c>
      <c r="J600" s="296" t="str">
        <f ca="1">IF(ISERROR($S600),"",OFFSET('Smelter Reference List'!$I$4,$S600-4,0))</f>
        <v/>
      </c>
      <c r="K600" s="297"/>
      <c r="L600" s="297"/>
      <c r="M600" s="297"/>
      <c r="N600" s="297"/>
      <c r="O600" s="297"/>
      <c r="P600" s="297"/>
      <c r="Q600" s="298"/>
      <c r="R600" s="227"/>
      <c r="S600" s="228" t="e">
        <f>IF(C600="",NA(),MATCH($B600&amp;$C600,'Smelter Reference List'!$J:$J,0))</f>
        <v>#N/A</v>
      </c>
      <c r="T600" s="229"/>
      <c r="U600" s="229">
        <f t="shared" ca="1" si="19"/>
        <v>0</v>
      </c>
      <c r="V600" s="229"/>
      <c r="W600" s="229"/>
      <c r="Y600" s="223" t="str">
        <f t="shared" si="20"/>
        <v/>
      </c>
    </row>
    <row r="601" spans="1:25" s="223" customFormat="1" ht="20.25">
      <c r="A601" s="293"/>
      <c r="B601" s="294" t="str">
        <f>IF(LEN(A601)=0,"",INDEX('Smelter Reference List'!$A:$A,MATCH($A601,'Smelter Reference List'!$E:$E,0)))</f>
        <v/>
      </c>
      <c r="C601" s="300" t="str">
        <f>IF(LEN(A601)=0,"",INDEX('Smelter Reference List'!$C:$C,MATCH($A601,'Smelter Reference List'!$E:$E,0)))</f>
        <v/>
      </c>
      <c r="D601" s="294" t="str">
        <f ca="1">IF(ISERROR($S601),"",OFFSET('Smelter Reference List'!$C$4,$S601-4,0)&amp;"")</f>
        <v/>
      </c>
      <c r="E601" s="294" t="str">
        <f ca="1">IF(ISERROR($S601),"",OFFSET('Smelter Reference List'!$D$4,$S601-4,0)&amp;"")</f>
        <v/>
      </c>
      <c r="F601" s="294" t="str">
        <f ca="1">IF(ISERROR($S601),"",OFFSET('Smelter Reference List'!$E$4,$S601-4,0))</f>
        <v/>
      </c>
      <c r="G601" s="294" t="str">
        <f ca="1">IF(C601=$U$4,"Enter smelter details", IF(ISERROR($S601),"",OFFSET('Smelter Reference List'!$F$4,$S601-4,0)))</f>
        <v/>
      </c>
      <c r="H601" s="295" t="str">
        <f ca="1">IF(ISERROR($S601),"",OFFSET('Smelter Reference List'!$G$4,$S601-4,0))</f>
        <v/>
      </c>
      <c r="I601" s="296" t="str">
        <f ca="1">IF(ISERROR($S601),"",OFFSET('Smelter Reference List'!$H$4,$S601-4,0))</f>
        <v/>
      </c>
      <c r="J601" s="296" t="str">
        <f ca="1">IF(ISERROR($S601),"",OFFSET('Smelter Reference List'!$I$4,$S601-4,0))</f>
        <v/>
      </c>
      <c r="K601" s="297"/>
      <c r="L601" s="297"/>
      <c r="M601" s="297"/>
      <c r="N601" s="297"/>
      <c r="O601" s="297"/>
      <c r="P601" s="297"/>
      <c r="Q601" s="298"/>
      <c r="R601" s="227"/>
      <c r="S601" s="228" t="e">
        <f>IF(C601="",NA(),MATCH($B601&amp;$C601,'Smelter Reference List'!$J:$J,0))</f>
        <v>#N/A</v>
      </c>
      <c r="T601" s="229"/>
      <c r="U601" s="229">
        <f t="shared" ca="1" si="19"/>
        <v>0</v>
      </c>
      <c r="V601" s="229"/>
      <c r="W601" s="229"/>
      <c r="Y601" s="223" t="str">
        <f t="shared" si="20"/>
        <v/>
      </c>
    </row>
    <row r="602" spans="1:25" s="223" customFormat="1" ht="20.25">
      <c r="A602" s="293"/>
      <c r="B602" s="294" t="str">
        <f>IF(LEN(A602)=0,"",INDEX('Smelter Reference List'!$A:$A,MATCH($A602,'Smelter Reference List'!$E:$E,0)))</f>
        <v/>
      </c>
      <c r="C602" s="300" t="str">
        <f>IF(LEN(A602)=0,"",INDEX('Smelter Reference List'!$C:$C,MATCH($A602,'Smelter Reference List'!$E:$E,0)))</f>
        <v/>
      </c>
      <c r="D602" s="294" t="str">
        <f ca="1">IF(ISERROR($S602),"",OFFSET('Smelter Reference List'!$C$4,$S602-4,0)&amp;"")</f>
        <v/>
      </c>
      <c r="E602" s="294" t="str">
        <f ca="1">IF(ISERROR($S602),"",OFFSET('Smelter Reference List'!$D$4,$S602-4,0)&amp;"")</f>
        <v/>
      </c>
      <c r="F602" s="294" t="str">
        <f ca="1">IF(ISERROR($S602),"",OFFSET('Smelter Reference List'!$E$4,$S602-4,0))</f>
        <v/>
      </c>
      <c r="G602" s="294" t="str">
        <f ca="1">IF(C602=$U$4,"Enter smelter details", IF(ISERROR($S602),"",OFFSET('Smelter Reference List'!$F$4,$S602-4,0)))</f>
        <v/>
      </c>
      <c r="H602" s="295" t="str">
        <f ca="1">IF(ISERROR($S602),"",OFFSET('Smelter Reference List'!$G$4,$S602-4,0))</f>
        <v/>
      </c>
      <c r="I602" s="296" t="str">
        <f ca="1">IF(ISERROR($S602),"",OFFSET('Smelter Reference List'!$H$4,$S602-4,0))</f>
        <v/>
      </c>
      <c r="J602" s="296" t="str">
        <f ca="1">IF(ISERROR($S602),"",OFFSET('Smelter Reference List'!$I$4,$S602-4,0))</f>
        <v/>
      </c>
      <c r="K602" s="297"/>
      <c r="L602" s="297"/>
      <c r="M602" s="297"/>
      <c r="N602" s="297"/>
      <c r="O602" s="297"/>
      <c r="P602" s="297"/>
      <c r="Q602" s="298"/>
      <c r="R602" s="227"/>
      <c r="S602" s="228" t="e">
        <f>IF(C602="",NA(),MATCH($B602&amp;$C602,'Smelter Reference List'!$J:$J,0))</f>
        <v>#N/A</v>
      </c>
      <c r="T602" s="229"/>
      <c r="U602" s="229">
        <f t="shared" ca="1" si="19"/>
        <v>0</v>
      </c>
      <c r="V602" s="229"/>
      <c r="W602" s="229"/>
      <c r="Y602" s="223" t="str">
        <f t="shared" si="20"/>
        <v/>
      </c>
    </row>
    <row r="603" spans="1:25" s="223" customFormat="1" ht="20.25">
      <c r="A603" s="293"/>
      <c r="B603" s="294" t="str">
        <f>IF(LEN(A603)=0,"",INDEX('Smelter Reference List'!$A:$A,MATCH($A603,'Smelter Reference List'!$E:$E,0)))</f>
        <v/>
      </c>
      <c r="C603" s="300" t="str">
        <f>IF(LEN(A603)=0,"",INDEX('Smelter Reference List'!$C:$C,MATCH($A603,'Smelter Reference List'!$E:$E,0)))</f>
        <v/>
      </c>
      <c r="D603" s="294" t="str">
        <f ca="1">IF(ISERROR($S603),"",OFFSET('Smelter Reference List'!$C$4,$S603-4,0)&amp;"")</f>
        <v/>
      </c>
      <c r="E603" s="294" t="str">
        <f ca="1">IF(ISERROR($S603),"",OFFSET('Smelter Reference List'!$D$4,$S603-4,0)&amp;"")</f>
        <v/>
      </c>
      <c r="F603" s="294" t="str">
        <f ca="1">IF(ISERROR($S603),"",OFFSET('Smelter Reference List'!$E$4,$S603-4,0))</f>
        <v/>
      </c>
      <c r="G603" s="294" t="str">
        <f ca="1">IF(C603=$U$4,"Enter smelter details", IF(ISERROR($S603),"",OFFSET('Smelter Reference List'!$F$4,$S603-4,0)))</f>
        <v/>
      </c>
      <c r="H603" s="295" t="str">
        <f ca="1">IF(ISERROR($S603),"",OFFSET('Smelter Reference List'!$G$4,$S603-4,0))</f>
        <v/>
      </c>
      <c r="I603" s="296" t="str">
        <f ca="1">IF(ISERROR($S603),"",OFFSET('Smelter Reference List'!$H$4,$S603-4,0))</f>
        <v/>
      </c>
      <c r="J603" s="296" t="str">
        <f ca="1">IF(ISERROR($S603),"",OFFSET('Smelter Reference List'!$I$4,$S603-4,0))</f>
        <v/>
      </c>
      <c r="K603" s="297"/>
      <c r="L603" s="297"/>
      <c r="M603" s="297"/>
      <c r="N603" s="297"/>
      <c r="O603" s="297"/>
      <c r="P603" s="297"/>
      <c r="Q603" s="298"/>
      <c r="R603" s="227"/>
      <c r="S603" s="228" t="e">
        <f>IF(C603="",NA(),MATCH($B603&amp;$C603,'Smelter Reference List'!$J:$J,0))</f>
        <v>#N/A</v>
      </c>
      <c r="T603" s="229"/>
      <c r="U603" s="229">
        <f t="shared" ca="1" si="19"/>
        <v>0</v>
      </c>
      <c r="V603" s="229"/>
      <c r="W603" s="229"/>
      <c r="Y603" s="223" t="str">
        <f t="shared" si="20"/>
        <v/>
      </c>
    </row>
    <row r="604" spans="1:25" s="223" customFormat="1" ht="20.25">
      <c r="A604" s="293"/>
      <c r="B604" s="294" t="str">
        <f>IF(LEN(A604)=0,"",INDEX('Smelter Reference List'!$A:$A,MATCH($A604,'Smelter Reference List'!$E:$E,0)))</f>
        <v/>
      </c>
      <c r="C604" s="300" t="str">
        <f>IF(LEN(A604)=0,"",INDEX('Smelter Reference List'!$C:$C,MATCH($A604,'Smelter Reference List'!$E:$E,0)))</f>
        <v/>
      </c>
      <c r="D604" s="294" t="str">
        <f ca="1">IF(ISERROR($S604),"",OFFSET('Smelter Reference List'!$C$4,$S604-4,0)&amp;"")</f>
        <v/>
      </c>
      <c r="E604" s="294" t="str">
        <f ca="1">IF(ISERROR($S604),"",OFFSET('Smelter Reference List'!$D$4,$S604-4,0)&amp;"")</f>
        <v/>
      </c>
      <c r="F604" s="294" t="str">
        <f ca="1">IF(ISERROR($S604),"",OFFSET('Smelter Reference List'!$E$4,$S604-4,0))</f>
        <v/>
      </c>
      <c r="G604" s="294" t="str">
        <f ca="1">IF(C604=$U$4,"Enter smelter details", IF(ISERROR($S604),"",OFFSET('Smelter Reference List'!$F$4,$S604-4,0)))</f>
        <v/>
      </c>
      <c r="H604" s="295" t="str">
        <f ca="1">IF(ISERROR($S604),"",OFFSET('Smelter Reference List'!$G$4,$S604-4,0))</f>
        <v/>
      </c>
      <c r="I604" s="296" t="str">
        <f ca="1">IF(ISERROR($S604),"",OFFSET('Smelter Reference List'!$H$4,$S604-4,0))</f>
        <v/>
      </c>
      <c r="J604" s="296" t="str">
        <f ca="1">IF(ISERROR($S604),"",OFFSET('Smelter Reference List'!$I$4,$S604-4,0))</f>
        <v/>
      </c>
      <c r="K604" s="297"/>
      <c r="L604" s="297"/>
      <c r="M604" s="297"/>
      <c r="N604" s="297"/>
      <c r="O604" s="297"/>
      <c r="P604" s="297"/>
      <c r="Q604" s="298"/>
      <c r="R604" s="227"/>
      <c r="S604" s="228" t="e">
        <f>IF(C604="",NA(),MATCH($B604&amp;$C604,'Smelter Reference List'!$J:$J,0))</f>
        <v>#N/A</v>
      </c>
      <c r="T604" s="229"/>
      <c r="U604" s="229">
        <f t="shared" ca="1" si="19"/>
        <v>0</v>
      </c>
      <c r="V604" s="229"/>
      <c r="W604" s="229"/>
      <c r="Y604" s="223" t="str">
        <f t="shared" si="20"/>
        <v/>
      </c>
    </row>
    <row r="605" spans="1:25" s="223" customFormat="1" ht="20.25">
      <c r="A605" s="293"/>
      <c r="B605" s="294" t="str">
        <f>IF(LEN(A605)=0,"",INDEX('Smelter Reference List'!$A:$A,MATCH($A605,'Smelter Reference List'!$E:$E,0)))</f>
        <v/>
      </c>
      <c r="C605" s="300" t="str">
        <f>IF(LEN(A605)=0,"",INDEX('Smelter Reference List'!$C:$C,MATCH($A605,'Smelter Reference List'!$E:$E,0)))</f>
        <v/>
      </c>
      <c r="D605" s="294" t="str">
        <f ca="1">IF(ISERROR($S605),"",OFFSET('Smelter Reference List'!$C$4,$S605-4,0)&amp;"")</f>
        <v/>
      </c>
      <c r="E605" s="294" t="str">
        <f ca="1">IF(ISERROR($S605),"",OFFSET('Smelter Reference List'!$D$4,$S605-4,0)&amp;"")</f>
        <v/>
      </c>
      <c r="F605" s="294" t="str">
        <f ca="1">IF(ISERROR($S605),"",OFFSET('Smelter Reference List'!$E$4,$S605-4,0))</f>
        <v/>
      </c>
      <c r="G605" s="294" t="str">
        <f ca="1">IF(C605=$U$4,"Enter smelter details", IF(ISERROR($S605),"",OFFSET('Smelter Reference List'!$F$4,$S605-4,0)))</f>
        <v/>
      </c>
      <c r="H605" s="295" t="str">
        <f ca="1">IF(ISERROR($S605),"",OFFSET('Smelter Reference List'!$G$4,$S605-4,0))</f>
        <v/>
      </c>
      <c r="I605" s="296" t="str">
        <f ca="1">IF(ISERROR($S605),"",OFFSET('Smelter Reference List'!$H$4,$S605-4,0))</f>
        <v/>
      </c>
      <c r="J605" s="296" t="str">
        <f ca="1">IF(ISERROR($S605),"",OFFSET('Smelter Reference List'!$I$4,$S605-4,0))</f>
        <v/>
      </c>
      <c r="K605" s="297"/>
      <c r="L605" s="297"/>
      <c r="M605" s="297"/>
      <c r="N605" s="297"/>
      <c r="O605" s="297"/>
      <c r="P605" s="297"/>
      <c r="Q605" s="298"/>
      <c r="R605" s="227"/>
      <c r="S605" s="228" t="e">
        <f>IF(C605="",NA(),MATCH($B605&amp;$C605,'Smelter Reference List'!$J:$J,0))</f>
        <v>#N/A</v>
      </c>
      <c r="T605" s="229"/>
      <c r="U605" s="229">
        <f t="shared" ca="1" si="19"/>
        <v>0</v>
      </c>
      <c r="V605" s="229"/>
      <c r="W605" s="229"/>
      <c r="Y605" s="223" t="str">
        <f t="shared" si="20"/>
        <v/>
      </c>
    </row>
    <row r="606" spans="1:25" s="223" customFormat="1" ht="20.25">
      <c r="A606" s="293"/>
      <c r="B606" s="294" t="str">
        <f>IF(LEN(A606)=0,"",INDEX('Smelter Reference List'!$A:$A,MATCH($A606,'Smelter Reference List'!$E:$E,0)))</f>
        <v/>
      </c>
      <c r="C606" s="300" t="str">
        <f>IF(LEN(A606)=0,"",INDEX('Smelter Reference List'!$C:$C,MATCH($A606,'Smelter Reference List'!$E:$E,0)))</f>
        <v/>
      </c>
      <c r="D606" s="294" t="str">
        <f ca="1">IF(ISERROR($S606),"",OFFSET('Smelter Reference List'!$C$4,$S606-4,0)&amp;"")</f>
        <v/>
      </c>
      <c r="E606" s="294" t="str">
        <f ca="1">IF(ISERROR($S606),"",OFFSET('Smelter Reference List'!$D$4,$S606-4,0)&amp;"")</f>
        <v/>
      </c>
      <c r="F606" s="294" t="str">
        <f ca="1">IF(ISERROR($S606),"",OFFSET('Smelter Reference List'!$E$4,$S606-4,0))</f>
        <v/>
      </c>
      <c r="G606" s="294" t="str">
        <f ca="1">IF(C606=$U$4,"Enter smelter details", IF(ISERROR($S606),"",OFFSET('Smelter Reference List'!$F$4,$S606-4,0)))</f>
        <v/>
      </c>
      <c r="H606" s="295" t="str">
        <f ca="1">IF(ISERROR($S606),"",OFFSET('Smelter Reference List'!$G$4,$S606-4,0))</f>
        <v/>
      </c>
      <c r="I606" s="296" t="str">
        <f ca="1">IF(ISERROR($S606),"",OFFSET('Smelter Reference List'!$H$4,$S606-4,0))</f>
        <v/>
      </c>
      <c r="J606" s="296" t="str">
        <f ca="1">IF(ISERROR($S606),"",OFFSET('Smelter Reference List'!$I$4,$S606-4,0))</f>
        <v/>
      </c>
      <c r="K606" s="297"/>
      <c r="L606" s="297"/>
      <c r="M606" s="297"/>
      <c r="N606" s="297"/>
      <c r="O606" s="297"/>
      <c r="P606" s="297"/>
      <c r="Q606" s="298"/>
      <c r="R606" s="227"/>
      <c r="S606" s="228" t="e">
        <f>IF(C606="",NA(),MATCH($B606&amp;$C606,'Smelter Reference List'!$J:$J,0))</f>
        <v>#N/A</v>
      </c>
      <c r="T606" s="229"/>
      <c r="U606" s="229">
        <f t="shared" ca="1" si="19"/>
        <v>0</v>
      </c>
      <c r="V606" s="229"/>
      <c r="W606" s="229"/>
      <c r="Y606" s="223" t="str">
        <f t="shared" si="20"/>
        <v/>
      </c>
    </row>
    <row r="607" spans="1:25" s="223" customFormat="1" ht="20.25">
      <c r="A607" s="293"/>
      <c r="B607" s="294" t="str">
        <f>IF(LEN(A607)=0,"",INDEX('Smelter Reference List'!$A:$A,MATCH($A607,'Smelter Reference List'!$E:$E,0)))</f>
        <v/>
      </c>
      <c r="C607" s="300" t="str">
        <f>IF(LEN(A607)=0,"",INDEX('Smelter Reference List'!$C:$C,MATCH($A607,'Smelter Reference List'!$E:$E,0)))</f>
        <v/>
      </c>
      <c r="D607" s="294" t="str">
        <f ca="1">IF(ISERROR($S607),"",OFFSET('Smelter Reference List'!$C$4,$S607-4,0)&amp;"")</f>
        <v/>
      </c>
      <c r="E607" s="294" t="str">
        <f ca="1">IF(ISERROR($S607),"",OFFSET('Smelter Reference List'!$D$4,$S607-4,0)&amp;"")</f>
        <v/>
      </c>
      <c r="F607" s="294" t="str">
        <f ca="1">IF(ISERROR($S607),"",OFFSET('Smelter Reference List'!$E$4,$S607-4,0))</f>
        <v/>
      </c>
      <c r="G607" s="294" t="str">
        <f ca="1">IF(C607=$U$4,"Enter smelter details", IF(ISERROR($S607),"",OFFSET('Smelter Reference List'!$F$4,$S607-4,0)))</f>
        <v/>
      </c>
      <c r="H607" s="295" t="str">
        <f ca="1">IF(ISERROR($S607),"",OFFSET('Smelter Reference List'!$G$4,$S607-4,0))</f>
        <v/>
      </c>
      <c r="I607" s="296" t="str">
        <f ca="1">IF(ISERROR($S607),"",OFFSET('Smelter Reference List'!$H$4,$S607-4,0))</f>
        <v/>
      </c>
      <c r="J607" s="296" t="str">
        <f ca="1">IF(ISERROR($S607),"",OFFSET('Smelter Reference List'!$I$4,$S607-4,0))</f>
        <v/>
      </c>
      <c r="K607" s="297"/>
      <c r="L607" s="297"/>
      <c r="M607" s="297"/>
      <c r="N607" s="297"/>
      <c r="O607" s="297"/>
      <c r="P607" s="297"/>
      <c r="Q607" s="298"/>
      <c r="R607" s="227"/>
      <c r="S607" s="228" t="e">
        <f>IF(C607="",NA(),MATCH($B607&amp;$C607,'Smelter Reference List'!$J:$J,0))</f>
        <v>#N/A</v>
      </c>
      <c r="T607" s="229"/>
      <c r="U607" s="229">
        <f t="shared" ca="1" si="19"/>
        <v>0</v>
      </c>
      <c r="V607" s="229"/>
      <c r="W607" s="229"/>
      <c r="Y607" s="223" t="str">
        <f t="shared" si="20"/>
        <v/>
      </c>
    </row>
    <row r="608" spans="1:25" s="223" customFormat="1" ht="20.25">
      <c r="A608" s="293"/>
      <c r="B608" s="294" t="str">
        <f>IF(LEN(A608)=0,"",INDEX('Smelter Reference List'!$A:$A,MATCH($A608,'Smelter Reference List'!$E:$E,0)))</f>
        <v/>
      </c>
      <c r="C608" s="300" t="str">
        <f>IF(LEN(A608)=0,"",INDEX('Smelter Reference List'!$C:$C,MATCH($A608,'Smelter Reference List'!$E:$E,0)))</f>
        <v/>
      </c>
      <c r="D608" s="294" t="str">
        <f ca="1">IF(ISERROR($S608),"",OFFSET('Smelter Reference List'!$C$4,$S608-4,0)&amp;"")</f>
        <v/>
      </c>
      <c r="E608" s="294" t="str">
        <f ca="1">IF(ISERROR($S608),"",OFFSET('Smelter Reference List'!$D$4,$S608-4,0)&amp;"")</f>
        <v/>
      </c>
      <c r="F608" s="294" t="str">
        <f ca="1">IF(ISERROR($S608),"",OFFSET('Smelter Reference List'!$E$4,$S608-4,0))</f>
        <v/>
      </c>
      <c r="G608" s="294" t="str">
        <f ca="1">IF(C608=$U$4,"Enter smelter details", IF(ISERROR($S608),"",OFFSET('Smelter Reference List'!$F$4,$S608-4,0)))</f>
        <v/>
      </c>
      <c r="H608" s="295" t="str">
        <f ca="1">IF(ISERROR($S608),"",OFFSET('Smelter Reference List'!$G$4,$S608-4,0))</f>
        <v/>
      </c>
      <c r="I608" s="296" t="str">
        <f ca="1">IF(ISERROR($S608),"",OFFSET('Smelter Reference List'!$H$4,$S608-4,0))</f>
        <v/>
      </c>
      <c r="J608" s="296" t="str">
        <f ca="1">IF(ISERROR($S608),"",OFFSET('Smelter Reference List'!$I$4,$S608-4,0))</f>
        <v/>
      </c>
      <c r="K608" s="297"/>
      <c r="L608" s="297"/>
      <c r="M608" s="297"/>
      <c r="N608" s="297"/>
      <c r="O608" s="297"/>
      <c r="P608" s="297"/>
      <c r="Q608" s="298"/>
      <c r="R608" s="227"/>
      <c r="S608" s="228" t="e">
        <f>IF(C608="",NA(),MATCH($B608&amp;$C608,'Smelter Reference List'!$J:$J,0))</f>
        <v>#N/A</v>
      </c>
      <c r="T608" s="229"/>
      <c r="U608" s="229">
        <f t="shared" ca="1" si="19"/>
        <v>0</v>
      </c>
      <c r="V608" s="229"/>
      <c r="W608" s="229"/>
      <c r="Y608" s="223" t="str">
        <f t="shared" si="20"/>
        <v/>
      </c>
    </row>
    <row r="609" spans="1:25" s="223" customFormat="1" ht="20.25">
      <c r="A609" s="293"/>
      <c r="B609" s="294" t="str">
        <f>IF(LEN(A609)=0,"",INDEX('Smelter Reference List'!$A:$A,MATCH($A609,'Smelter Reference List'!$E:$E,0)))</f>
        <v/>
      </c>
      <c r="C609" s="300" t="str">
        <f>IF(LEN(A609)=0,"",INDEX('Smelter Reference List'!$C:$C,MATCH($A609,'Smelter Reference List'!$E:$E,0)))</f>
        <v/>
      </c>
      <c r="D609" s="294" t="str">
        <f ca="1">IF(ISERROR($S609),"",OFFSET('Smelter Reference List'!$C$4,$S609-4,0)&amp;"")</f>
        <v/>
      </c>
      <c r="E609" s="294" t="str">
        <f ca="1">IF(ISERROR($S609),"",OFFSET('Smelter Reference List'!$D$4,$S609-4,0)&amp;"")</f>
        <v/>
      </c>
      <c r="F609" s="294" t="str">
        <f ca="1">IF(ISERROR($S609),"",OFFSET('Smelter Reference List'!$E$4,$S609-4,0))</f>
        <v/>
      </c>
      <c r="G609" s="294" t="str">
        <f ca="1">IF(C609=$U$4,"Enter smelter details", IF(ISERROR($S609),"",OFFSET('Smelter Reference List'!$F$4,$S609-4,0)))</f>
        <v/>
      </c>
      <c r="H609" s="295" t="str">
        <f ca="1">IF(ISERROR($S609),"",OFFSET('Smelter Reference List'!$G$4,$S609-4,0))</f>
        <v/>
      </c>
      <c r="I609" s="296" t="str">
        <f ca="1">IF(ISERROR($S609),"",OFFSET('Smelter Reference List'!$H$4,$S609-4,0))</f>
        <v/>
      </c>
      <c r="J609" s="296" t="str">
        <f ca="1">IF(ISERROR($S609),"",OFFSET('Smelter Reference List'!$I$4,$S609-4,0))</f>
        <v/>
      </c>
      <c r="K609" s="297"/>
      <c r="L609" s="297"/>
      <c r="M609" s="297"/>
      <c r="N609" s="297"/>
      <c r="O609" s="297"/>
      <c r="P609" s="297"/>
      <c r="Q609" s="298"/>
      <c r="R609" s="227"/>
      <c r="S609" s="228" t="e">
        <f>IF(C609="",NA(),MATCH($B609&amp;$C609,'Smelter Reference List'!$J:$J,0))</f>
        <v>#N/A</v>
      </c>
      <c r="T609" s="229"/>
      <c r="U609" s="229">
        <f t="shared" ca="1" si="19"/>
        <v>0</v>
      </c>
      <c r="V609" s="229"/>
      <c r="W609" s="229"/>
      <c r="Y609" s="223" t="str">
        <f t="shared" si="20"/>
        <v/>
      </c>
    </row>
    <row r="610" spans="1:25" s="223" customFormat="1" ht="20.25">
      <c r="A610" s="293"/>
      <c r="B610" s="294" t="str">
        <f>IF(LEN(A610)=0,"",INDEX('Smelter Reference List'!$A:$A,MATCH($A610,'Smelter Reference List'!$E:$E,0)))</f>
        <v/>
      </c>
      <c r="C610" s="300" t="str">
        <f>IF(LEN(A610)=0,"",INDEX('Smelter Reference List'!$C:$C,MATCH($A610,'Smelter Reference List'!$E:$E,0)))</f>
        <v/>
      </c>
      <c r="D610" s="294" t="str">
        <f ca="1">IF(ISERROR($S610),"",OFFSET('Smelter Reference List'!$C$4,$S610-4,0)&amp;"")</f>
        <v/>
      </c>
      <c r="E610" s="294" t="str">
        <f ca="1">IF(ISERROR($S610),"",OFFSET('Smelter Reference List'!$D$4,$S610-4,0)&amp;"")</f>
        <v/>
      </c>
      <c r="F610" s="294" t="str">
        <f ca="1">IF(ISERROR($S610),"",OFFSET('Smelter Reference List'!$E$4,$S610-4,0))</f>
        <v/>
      </c>
      <c r="G610" s="294" t="str">
        <f ca="1">IF(C610=$U$4,"Enter smelter details", IF(ISERROR($S610),"",OFFSET('Smelter Reference List'!$F$4,$S610-4,0)))</f>
        <v/>
      </c>
      <c r="H610" s="295" t="str">
        <f ca="1">IF(ISERROR($S610),"",OFFSET('Smelter Reference List'!$G$4,$S610-4,0))</f>
        <v/>
      </c>
      <c r="I610" s="296" t="str">
        <f ca="1">IF(ISERROR($S610),"",OFFSET('Smelter Reference List'!$H$4,$S610-4,0))</f>
        <v/>
      </c>
      <c r="J610" s="296" t="str">
        <f ca="1">IF(ISERROR($S610),"",OFFSET('Smelter Reference List'!$I$4,$S610-4,0))</f>
        <v/>
      </c>
      <c r="K610" s="297"/>
      <c r="L610" s="297"/>
      <c r="M610" s="297"/>
      <c r="N610" s="297"/>
      <c r="O610" s="297"/>
      <c r="P610" s="297"/>
      <c r="Q610" s="298"/>
      <c r="R610" s="227"/>
      <c r="S610" s="228" t="e">
        <f>IF(C610="",NA(),MATCH($B610&amp;$C610,'Smelter Reference List'!$J:$J,0))</f>
        <v>#N/A</v>
      </c>
      <c r="T610" s="229"/>
      <c r="U610" s="229">
        <f t="shared" ca="1" si="19"/>
        <v>0</v>
      </c>
      <c r="V610" s="229"/>
      <c r="W610" s="229"/>
      <c r="Y610" s="223" t="str">
        <f t="shared" si="20"/>
        <v/>
      </c>
    </row>
    <row r="611" spans="1:25" s="223" customFormat="1" ht="20.25">
      <c r="A611" s="293"/>
      <c r="B611" s="294" t="str">
        <f>IF(LEN(A611)=0,"",INDEX('Smelter Reference List'!$A:$A,MATCH($A611,'Smelter Reference List'!$E:$E,0)))</f>
        <v/>
      </c>
      <c r="C611" s="300" t="str">
        <f>IF(LEN(A611)=0,"",INDEX('Smelter Reference List'!$C:$C,MATCH($A611,'Smelter Reference List'!$E:$E,0)))</f>
        <v/>
      </c>
      <c r="D611" s="294" t="str">
        <f ca="1">IF(ISERROR($S611),"",OFFSET('Smelter Reference List'!$C$4,$S611-4,0)&amp;"")</f>
        <v/>
      </c>
      <c r="E611" s="294" t="str">
        <f ca="1">IF(ISERROR($S611),"",OFFSET('Smelter Reference List'!$D$4,$S611-4,0)&amp;"")</f>
        <v/>
      </c>
      <c r="F611" s="294" t="str">
        <f ca="1">IF(ISERROR($S611),"",OFFSET('Smelter Reference List'!$E$4,$S611-4,0))</f>
        <v/>
      </c>
      <c r="G611" s="294" t="str">
        <f ca="1">IF(C611=$U$4,"Enter smelter details", IF(ISERROR($S611),"",OFFSET('Smelter Reference List'!$F$4,$S611-4,0)))</f>
        <v/>
      </c>
      <c r="H611" s="295" t="str">
        <f ca="1">IF(ISERROR($S611),"",OFFSET('Smelter Reference List'!$G$4,$S611-4,0))</f>
        <v/>
      </c>
      <c r="I611" s="296" t="str">
        <f ca="1">IF(ISERROR($S611),"",OFFSET('Smelter Reference List'!$H$4,$S611-4,0))</f>
        <v/>
      </c>
      <c r="J611" s="296" t="str">
        <f ca="1">IF(ISERROR($S611),"",OFFSET('Smelter Reference List'!$I$4,$S611-4,0))</f>
        <v/>
      </c>
      <c r="K611" s="297"/>
      <c r="L611" s="297"/>
      <c r="M611" s="297"/>
      <c r="N611" s="297"/>
      <c r="O611" s="297"/>
      <c r="P611" s="297"/>
      <c r="Q611" s="298"/>
      <c r="R611" s="227"/>
      <c r="S611" s="228" t="e">
        <f>IF(C611="",NA(),MATCH($B611&amp;$C611,'Smelter Reference List'!$J:$J,0))</f>
        <v>#N/A</v>
      </c>
      <c r="T611" s="229"/>
      <c r="U611" s="229">
        <f t="shared" ca="1" si="19"/>
        <v>0</v>
      </c>
      <c r="V611" s="229"/>
      <c r="W611" s="229"/>
      <c r="Y611" s="223" t="str">
        <f t="shared" si="20"/>
        <v/>
      </c>
    </row>
    <row r="612" spans="1:25" s="223" customFormat="1" ht="20.25">
      <c r="A612" s="293"/>
      <c r="B612" s="294" t="str">
        <f>IF(LEN(A612)=0,"",INDEX('Smelter Reference List'!$A:$A,MATCH($A612,'Smelter Reference List'!$E:$E,0)))</f>
        <v/>
      </c>
      <c r="C612" s="300" t="str">
        <f>IF(LEN(A612)=0,"",INDEX('Smelter Reference List'!$C:$C,MATCH($A612,'Smelter Reference List'!$E:$E,0)))</f>
        <v/>
      </c>
      <c r="D612" s="294" t="str">
        <f ca="1">IF(ISERROR($S612),"",OFFSET('Smelter Reference List'!$C$4,$S612-4,0)&amp;"")</f>
        <v/>
      </c>
      <c r="E612" s="294" t="str">
        <f ca="1">IF(ISERROR($S612),"",OFFSET('Smelter Reference List'!$D$4,$S612-4,0)&amp;"")</f>
        <v/>
      </c>
      <c r="F612" s="294" t="str">
        <f ca="1">IF(ISERROR($S612),"",OFFSET('Smelter Reference List'!$E$4,$S612-4,0))</f>
        <v/>
      </c>
      <c r="G612" s="294" t="str">
        <f ca="1">IF(C612=$U$4,"Enter smelter details", IF(ISERROR($S612),"",OFFSET('Smelter Reference List'!$F$4,$S612-4,0)))</f>
        <v/>
      </c>
      <c r="H612" s="295" t="str">
        <f ca="1">IF(ISERROR($S612),"",OFFSET('Smelter Reference List'!$G$4,$S612-4,0))</f>
        <v/>
      </c>
      <c r="I612" s="296" t="str">
        <f ca="1">IF(ISERROR($S612),"",OFFSET('Smelter Reference List'!$H$4,$S612-4,0))</f>
        <v/>
      </c>
      <c r="J612" s="296" t="str">
        <f ca="1">IF(ISERROR($S612),"",OFFSET('Smelter Reference List'!$I$4,$S612-4,0))</f>
        <v/>
      </c>
      <c r="K612" s="297"/>
      <c r="L612" s="297"/>
      <c r="M612" s="297"/>
      <c r="N612" s="297"/>
      <c r="O612" s="297"/>
      <c r="P612" s="297"/>
      <c r="Q612" s="298"/>
      <c r="R612" s="227"/>
      <c r="S612" s="228" t="e">
        <f>IF(C612="",NA(),MATCH($B612&amp;$C612,'Smelter Reference List'!$J:$J,0))</f>
        <v>#N/A</v>
      </c>
      <c r="T612" s="229"/>
      <c r="U612" s="229">
        <f t="shared" ca="1" si="19"/>
        <v>0</v>
      </c>
      <c r="V612" s="229"/>
      <c r="W612" s="229"/>
      <c r="Y612" s="223" t="str">
        <f t="shared" si="20"/>
        <v/>
      </c>
    </row>
    <row r="613" spans="1:25" s="223" customFormat="1" ht="20.25">
      <c r="A613" s="293"/>
      <c r="B613" s="294" t="str">
        <f>IF(LEN(A613)=0,"",INDEX('Smelter Reference List'!$A:$A,MATCH($A613,'Smelter Reference List'!$E:$E,0)))</f>
        <v/>
      </c>
      <c r="C613" s="300" t="str">
        <f>IF(LEN(A613)=0,"",INDEX('Smelter Reference List'!$C:$C,MATCH($A613,'Smelter Reference List'!$E:$E,0)))</f>
        <v/>
      </c>
      <c r="D613" s="294" t="str">
        <f ca="1">IF(ISERROR($S613),"",OFFSET('Smelter Reference List'!$C$4,$S613-4,0)&amp;"")</f>
        <v/>
      </c>
      <c r="E613" s="294" t="str">
        <f ca="1">IF(ISERROR($S613),"",OFFSET('Smelter Reference List'!$D$4,$S613-4,0)&amp;"")</f>
        <v/>
      </c>
      <c r="F613" s="294" t="str">
        <f ca="1">IF(ISERROR($S613),"",OFFSET('Smelter Reference List'!$E$4,$S613-4,0))</f>
        <v/>
      </c>
      <c r="G613" s="294" t="str">
        <f ca="1">IF(C613=$U$4,"Enter smelter details", IF(ISERROR($S613),"",OFFSET('Smelter Reference List'!$F$4,$S613-4,0)))</f>
        <v/>
      </c>
      <c r="H613" s="295" t="str">
        <f ca="1">IF(ISERROR($S613),"",OFFSET('Smelter Reference List'!$G$4,$S613-4,0))</f>
        <v/>
      </c>
      <c r="I613" s="296" t="str">
        <f ca="1">IF(ISERROR($S613),"",OFFSET('Smelter Reference List'!$H$4,$S613-4,0))</f>
        <v/>
      </c>
      <c r="J613" s="296" t="str">
        <f ca="1">IF(ISERROR($S613),"",OFFSET('Smelter Reference List'!$I$4,$S613-4,0))</f>
        <v/>
      </c>
      <c r="K613" s="297"/>
      <c r="L613" s="297"/>
      <c r="M613" s="297"/>
      <c r="N613" s="297"/>
      <c r="O613" s="297"/>
      <c r="P613" s="297"/>
      <c r="Q613" s="298"/>
      <c r="R613" s="227"/>
      <c r="S613" s="228" t="e">
        <f>IF(C613="",NA(),MATCH($B613&amp;$C613,'Smelter Reference List'!$J:$J,0))</f>
        <v>#N/A</v>
      </c>
      <c r="T613" s="229"/>
      <c r="U613" s="229">
        <f t="shared" ca="1" si="19"/>
        <v>0</v>
      </c>
      <c r="V613" s="229"/>
      <c r="W613" s="229"/>
      <c r="Y613" s="223" t="str">
        <f t="shared" si="20"/>
        <v/>
      </c>
    </row>
    <row r="614" spans="1:25" s="223" customFormat="1" ht="20.25">
      <c r="A614" s="293"/>
      <c r="B614" s="294" t="str">
        <f>IF(LEN(A614)=0,"",INDEX('Smelter Reference List'!$A:$A,MATCH($A614,'Smelter Reference List'!$E:$E,0)))</f>
        <v/>
      </c>
      <c r="C614" s="300" t="str">
        <f>IF(LEN(A614)=0,"",INDEX('Smelter Reference List'!$C:$C,MATCH($A614,'Smelter Reference List'!$E:$E,0)))</f>
        <v/>
      </c>
      <c r="D614" s="294" t="str">
        <f ca="1">IF(ISERROR($S614),"",OFFSET('Smelter Reference List'!$C$4,$S614-4,0)&amp;"")</f>
        <v/>
      </c>
      <c r="E614" s="294" t="str">
        <f ca="1">IF(ISERROR($S614),"",OFFSET('Smelter Reference List'!$D$4,$S614-4,0)&amp;"")</f>
        <v/>
      </c>
      <c r="F614" s="294" t="str">
        <f ca="1">IF(ISERROR($S614),"",OFFSET('Smelter Reference List'!$E$4,$S614-4,0))</f>
        <v/>
      </c>
      <c r="G614" s="294" t="str">
        <f ca="1">IF(C614=$U$4,"Enter smelter details", IF(ISERROR($S614),"",OFFSET('Smelter Reference List'!$F$4,$S614-4,0)))</f>
        <v/>
      </c>
      <c r="H614" s="295" t="str">
        <f ca="1">IF(ISERROR($S614),"",OFFSET('Smelter Reference List'!$G$4,$S614-4,0))</f>
        <v/>
      </c>
      <c r="I614" s="296" t="str">
        <f ca="1">IF(ISERROR($S614),"",OFFSET('Smelter Reference List'!$H$4,$S614-4,0))</f>
        <v/>
      </c>
      <c r="J614" s="296" t="str">
        <f ca="1">IF(ISERROR($S614),"",OFFSET('Smelter Reference List'!$I$4,$S614-4,0))</f>
        <v/>
      </c>
      <c r="K614" s="297"/>
      <c r="L614" s="297"/>
      <c r="M614" s="297"/>
      <c r="N614" s="297"/>
      <c r="O614" s="297"/>
      <c r="P614" s="297"/>
      <c r="Q614" s="298"/>
      <c r="R614" s="227"/>
      <c r="S614" s="228" t="e">
        <f>IF(C614="",NA(),MATCH($B614&amp;$C614,'Smelter Reference List'!$J:$J,0))</f>
        <v>#N/A</v>
      </c>
      <c r="T614" s="229"/>
      <c r="U614" s="229">
        <f t="shared" ca="1" si="19"/>
        <v>0</v>
      </c>
      <c r="V614" s="229"/>
      <c r="W614" s="229"/>
      <c r="Y614" s="223" t="str">
        <f t="shared" si="20"/>
        <v/>
      </c>
    </row>
    <row r="615" spans="1:25" s="223" customFormat="1" ht="20.25">
      <c r="A615" s="293"/>
      <c r="B615" s="294" t="str">
        <f>IF(LEN(A615)=0,"",INDEX('Smelter Reference List'!$A:$A,MATCH($A615,'Smelter Reference List'!$E:$E,0)))</f>
        <v/>
      </c>
      <c r="C615" s="300" t="str">
        <f>IF(LEN(A615)=0,"",INDEX('Smelter Reference List'!$C:$C,MATCH($A615,'Smelter Reference List'!$E:$E,0)))</f>
        <v/>
      </c>
      <c r="D615" s="294" t="str">
        <f ca="1">IF(ISERROR($S615),"",OFFSET('Smelter Reference List'!$C$4,$S615-4,0)&amp;"")</f>
        <v/>
      </c>
      <c r="E615" s="294" t="str">
        <f ca="1">IF(ISERROR($S615),"",OFFSET('Smelter Reference List'!$D$4,$S615-4,0)&amp;"")</f>
        <v/>
      </c>
      <c r="F615" s="294" t="str">
        <f ca="1">IF(ISERROR($S615),"",OFFSET('Smelter Reference List'!$E$4,$S615-4,0))</f>
        <v/>
      </c>
      <c r="G615" s="294" t="str">
        <f ca="1">IF(C615=$U$4,"Enter smelter details", IF(ISERROR($S615),"",OFFSET('Smelter Reference List'!$F$4,$S615-4,0)))</f>
        <v/>
      </c>
      <c r="H615" s="295" t="str">
        <f ca="1">IF(ISERROR($S615),"",OFFSET('Smelter Reference List'!$G$4,$S615-4,0))</f>
        <v/>
      </c>
      <c r="I615" s="296" t="str">
        <f ca="1">IF(ISERROR($S615),"",OFFSET('Smelter Reference List'!$H$4,$S615-4,0))</f>
        <v/>
      </c>
      <c r="J615" s="296" t="str">
        <f ca="1">IF(ISERROR($S615),"",OFFSET('Smelter Reference List'!$I$4,$S615-4,0))</f>
        <v/>
      </c>
      <c r="K615" s="297"/>
      <c r="L615" s="297"/>
      <c r="M615" s="297"/>
      <c r="N615" s="297"/>
      <c r="O615" s="297"/>
      <c r="P615" s="297"/>
      <c r="Q615" s="298"/>
      <c r="R615" s="227"/>
      <c r="S615" s="228" t="e">
        <f>IF(C615="",NA(),MATCH($B615&amp;$C615,'Smelter Reference List'!$J:$J,0))</f>
        <v>#N/A</v>
      </c>
      <c r="T615" s="229"/>
      <c r="U615" s="229">
        <f t="shared" ca="1" si="19"/>
        <v>0</v>
      </c>
      <c r="V615" s="229"/>
      <c r="W615" s="229"/>
      <c r="Y615" s="223" t="str">
        <f t="shared" si="20"/>
        <v/>
      </c>
    </row>
    <row r="616" spans="1:25" s="223" customFormat="1" ht="20.25">
      <c r="A616" s="293"/>
      <c r="B616" s="294" t="str">
        <f>IF(LEN(A616)=0,"",INDEX('Smelter Reference List'!$A:$A,MATCH($A616,'Smelter Reference List'!$E:$E,0)))</f>
        <v/>
      </c>
      <c r="C616" s="300" t="str">
        <f>IF(LEN(A616)=0,"",INDEX('Smelter Reference List'!$C:$C,MATCH($A616,'Smelter Reference List'!$E:$E,0)))</f>
        <v/>
      </c>
      <c r="D616" s="294" t="str">
        <f ca="1">IF(ISERROR($S616),"",OFFSET('Smelter Reference List'!$C$4,$S616-4,0)&amp;"")</f>
        <v/>
      </c>
      <c r="E616" s="294" t="str">
        <f ca="1">IF(ISERROR($S616),"",OFFSET('Smelter Reference List'!$D$4,$S616-4,0)&amp;"")</f>
        <v/>
      </c>
      <c r="F616" s="294" t="str">
        <f ca="1">IF(ISERROR($S616),"",OFFSET('Smelter Reference List'!$E$4,$S616-4,0))</f>
        <v/>
      </c>
      <c r="G616" s="294" t="str">
        <f ca="1">IF(C616=$U$4,"Enter smelter details", IF(ISERROR($S616),"",OFFSET('Smelter Reference List'!$F$4,$S616-4,0)))</f>
        <v/>
      </c>
      <c r="H616" s="295" t="str">
        <f ca="1">IF(ISERROR($S616),"",OFFSET('Smelter Reference List'!$G$4,$S616-4,0))</f>
        <v/>
      </c>
      <c r="I616" s="296" t="str">
        <f ca="1">IF(ISERROR($S616),"",OFFSET('Smelter Reference List'!$H$4,$S616-4,0))</f>
        <v/>
      </c>
      <c r="J616" s="296" t="str">
        <f ca="1">IF(ISERROR($S616),"",OFFSET('Smelter Reference List'!$I$4,$S616-4,0))</f>
        <v/>
      </c>
      <c r="K616" s="297"/>
      <c r="L616" s="297"/>
      <c r="M616" s="297"/>
      <c r="N616" s="297"/>
      <c r="O616" s="297"/>
      <c r="P616" s="297"/>
      <c r="Q616" s="298"/>
      <c r="R616" s="227"/>
      <c r="S616" s="228" t="e">
        <f>IF(C616="",NA(),MATCH($B616&amp;$C616,'Smelter Reference List'!$J:$J,0))</f>
        <v>#N/A</v>
      </c>
      <c r="T616" s="229"/>
      <c r="U616" s="229">
        <f t="shared" ca="1" si="19"/>
        <v>0</v>
      </c>
      <c r="V616" s="229"/>
      <c r="W616" s="229"/>
      <c r="Y616" s="223" t="str">
        <f t="shared" si="20"/>
        <v/>
      </c>
    </row>
    <row r="617" spans="1:25" s="223" customFormat="1" ht="20.25">
      <c r="A617" s="293"/>
      <c r="B617" s="294" t="str">
        <f>IF(LEN(A617)=0,"",INDEX('Smelter Reference List'!$A:$A,MATCH($A617,'Smelter Reference List'!$E:$E,0)))</f>
        <v/>
      </c>
      <c r="C617" s="300" t="str">
        <f>IF(LEN(A617)=0,"",INDEX('Smelter Reference List'!$C:$C,MATCH($A617,'Smelter Reference List'!$E:$E,0)))</f>
        <v/>
      </c>
      <c r="D617" s="294" t="str">
        <f ca="1">IF(ISERROR($S617),"",OFFSET('Smelter Reference List'!$C$4,$S617-4,0)&amp;"")</f>
        <v/>
      </c>
      <c r="E617" s="294" t="str">
        <f ca="1">IF(ISERROR($S617),"",OFFSET('Smelter Reference List'!$D$4,$S617-4,0)&amp;"")</f>
        <v/>
      </c>
      <c r="F617" s="294" t="str">
        <f ca="1">IF(ISERROR($S617),"",OFFSET('Smelter Reference List'!$E$4,$S617-4,0))</f>
        <v/>
      </c>
      <c r="G617" s="294" t="str">
        <f ca="1">IF(C617=$U$4,"Enter smelter details", IF(ISERROR($S617),"",OFFSET('Smelter Reference List'!$F$4,$S617-4,0)))</f>
        <v/>
      </c>
      <c r="H617" s="295" t="str">
        <f ca="1">IF(ISERROR($S617),"",OFFSET('Smelter Reference List'!$G$4,$S617-4,0))</f>
        <v/>
      </c>
      <c r="I617" s="296" t="str">
        <f ca="1">IF(ISERROR($S617),"",OFFSET('Smelter Reference List'!$H$4,$S617-4,0))</f>
        <v/>
      </c>
      <c r="J617" s="296" t="str">
        <f ca="1">IF(ISERROR($S617),"",OFFSET('Smelter Reference List'!$I$4,$S617-4,0))</f>
        <v/>
      </c>
      <c r="K617" s="297"/>
      <c r="L617" s="297"/>
      <c r="M617" s="297"/>
      <c r="N617" s="297"/>
      <c r="O617" s="297"/>
      <c r="P617" s="297"/>
      <c r="Q617" s="298"/>
      <c r="R617" s="227"/>
      <c r="S617" s="228" t="e">
        <f>IF(C617="",NA(),MATCH($B617&amp;$C617,'Smelter Reference List'!$J:$J,0))</f>
        <v>#N/A</v>
      </c>
      <c r="T617" s="229"/>
      <c r="U617" s="229">
        <f t="shared" ca="1" si="19"/>
        <v>0</v>
      </c>
      <c r="V617" s="229"/>
      <c r="W617" s="229"/>
      <c r="Y617" s="223" t="str">
        <f t="shared" si="20"/>
        <v/>
      </c>
    </row>
    <row r="618" spans="1:25" s="223" customFormat="1" ht="20.25">
      <c r="A618" s="293"/>
      <c r="B618" s="294" t="str">
        <f>IF(LEN(A618)=0,"",INDEX('Smelter Reference List'!$A:$A,MATCH($A618,'Smelter Reference List'!$E:$E,0)))</f>
        <v/>
      </c>
      <c r="C618" s="300" t="str">
        <f>IF(LEN(A618)=0,"",INDEX('Smelter Reference List'!$C:$C,MATCH($A618,'Smelter Reference List'!$E:$E,0)))</f>
        <v/>
      </c>
      <c r="D618" s="294" t="str">
        <f ca="1">IF(ISERROR($S618),"",OFFSET('Smelter Reference List'!$C$4,$S618-4,0)&amp;"")</f>
        <v/>
      </c>
      <c r="E618" s="294" t="str">
        <f ca="1">IF(ISERROR($S618),"",OFFSET('Smelter Reference List'!$D$4,$S618-4,0)&amp;"")</f>
        <v/>
      </c>
      <c r="F618" s="294" t="str">
        <f ca="1">IF(ISERROR($S618),"",OFFSET('Smelter Reference List'!$E$4,$S618-4,0))</f>
        <v/>
      </c>
      <c r="G618" s="294" t="str">
        <f ca="1">IF(C618=$U$4,"Enter smelter details", IF(ISERROR($S618),"",OFFSET('Smelter Reference List'!$F$4,$S618-4,0)))</f>
        <v/>
      </c>
      <c r="H618" s="295" t="str">
        <f ca="1">IF(ISERROR($S618),"",OFFSET('Smelter Reference List'!$G$4,$S618-4,0))</f>
        <v/>
      </c>
      <c r="I618" s="296" t="str">
        <f ca="1">IF(ISERROR($S618),"",OFFSET('Smelter Reference List'!$H$4,$S618-4,0))</f>
        <v/>
      </c>
      <c r="J618" s="296" t="str">
        <f ca="1">IF(ISERROR($S618),"",OFFSET('Smelter Reference List'!$I$4,$S618-4,0))</f>
        <v/>
      </c>
      <c r="K618" s="297"/>
      <c r="L618" s="297"/>
      <c r="M618" s="297"/>
      <c r="N618" s="297"/>
      <c r="O618" s="297"/>
      <c r="P618" s="297"/>
      <c r="Q618" s="298"/>
      <c r="R618" s="227"/>
      <c r="S618" s="228" t="e">
        <f>IF(C618="",NA(),MATCH($B618&amp;$C618,'Smelter Reference List'!$J:$J,0))</f>
        <v>#N/A</v>
      </c>
      <c r="T618" s="229"/>
      <c r="U618" s="229">
        <f t="shared" ca="1" si="19"/>
        <v>0</v>
      </c>
      <c r="V618" s="229"/>
      <c r="W618" s="229"/>
      <c r="Y618" s="223" t="str">
        <f t="shared" si="20"/>
        <v/>
      </c>
    </row>
    <row r="619" spans="1:25" s="223" customFormat="1" ht="20.25">
      <c r="A619" s="293"/>
      <c r="B619" s="294" t="str">
        <f>IF(LEN(A619)=0,"",INDEX('Smelter Reference List'!$A:$A,MATCH($A619,'Smelter Reference List'!$E:$E,0)))</f>
        <v/>
      </c>
      <c r="C619" s="300" t="str">
        <f>IF(LEN(A619)=0,"",INDEX('Smelter Reference List'!$C:$C,MATCH($A619,'Smelter Reference List'!$E:$E,0)))</f>
        <v/>
      </c>
      <c r="D619" s="294" t="str">
        <f ca="1">IF(ISERROR($S619),"",OFFSET('Smelter Reference List'!$C$4,$S619-4,0)&amp;"")</f>
        <v/>
      </c>
      <c r="E619" s="294" t="str">
        <f ca="1">IF(ISERROR($S619),"",OFFSET('Smelter Reference List'!$D$4,$S619-4,0)&amp;"")</f>
        <v/>
      </c>
      <c r="F619" s="294" t="str">
        <f ca="1">IF(ISERROR($S619),"",OFFSET('Smelter Reference List'!$E$4,$S619-4,0))</f>
        <v/>
      </c>
      <c r="G619" s="294" t="str">
        <f ca="1">IF(C619=$U$4,"Enter smelter details", IF(ISERROR($S619),"",OFFSET('Smelter Reference List'!$F$4,$S619-4,0)))</f>
        <v/>
      </c>
      <c r="H619" s="295" t="str">
        <f ca="1">IF(ISERROR($S619),"",OFFSET('Smelter Reference List'!$G$4,$S619-4,0))</f>
        <v/>
      </c>
      <c r="I619" s="296" t="str">
        <f ca="1">IF(ISERROR($S619),"",OFFSET('Smelter Reference List'!$H$4,$S619-4,0))</f>
        <v/>
      </c>
      <c r="J619" s="296" t="str">
        <f ca="1">IF(ISERROR($S619),"",OFFSET('Smelter Reference List'!$I$4,$S619-4,0))</f>
        <v/>
      </c>
      <c r="K619" s="297"/>
      <c r="L619" s="297"/>
      <c r="M619" s="297"/>
      <c r="N619" s="297"/>
      <c r="O619" s="297"/>
      <c r="P619" s="297"/>
      <c r="Q619" s="298"/>
      <c r="R619" s="227"/>
      <c r="S619" s="228" t="e">
        <f>IF(C619="",NA(),MATCH($B619&amp;$C619,'Smelter Reference List'!$J:$J,0))</f>
        <v>#N/A</v>
      </c>
      <c r="T619" s="229"/>
      <c r="U619" s="229">
        <f t="shared" ca="1" si="19"/>
        <v>0</v>
      </c>
      <c r="V619" s="229"/>
      <c r="W619" s="229"/>
      <c r="Y619" s="223" t="str">
        <f t="shared" si="20"/>
        <v/>
      </c>
    </row>
    <row r="620" spans="1:25" s="223" customFormat="1" ht="20.25">
      <c r="A620" s="293"/>
      <c r="B620" s="294" t="str">
        <f>IF(LEN(A620)=0,"",INDEX('Smelter Reference List'!$A:$A,MATCH($A620,'Smelter Reference List'!$E:$E,0)))</f>
        <v/>
      </c>
      <c r="C620" s="300" t="str">
        <f>IF(LEN(A620)=0,"",INDEX('Smelter Reference List'!$C:$C,MATCH($A620,'Smelter Reference List'!$E:$E,0)))</f>
        <v/>
      </c>
      <c r="D620" s="294" t="str">
        <f ca="1">IF(ISERROR($S620),"",OFFSET('Smelter Reference List'!$C$4,$S620-4,0)&amp;"")</f>
        <v/>
      </c>
      <c r="E620" s="294" t="str">
        <f ca="1">IF(ISERROR($S620),"",OFFSET('Smelter Reference List'!$D$4,$S620-4,0)&amp;"")</f>
        <v/>
      </c>
      <c r="F620" s="294" t="str">
        <f ca="1">IF(ISERROR($S620),"",OFFSET('Smelter Reference List'!$E$4,$S620-4,0))</f>
        <v/>
      </c>
      <c r="G620" s="294" t="str">
        <f ca="1">IF(C620=$U$4,"Enter smelter details", IF(ISERROR($S620),"",OFFSET('Smelter Reference List'!$F$4,$S620-4,0)))</f>
        <v/>
      </c>
      <c r="H620" s="295" t="str">
        <f ca="1">IF(ISERROR($S620),"",OFFSET('Smelter Reference List'!$G$4,$S620-4,0))</f>
        <v/>
      </c>
      <c r="I620" s="296" t="str">
        <f ca="1">IF(ISERROR($S620),"",OFFSET('Smelter Reference List'!$H$4,$S620-4,0))</f>
        <v/>
      </c>
      <c r="J620" s="296" t="str">
        <f ca="1">IF(ISERROR($S620),"",OFFSET('Smelter Reference List'!$I$4,$S620-4,0))</f>
        <v/>
      </c>
      <c r="K620" s="297"/>
      <c r="L620" s="297"/>
      <c r="M620" s="297"/>
      <c r="N620" s="297"/>
      <c r="O620" s="297"/>
      <c r="P620" s="297"/>
      <c r="Q620" s="298"/>
      <c r="R620" s="227"/>
      <c r="S620" s="228" t="e">
        <f>IF(C620="",NA(),MATCH($B620&amp;$C620,'Smelter Reference List'!$J:$J,0))</f>
        <v>#N/A</v>
      </c>
      <c r="T620" s="229"/>
      <c r="U620" s="229">
        <f t="shared" ca="1" si="19"/>
        <v>0</v>
      </c>
      <c r="V620" s="229"/>
      <c r="W620" s="229"/>
      <c r="Y620" s="223" t="str">
        <f t="shared" si="20"/>
        <v/>
      </c>
    </row>
    <row r="621" spans="1:25" s="223" customFormat="1" ht="20.25">
      <c r="A621" s="293"/>
      <c r="B621" s="294" t="str">
        <f>IF(LEN(A621)=0,"",INDEX('Smelter Reference List'!$A:$A,MATCH($A621,'Smelter Reference List'!$E:$E,0)))</f>
        <v/>
      </c>
      <c r="C621" s="300" t="str">
        <f>IF(LEN(A621)=0,"",INDEX('Smelter Reference List'!$C:$C,MATCH($A621,'Smelter Reference List'!$E:$E,0)))</f>
        <v/>
      </c>
      <c r="D621" s="294" t="str">
        <f ca="1">IF(ISERROR($S621),"",OFFSET('Smelter Reference List'!$C$4,$S621-4,0)&amp;"")</f>
        <v/>
      </c>
      <c r="E621" s="294" t="str">
        <f ca="1">IF(ISERROR($S621),"",OFFSET('Smelter Reference List'!$D$4,$S621-4,0)&amp;"")</f>
        <v/>
      </c>
      <c r="F621" s="294" t="str">
        <f ca="1">IF(ISERROR($S621),"",OFFSET('Smelter Reference List'!$E$4,$S621-4,0))</f>
        <v/>
      </c>
      <c r="G621" s="294" t="str">
        <f ca="1">IF(C621=$U$4,"Enter smelter details", IF(ISERROR($S621),"",OFFSET('Smelter Reference List'!$F$4,$S621-4,0)))</f>
        <v/>
      </c>
      <c r="H621" s="295" t="str">
        <f ca="1">IF(ISERROR($S621),"",OFFSET('Smelter Reference List'!$G$4,$S621-4,0))</f>
        <v/>
      </c>
      <c r="I621" s="296" t="str">
        <f ca="1">IF(ISERROR($S621),"",OFFSET('Smelter Reference List'!$H$4,$S621-4,0))</f>
        <v/>
      </c>
      <c r="J621" s="296" t="str">
        <f ca="1">IF(ISERROR($S621),"",OFFSET('Smelter Reference List'!$I$4,$S621-4,0))</f>
        <v/>
      </c>
      <c r="K621" s="297"/>
      <c r="L621" s="297"/>
      <c r="M621" s="297"/>
      <c r="N621" s="297"/>
      <c r="O621" s="297"/>
      <c r="P621" s="297"/>
      <c r="Q621" s="298"/>
      <c r="R621" s="227"/>
      <c r="S621" s="228" t="e">
        <f>IF(C621="",NA(),MATCH($B621&amp;$C621,'Smelter Reference List'!$J:$J,0))</f>
        <v>#N/A</v>
      </c>
      <c r="T621" s="229"/>
      <c r="U621" s="229">
        <f t="shared" ca="1" si="19"/>
        <v>0</v>
      </c>
      <c r="V621" s="229"/>
      <c r="W621" s="229"/>
      <c r="Y621" s="223" t="str">
        <f t="shared" si="20"/>
        <v/>
      </c>
    </row>
    <row r="622" spans="1:25" s="223" customFormat="1" ht="20.25">
      <c r="A622" s="293"/>
      <c r="B622" s="294" t="str">
        <f>IF(LEN(A622)=0,"",INDEX('Smelter Reference List'!$A:$A,MATCH($A622,'Smelter Reference List'!$E:$E,0)))</f>
        <v/>
      </c>
      <c r="C622" s="300" t="str">
        <f>IF(LEN(A622)=0,"",INDEX('Smelter Reference List'!$C:$C,MATCH($A622,'Smelter Reference List'!$E:$E,0)))</f>
        <v/>
      </c>
      <c r="D622" s="294" t="str">
        <f ca="1">IF(ISERROR($S622),"",OFFSET('Smelter Reference List'!$C$4,$S622-4,0)&amp;"")</f>
        <v/>
      </c>
      <c r="E622" s="294" t="str">
        <f ca="1">IF(ISERROR($S622),"",OFFSET('Smelter Reference List'!$D$4,$S622-4,0)&amp;"")</f>
        <v/>
      </c>
      <c r="F622" s="294" t="str">
        <f ca="1">IF(ISERROR($S622),"",OFFSET('Smelter Reference List'!$E$4,$S622-4,0))</f>
        <v/>
      </c>
      <c r="G622" s="294" t="str">
        <f ca="1">IF(C622=$U$4,"Enter smelter details", IF(ISERROR($S622),"",OFFSET('Smelter Reference List'!$F$4,$S622-4,0)))</f>
        <v/>
      </c>
      <c r="H622" s="295" t="str">
        <f ca="1">IF(ISERROR($S622),"",OFFSET('Smelter Reference List'!$G$4,$S622-4,0))</f>
        <v/>
      </c>
      <c r="I622" s="296" t="str">
        <f ca="1">IF(ISERROR($S622),"",OFFSET('Smelter Reference List'!$H$4,$S622-4,0))</f>
        <v/>
      </c>
      <c r="J622" s="296" t="str">
        <f ca="1">IF(ISERROR($S622),"",OFFSET('Smelter Reference List'!$I$4,$S622-4,0))</f>
        <v/>
      </c>
      <c r="K622" s="297"/>
      <c r="L622" s="297"/>
      <c r="M622" s="297"/>
      <c r="N622" s="297"/>
      <c r="O622" s="297"/>
      <c r="P622" s="297"/>
      <c r="Q622" s="298"/>
      <c r="R622" s="227"/>
      <c r="S622" s="228" t="e">
        <f>IF(C622="",NA(),MATCH($B622&amp;$C622,'Smelter Reference List'!$J:$J,0))</f>
        <v>#N/A</v>
      </c>
      <c r="T622" s="229"/>
      <c r="U622" s="229">
        <f t="shared" ca="1" si="19"/>
        <v>0</v>
      </c>
      <c r="V622" s="229"/>
      <c r="W622" s="229"/>
      <c r="Y622" s="223" t="str">
        <f t="shared" si="20"/>
        <v/>
      </c>
    </row>
    <row r="623" spans="1:25" s="223" customFormat="1" ht="20.25">
      <c r="A623" s="293"/>
      <c r="B623" s="294" t="str">
        <f>IF(LEN(A623)=0,"",INDEX('Smelter Reference List'!$A:$A,MATCH($A623,'Smelter Reference List'!$E:$E,0)))</f>
        <v/>
      </c>
      <c r="C623" s="300" t="str">
        <f>IF(LEN(A623)=0,"",INDEX('Smelter Reference List'!$C:$C,MATCH($A623,'Smelter Reference List'!$E:$E,0)))</f>
        <v/>
      </c>
      <c r="D623" s="294" t="str">
        <f ca="1">IF(ISERROR($S623),"",OFFSET('Smelter Reference List'!$C$4,$S623-4,0)&amp;"")</f>
        <v/>
      </c>
      <c r="E623" s="294" t="str">
        <f ca="1">IF(ISERROR($S623),"",OFFSET('Smelter Reference List'!$D$4,$S623-4,0)&amp;"")</f>
        <v/>
      </c>
      <c r="F623" s="294" t="str">
        <f ca="1">IF(ISERROR($S623),"",OFFSET('Smelter Reference List'!$E$4,$S623-4,0))</f>
        <v/>
      </c>
      <c r="G623" s="294" t="str">
        <f ca="1">IF(C623=$U$4,"Enter smelter details", IF(ISERROR($S623),"",OFFSET('Smelter Reference List'!$F$4,$S623-4,0)))</f>
        <v/>
      </c>
      <c r="H623" s="295" t="str">
        <f ca="1">IF(ISERROR($S623),"",OFFSET('Smelter Reference List'!$G$4,$S623-4,0))</f>
        <v/>
      </c>
      <c r="I623" s="296" t="str">
        <f ca="1">IF(ISERROR($S623),"",OFFSET('Smelter Reference List'!$H$4,$S623-4,0))</f>
        <v/>
      </c>
      <c r="J623" s="296" t="str">
        <f ca="1">IF(ISERROR($S623),"",OFFSET('Smelter Reference List'!$I$4,$S623-4,0))</f>
        <v/>
      </c>
      <c r="K623" s="297"/>
      <c r="L623" s="297"/>
      <c r="M623" s="297"/>
      <c r="N623" s="297"/>
      <c r="O623" s="297"/>
      <c r="P623" s="297"/>
      <c r="Q623" s="298"/>
      <c r="R623" s="227"/>
      <c r="S623" s="228" t="e">
        <f>IF(C623="",NA(),MATCH($B623&amp;$C623,'Smelter Reference List'!$J:$J,0))</f>
        <v>#N/A</v>
      </c>
      <c r="T623" s="229"/>
      <c r="U623" s="229">
        <f t="shared" ca="1" si="19"/>
        <v>0</v>
      </c>
      <c r="V623" s="229"/>
      <c r="W623" s="229"/>
      <c r="Y623" s="223" t="str">
        <f t="shared" si="20"/>
        <v/>
      </c>
    </row>
    <row r="624" spans="1:25" s="223" customFormat="1" ht="20.25">
      <c r="A624" s="293"/>
      <c r="B624" s="294" t="str">
        <f>IF(LEN(A624)=0,"",INDEX('Smelter Reference List'!$A:$A,MATCH($A624,'Smelter Reference List'!$E:$E,0)))</f>
        <v/>
      </c>
      <c r="C624" s="300" t="str">
        <f>IF(LEN(A624)=0,"",INDEX('Smelter Reference List'!$C:$C,MATCH($A624,'Smelter Reference List'!$E:$E,0)))</f>
        <v/>
      </c>
      <c r="D624" s="294" t="str">
        <f ca="1">IF(ISERROR($S624),"",OFFSET('Smelter Reference List'!$C$4,$S624-4,0)&amp;"")</f>
        <v/>
      </c>
      <c r="E624" s="294" t="str">
        <f ca="1">IF(ISERROR($S624),"",OFFSET('Smelter Reference List'!$D$4,$S624-4,0)&amp;"")</f>
        <v/>
      </c>
      <c r="F624" s="294" t="str">
        <f ca="1">IF(ISERROR($S624),"",OFFSET('Smelter Reference List'!$E$4,$S624-4,0))</f>
        <v/>
      </c>
      <c r="G624" s="294" t="str">
        <f ca="1">IF(C624=$U$4,"Enter smelter details", IF(ISERROR($S624),"",OFFSET('Smelter Reference List'!$F$4,$S624-4,0)))</f>
        <v/>
      </c>
      <c r="H624" s="295" t="str">
        <f ca="1">IF(ISERROR($S624),"",OFFSET('Smelter Reference List'!$G$4,$S624-4,0))</f>
        <v/>
      </c>
      <c r="I624" s="296" t="str">
        <f ca="1">IF(ISERROR($S624),"",OFFSET('Smelter Reference List'!$H$4,$S624-4,0))</f>
        <v/>
      </c>
      <c r="J624" s="296" t="str">
        <f ca="1">IF(ISERROR($S624),"",OFFSET('Smelter Reference List'!$I$4,$S624-4,0))</f>
        <v/>
      </c>
      <c r="K624" s="297"/>
      <c r="L624" s="297"/>
      <c r="M624" s="297"/>
      <c r="N624" s="297"/>
      <c r="O624" s="297"/>
      <c r="P624" s="297"/>
      <c r="Q624" s="298"/>
      <c r="R624" s="227"/>
      <c r="S624" s="228" t="e">
        <f>IF(C624="",NA(),MATCH($B624&amp;$C624,'Smelter Reference List'!$J:$J,0))</f>
        <v>#N/A</v>
      </c>
      <c r="T624" s="229"/>
      <c r="U624" s="229">
        <f t="shared" ca="1" si="19"/>
        <v>0</v>
      </c>
      <c r="V624" s="229"/>
      <c r="W624" s="229"/>
      <c r="Y624" s="223" t="str">
        <f t="shared" si="20"/>
        <v/>
      </c>
    </row>
    <row r="625" spans="1:25" s="223" customFormat="1" ht="20.25">
      <c r="A625" s="293"/>
      <c r="B625" s="294" t="str">
        <f>IF(LEN(A625)=0,"",INDEX('Smelter Reference List'!$A:$A,MATCH($A625,'Smelter Reference List'!$E:$E,0)))</f>
        <v/>
      </c>
      <c r="C625" s="300" t="str">
        <f>IF(LEN(A625)=0,"",INDEX('Smelter Reference List'!$C:$C,MATCH($A625,'Smelter Reference List'!$E:$E,0)))</f>
        <v/>
      </c>
      <c r="D625" s="294" t="str">
        <f ca="1">IF(ISERROR($S625),"",OFFSET('Smelter Reference List'!$C$4,$S625-4,0)&amp;"")</f>
        <v/>
      </c>
      <c r="E625" s="294" t="str">
        <f ca="1">IF(ISERROR($S625),"",OFFSET('Smelter Reference List'!$D$4,$S625-4,0)&amp;"")</f>
        <v/>
      </c>
      <c r="F625" s="294" t="str">
        <f ca="1">IF(ISERROR($S625),"",OFFSET('Smelter Reference List'!$E$4,$S625-4,0))</f>
        <v/>
      </c>
      <c r="G625" s="294" t="str">
        <f ca="1">IF(C625=$U$4,"Enter smelter details", IF(ISERROR($S625),"",OFFSET('Smelter Reference List'!$F$4,$S625-4,0)))</f>
        <v/>
      </c>
      <c r="H625" s="295" t="str">
        <f ca="1">IF(ISERROR($S625),"",OFFSET('Smelter Reference List'!$G$4,$S625-4,0))</f>
        <v/>
      </c>
      <c r="I625" s="296" t="str">
        <f ca="1">IF(ISERROR($S625),"",OFFSET('Smelter Reference List'!$H$4,$S625-4,0))</f>
        <v/>
      </c>
      <c r="J625" s="296" t="str">
        <f ca="1">IF(ISERROR($S625),"",OFFSET('Smelter Reference List'!$I$4,$S625-4,0))</f>
        <v/>
      </c>
      <c r="K625" s="297"/>
      <c r="L625" s="297"/>
      <c r="M625" s="297"/>
      <c r="N625" s="297"/>
      <c r="O625" s="297"/>
      <c r="P625" s="297"/>
      <c r="Q625" s="298"/>
      <c r="R625" s="227"/>
      <c r="S625" s="228" t="e">
        <f>IF(C625="",NA(),MATCH($B625&amp;$C625,'Smelter Reference List'!$J:$J,0))</f>
        <v>#N/A</v>
      </c>
      <c r="T625" s="229"/>
      <c r="U625" s="229">
        <f t="shared" ca="1" si="19"/>
        <v>0</v>
      </c>
      <c r="V625" s="229"/>
      <c r="W625" s="229"/>
      <c r="Y625" s="223" t="str">
        <f t="shared" si="20"/>
        <v/>
      </c>
    </row>
    <row r="626" spans="1:25" s="223" customFormat="1" ht="20.25">
      <c r="A626" s="293"/>
      <c r="B626" s="294" t="str">
        <f>IF(LEN(A626)=0,"",INDEX('Smelter Reference List'!$A:$A,MATCH($A626,'Smelter Reference List'!$E:$E,0)))</f>
        <v/>
      </c>
      <c r="C626" s="300" t="str">
        <f>IF(LEN(A626)=0,"",INDEX('Smelter Reference List'!$C:$C,MATCH($A626,'Smelter Reference List'!$E:$E,0)))</f>
        <v/>
      </c>
      <c r="D626" s="294" t="str">
        <f ca="1">IF(ISERROR($S626),"",OFFSET('Smelter Reference List'!$C$4,$S626-4,0)&amp;"")</f>
        <v/>
      </c>
      <c r="E626" s="294" t="str">
        <f ca="1">IF(ISERROR($S626),"",OFFSET('Smelter Reference List'!$D$4,$S626-4,0)&amp;"")</f>
        <v/>
      </c>
      <c r="F626" s="294" t="str">
        <f ca="1">IF(ISERROR($S626),"",OFFSET('Smelter Reference List'!$E$4,$S626-4,0))</f>
        <v/>
      </c>
      <c r="G626" s="294" t="str">
        <f ca="1">IF(C626=$U$4,"Enter smelter details", IF(ISERROR($S626),"",OFFSET('Smelter Reference List'!$F$4,$S626-4,0)))</f>
        <v/>
      </c>
      <c r="H626" s="295" t="str">
        <f ca="1">IF(ISERROR($S626),"",OFFSET('Smelter Reference List'!$G$4,$S626-4,0))</f>
        <v/>
      </c>
      <c r="I626" s="296" t="str">
        <f ca="1">IF(ISERROR($S626),"",OFFSET('Smelter Reference List'!$H$4,$S626-4,0))</f>
        <v/>
      </c>
      <c r="J626" s="296" t="str">
        <f ca="1">IF(ISERROR($S626),"",OFFSET('Smelter Reference List'!$I$4,$S626-4,0))</f>
        <v/>
      </c>
      <c r="K626" s="297"/>
      <c r="L626" s="297"/>
      <c r="M626" s="297"/>
      <c r="N626" s="297"/>
      <c r="O626" s="297"/>
      <c r="P626" s="297"/>
      <c r="Q626" s="298"/>
      <c r="R626" s="227"/>
      <c r="S626" s="228" t="e">
        <f>IF(C626="",NA(),MATCH($B626&amp;$C626,'Smelter Reference List'!$J:$J,0))</f>
        <v>#N/A</v>
      </c>
      <c r="T626" s="229"/>
      <c r="U626" s="229">
        <f t="shared" ca="1" si="19"/>
        <v>0</v>
      </c>
      <c r="V626" s="229"/>
      <c r="W626" s="229"/>
      <c r="Y626" s="223" t="str">
        <f t="shared" si="20"/>
        <v/>
      </c>
    </row>
    <row r="627" spans="1:25" s="223" customFormat="1" ht="20.25">
      <c r="A627" s="293"/>
      <c r="B627" s="294" t="str">
        <f>IF(LEN(A627)=0,"",INDEX('Smelter Reference List'!$A:$A,MATCH($A627,'Smelter Reference List'!$E:$E,0)))</f>
        <v/>
      </c>
      <c r="C627" s="300" t="str">
        <f>IF(LEN(A627)=0,"",INDEX('Smelter Reference List'!$C:$C,MATCH($A627,'Smelter Reference List'!$E:$E,0)))</f>
        <v/>
      </c>
      <c r="D627" s="294" t="str">
        <f ca="1">IF(ISERROR($S627),"",OFFSET('Smelter Reference List'!$C$4,$S627-4,0)&amp;"")</f>
        <v/>
      </c>
      <c r="E627" s="294" t="str">
        <f ca="1">IF(ISERROR($S627),"",OFFSET('Smelter Reference List'!$D$4,$S627-4,0)&amp;"")</f>
        <v/>
      </c>
      <c r="F627" s="294" t="str">
        <f ca="1">IF(ISERROR($S627),"",OFFSET('Smelter Reference List'!$E$4,$S627-4,0))</f>
        <v/>
      </c>
      <c r="G627" s="294" t="str">
        <f ca="1">IF(C627=$U$4,"Enter smelter details", IF(ISERROR($S627),"",OFFSET('Smelter Reference List'!$F$4,$S627-4,0)))</f>
        <v/>
      </c>
      <c r="H627" s="295" t="str">
        <f ca="1">IF(ISERROR($S627),"",OFFSET('Smelter Reference List'!$G$4,$S627-4,0))</f>
        <v/>
      </c>
      <c r="I627" s="296" t="str">
        <f ca="1">IF(ISERROR($S627),"",OFFSET('Smelter Reference List'!$H$4,$S627-4,0))</f>
        <v/>
      </c>
      <c r="J627" s="296" t="str">
        <f ca="1">IF(ISERROR($S627),"",OFFSET('Smelter Reference List'!$I$4,$S627-4,0))</f>
        <v/>
      </c>
      <c r="K627" s="297"/>
      <c r="L627" s="297"/>
      <c r="M627" s="297"/>
      <c r="N627" s="297"/>
      <c r="O627" s="297"/>
      <c r="P627" s="297"/>
      <c r="Q627" s="298"/>
      <c r="R627" s="227"/>
      <c r="S627" s="228" t="e">
        <f>IF(C627="",NA(),MATCH($B627&amp;$C627,'Smelter Reference List'!$J:$J,0))</f>
        <v>#N/A</v>
      </c>
      <c r="T627" s="229"/>
      <c r="U627" s="229">
        <f t="shared" ca="1" si="19"/>
        <v>0</v>
      </c>
      <c r="V627" s="229"/>
      <c r="W627" s="229"/>
      <c r="Y627" s="223" t="str">
        <f t="shared" si="20"/>
        <v/>
      </c>
    </row>
    <row r="628" spans="1:25" s="223" customFormat="1" ht="20.25">
      <c r="A628" s="293"/>
      <c r="B628" s="294" t="str">
        <f>IF(LEN(A628)=0,"",INDEX('Smelter Reference List'!$A:$A,MATCH($A628,'Smelter Reference List'!$E:$E,0)))</f>
        <v/>
      </c>
      <c r="C628" s="300" t="str">
        <f>IF(LEN(A628)=0,"",INDEX('Smelter Reference List'!$C:$C,MATCH($A628,'Smelter Reference List'!$E:$E,0)))</f>
        <v/>
      </c>
      <c r="D628" s="294" t="str">
        <f ca="1">IF(ISERROR($S628),"",OFFSET('Smelter Reference List'!$C$4,$S628-4,0)&amp;"")</f>
        <v/>
      </c>
      <c r="E628" s="294" t="str">
        <f ca="1">IF(ISERROR($S628),"",OFFSET('Smelter Reference List'!$D$4,$S628-4,0)&amp;"")</f>
        <v/>
      </c>
      <c r="F628" s="294" t="str">
        <f ca="1">IF(ISERROR($S628),"",OFFSET('Smelter Reference List'!$E$4,$S628-4,0))</f>
        <v/>
      </c>
      <c r="G628" s="294" t="str">
        <f ca="1">IF(C628=$U$4,"Enter smelter details", IF(ISERROR($S628),"",OFFSET('Smelter Reference List'!$F$4,$S628-4,0)))</f>
        <v/>
      </c>
      <c r="H628" s="295" t="str">
        <f ca="1">IF(ISERROR($S628),"",OFFSET('Smelter Reference List'!$G$4,$S628-4,0))</f>
        <v/>
      </c>
      <c r="I628" s="296" t="str">
        <f ca="1">IF(ISERROR($S628),"",OFFSET('Smelter Reference List'!$H$4,$S628-4,0))</f>
        <v/>
      </c>
      <c r="J628" s="296" t="str">
        <f ca="1">IF(ISERROR($S628),"",OFFSET('Smelter Reference List'!$I$4,$S628-4,0))</f>
        <v/>
      </c>
      <c r="K628" s="297"/>
      <c r="L628" s="297"/>
      <c r="M628" s="297"/>
      <c r="N628" s="297"/>
      <c r="O628" s="297"/>
      <c r="P628" s="297"/>
      <c r="Q628" s="298"/>
      <c r="R628" s="227"/>
      <c r="S628" s="228" t="e">
        <f>IF(C628="",NA(),MATCH($B628&amp;$C628,'Smelter Reference List'!$J:$J,0))</f>
        <v>#N/A</v>
      </c>
      <c r="T628" s="229"/>
      <c r="U628" s="229">
        <f t="shared" ca="1" si="19"/>
        <v>0</v>
      </c>
      <c r="V628" s="229"/>
      <c r="W628" s="229"/>
      <c r="Y628" s="223" t="str">
        <f t="shared" si="20"/>
        <v/>
      </c>
    </row>
    <row r="629" spans="1:25" s="223" customFormat="1" ht="20.25">
      <c r="A629" s="293"/>
      <c r="B629" s="294" t="str">
        <f>IF(LEN(A629)=0,"",INDEX('Smelter Reference List'!$A:$A,MATCH($A629,'Smelter Reference List'!$E:$E,0)))</f>
        <v/>
      </c>
      <c r="C629" s="300" t="str">
        <f>IF(LEN(A629)=0,"",INDEX('Smelter Reference List'!$C:$C,MATCH($A629,'Smelter Reference List'!$E:$E,0)))</f>
        <v/>
      </c>
      <c r="D629" s="294" t="str">
        <f ca="1">IF(ISERROR($S629),"",OFFSET('Smelter Reference List'!$C$4,$S629-4,0)&amp;"")</f>
        <v/>
      </c>
      <c r="E629" s="294" t="str">
        <f ca="1">IF(ISERROR($S629),"",OFFSET('Smelter Reference List'!$D$4,$S629-4,0)&amp;"")</f>
        <v/>
      </c>
      <c r="F629" s="294" t="str">
        <f ca="1">IF(ISERROR($S629),"",OFFSET('Smelter Reference List'!$E$4,$S629-4,0))</f>
        <v/>
      </c>
      <c r="G629" s="294" t="str">
        <f ca="1">IF(C629=$U$4,"Enter smelter details", IF(ISERROR($S629),"",OFFSET('Smelter Reference List'!$F$4,$S629-4,0)))</f>
        <v/>
      </c>
      <c r="H629" s="295" t="str">
        <f ca="1">IF(ISERROR($S629),"",OFFSET('Smelter Reference List'!$G$4,$S629-4,0))</f>
        <v/>
      </c>
      <c r="I629" s="296" t="str">
        <f ca="1">IF(ISERROR($S629),"",OFFSET('Smelter Reference List'!$H$4,$S629-4,0))</f>
        <v/>
      </c>
      <c r="J629" s="296" t="str">
        <f ca="1">IF(ISERROR($S629),"",OFFSET('Smelter Reference List'!$I$4,$S629-4,0))</f>
        <v/>
      </c>
      <c r="K629" s="297"/>
      <c r="L629" s="297"/>
      <c r="M629" s="297"/>
      <c r="N629" s="297"/>
      <c r="O629" s="297"/>
      <c r="P629" s="297"/>
      <c r="Q629" s="298"/>
      <c r="R629" s="227"/>
      <c r="S629" s="228" t="e">
        <f>IF(C629="",NA(),MATCH($B629&amp;$C629,'Smelter Reference List'!$J:$J,0))</f>
        <v>#N/A</v>
      </c>
      <c r="T629" s="229"/>
      <c r="U629" s="229">
        <f t="shared" ca="1" si="19"/>
        <v>0</v>
      </c>
      <c r="V629" s="229"/>
      <c r="W629" s="229"/>
      <c r="Y629" s="223" t="str">
        <f t="shared" si="20"/>
        <v/>
      </c>
    </row>
    <row r="630" spans="1:25" s="223" customFormat="1" ht="20.25">
      <c r="A630" s="293"/>
      <c r="B630" s="294" t="str">
        <f>IF(LEN(A630)=0,"",INDEX('Smelter Reference List'!$A:$A,MATCH($A630,'Smelter Reference List'!$E:$E,0)))</f>
        <v/>
      </c>
      <c r="C630" s="300" t="str">
        <f>IF(LEN(A630)=0,"",INDEX('Smelter Reference List'!$C:$C,MATCH($A630,'Smelter Reference List'!$E:$E,0)))</f>
        <v/>
      </c>
      <c r="D630" s="294" t="str">
        <f ca="1">IF(ISERROR($S630),"",OFFSET('Smelter Reference List'!$C$4,$S630-4,0)&amp;"")</f>
        <v/>
      </c>
      <c r="E630" s="294" t="str">
        <f ca="1">IF(ISERROR($S630),"",OFFSET('Smelter Reference List'!$D$4,$S630-4,0)&amp;"")</f>
        <v/>
      </c>
      <c r="F630" s="294" t="str">
        <f ca="1">IF(ISERROR($S630),"",OFFSET('Smelter Reference List'!$E$4,$S630-4,0))</f>
        <v/>
      </c>
      <c r="G630" s="294" t="str">
        <f ca="1">IF(C630=$U$4,"Enter smelter details", IF(ISERROR($S630),"",OFFSET('Smelter Reference List'!$F$4,$S630-4,0)))</f>
        <v/>
      </c>
      <c r="H630" s="295" t="str">
        <f ca="1">IF(ISERROR($S630),"",OFFSET('Smelter Reference List'!$G$4,$S630-4,0))</f>
        <v/>
      </c>
      <c r="I630" s="296" t="str">
        <f ca="1">IF(ISERROR($S630),"",OFFSET('Smelter Reference List'!$H$4,$S630-4,0))</f>
        <v/>
      </c>
      <c r="J630" s="296" t="str">
        <f ca="1">IF(ISERROR($S630),"",OFFSET('Smelter Reference List'!$I$4,$S630-4,0))</f>
        <v/>
      </c>
      <c r="K630" s="297"/>
      <c r="L630" s="297"/>
      <c r="M630" s="297"/>
      <c r="N630" s="297"/>
      <c r="O630" s="297"/>
      <c r="P630" s="297"/>
      <c r="Q630" s="298"/>
      <c r="R630" s="227"/>
      <c r="S630" s="228" t="e">
        <f>IF(C630="",NA(),MATCH($B630&amp;$C630,'Smelter Reference List'!$J:$J,0))</f>
        <v>#N/A</v>
      </c>
      <c r="T630" s="229"/>
      <c r="U630" s="229">
        <f t="shared" ca="1" si="19"/>
        <v>0</v>
      </c>
      <c r="V630" s="229"/>
      <c r="W630" s="229"/>
      <c r="Y630" s="223" t="str">
        <f t="shared" si="20"/>
        <v/>
      </c>
    </row>
    <row r="631" spans="1:25" s="223" customFormat="1" ht="20.25">
      <c r="A631" s="293"/>
      <c r="B631" s="294" t="str">
        <f>IF(LEN(A631)=0,"",INDEX('Smelter Reference List'!$A:$A,MATCH($A631,'Smelter Reference List'!$E:$E,0)))</f>
        <v/>
      </c>
      <c r="C631" s="300" t="str">
        <f>IF(LEN(A631)=0,"",INDEX('Smelter Reference List'!$C:$C,MATCH($A631,'Smelter Reference List'!$E:$E,0)))</f>
        <v/>
      </c>
      <c r="D631" s="294" t="str">
        <f ca="1">IF(ISERROR($S631),"",OFFSET('Smelter Reference List'!$C$4,$S631-4,0)&amp;"")</f>
        <v/>
      </c>
      <c r="E631" s="294" t="str">
        <f ca="1">IF(ISERROR($S631),"",OFFSET('Smelter Reference List'!$D$4,$S631-4,0)&amp;"")</f>
        <v/>
      </c>
      <c r="F631" s="294" t="str">
        <f ca="1">IF(ISERROR($S631),"",OFFSET('Smelter Reference List'!$E$4,$S631-4,0))</f>
        <v/>
      </c>
      <c r="G631" s="294" t="str">
        <f ca="1">IF(C631=$U$4,"Enter smelter details", IF(ISERROR($S631),"",OFFSET('Smelter Reference List'!$F$4,$S631-4,0)))</f>
        <v/>
      </c>
      <c r="H631" s="295" t="str">
        <f ca="1">IF(ISERROR($S631),"",OFFSET('Smelter Reference List'!$G$4,$S631-4,0))</f>
        <v/>
      </c>
      <c r="I631" s="296" t="str">
        <f ca="1">IF(ISERROR($S631),"",OFFSET('Smelter Reference List'!$H$4,$S631-4,0))</f>
        <v/>
      </c>
      <c r="J631" s="296" t="str">
        <f ca="1">IF(ISERROR($S631),"",OFFSET('Smelter Reference List'!$I$4,$S631-4,0))</f>
        <v/>
      </c>
      <c r="K631" s="297"/>
      <c r="L631" s="297"/>
      <c r="M631" s="297"/>
      <c r="N631" s="297"/>
      <c r="O631" s="297"/>
      <c r="P631" s="297"/>
      <c r="Q631" s="298"/>
      <c r="R631" s="227"/>
      <c r="S631" s="228" t="e">
        <f>IF(C631="",NA(),MATCH($B631&amp;$C631,'Smelter Reference List'!$J:$J,0))</f>
        <v>#N/A</v>
      </c>
      <c r="T631" s="229"/>
      <c r="U631" s="229">
        <f t="shared" ca="1" si="19"/>
        <v>0</v>
      </c>
      <c r="V631" s="229"/>
      <c r="W631" s="229"/>
      <c r="Y631" s="223" t="str">
        <f t="shared" si="20"/>
        <v/>
      </c>
    </row>
    <row r="632" spans="1:25" s="223" customFormat="1" ht="20.25">
      <c r="A632" s="293"/>
      <c r="B632" s="294" t="str">
        <f>IF(LEN(A632)=0,"",INDEX('Smelter Reference List'!$A:$A,MATCH($A632,'Smelter Reference List'!$E:$E,0)))</f>
        <v/>
      </c>
      <c r="C632" s="300" t="str">
        <f>IF(LEN(A632)=0,"",INDEX('Smelter Reference List'!$C:$C,MATCH($A632,'Smelter Reference List'!$E:$E,0)))</f>
        <v/>
      </c>
      <c r="D632" s="294" t="str">
        <f ca="1">IF(ISERROR($S632),"",OFFSET('Smelter Reference List'!$C$4,$S632-4,0)&amp;"")</f>
        <v/>
      </c>
      <c r="E632" s="294" t="str">
        <f ca="1">IF(ISERROR($S632),"",OFFSET('Smelter Reference List'!$D$4,$S632-4,0)&amp;"")</f>
        <v/>
      </c>
      <c r="F632" s="294" t="str">
        <f ca="1">IF(ISERROR($S632),"",OFFSET('Smelter Reference List'!$E$4,$S632-4,0))</f>
        <v/>
      </c>
      <c r="G632" s="294" t="str">
        <f ca="1">IF(C632=$U$4,"Enter smelter details", IF(ISERROR($S632),"",OFFSET('Smelter Reference List'!$F$4,$S632-4,0)))</f>
        <v/>
      </c>
      <c r="H632" s="295" t="str">
        <f ca="1">IF(ISERROR($S632),"",OFFSET('Smelter Reference List'!$G$4,$S632-4,0))</f>
        <v/>
      </c>
      <c r="I632" s="296" t="str">
        <f ca="1">IF(ISERROR($S632),"",OFFSET('Smelter Reference List'!$H$4,$S632-4,0))</f>
        <v/>
      </c>
      <c r="J632" s="296" t="str">
        <f ca="1">IF(ISERROR($S632),"",OFFSET('Smelter Reference List'!$I$4,$S632-4,0))</f>
        <v/>
      </c>
      <c r="K632" s="297"/>
      <c r="L632" s="297"/>
      <c r="M632" s="297"/>
      <c r="N632" s="297"/>
      <c r="O632" s="297"/>
      <c r="P632" s="297"/>
      <c r="Q632" s="298"/>
      <c r="R632" s="227"/>
      <c r="S632" s="228" t="e">
        <f>IF(C632="",NA(),MATCH($B632&amp;$C632,'Smelter Reference List'!$J:$J,0))</f>
        <v>#N/A</v>
      </c>
      <c r="T632" s="229"/>
      <c r="U632" s="229">
        <f t="shared" ca="1" si="19"/>
        <v>0</v>
      </c>
      <c r="V632" s="229"/>
      <c r="W632" s="229"/>
      <c r="Y632" s="223" t="str">
        <f t="shared" si="20"/>
        <v/>
      </c>
    </row>
    <row r="633" spans="1:25" s="223" customFormat="1" ht="20.25">
      <c r="A633" s="293"/>
      <c r="B633" s="294" t="str">
        <f>IF(LEN(A633)=0,"",INDEX('Smelter Reference List'!$A:$A,MATCH($A633,'Smelter Reference List'!$E:$E,0)))</f>
        <v/>
      </c>
      <c r="C633" s="300" t="str">
        <f>IF(LEN(A633)=0,"",INDEX('Smelter Reference List'!$C:$C,MATCH($A633,'Smelter Reference List'!$E:$E,0)))</f>
        <v/>
      </c>
      <c r="D633" s="294" t="str">
        <f ca="1">IF(ISERROR($S633),"",OFFSET('Smelter Reference List'!$C$4,$S633-4,0)&amp;"")</f>
        <v/>
      </c>
      <c r="E633" s="294" t="str">
        <f ca="1">IF(ISERROR($S633),"",OFFSET('Smelter Reference List'!$D$4,$S633-4,0)&amp;"")</f>
        <v/>
      </c>
      <c r="F633" s="294" t="str">
        <f ca="1">IF(ISERROR($S633),"",OFFSET('Smelter Reference List'!$E$4,$S633-4,0))</f>
        <v/>
      </c>
      <c r="G633" s="294" t="str">
        <f ca="1">IF(C633=$U$4,"Enter smelter details", IF(ISERROR($S633),"",OFFSET('Smelter Reference List'!$F$4,$S633-4,0)))</f>
        <v/>
      </c>
      <c r="H633" s="295" t="str">
        <f ca="1">IF(ISERROR($S633),"",OFFSET('Smelter Reference List'!$G$4,$S633-4,0))</f>
        <v/>
      </c>
      <c r="I633" s="296" t="str">
        <f ca="1">IF(ISERROR($S633),"",OFFSET('Smelter Reference List'!$H$4,$S633-4,0))</f>
        <v/>
      </c>
      <c r="J633" s="296" t="str">
        <f ca="1">IF(ISERROR($S633),"",OFFSET('Smelter Reference List'!$I$4,$S633-4,0))</f>
        <v/>
      </c>
      <c r="K633" s="297"/>
      <c r="L633" s="297"/>
      <c r="M633" s="297"/>
      <c r="N633" s="297"/>
      <c r="O633" s="297"/>
      <c r="P633" s="297"/>
      <c r="Q633" s="298"/>
      <c r="R633" s="227"/>
      <c r="S633" s="228" t="e">
        <f>IF(C633="",NA(),MATCH($B633&amp;$C633,'Smelter Reference List'!$J:$J,0))</f>
        <v>#N/A</v>
      </c>
      <c r="T633" s="229"/>
      <c r="U633" s="229">
        <f t="shared" ca="1" si="19"/>
        <v>0</v>
      </c>
      <c r="V633" s="229"/>
      <c r="W633" s="229"/>
      <c r="Y633" s="223" t="str">
        <f t="shared" si="20"/>
        <v/>
      </c>
    </row>
    <row r="634" spans="1:25" s="223" customFormat="1" ht="20.25">
      <c r="A634" s="293"/>
      <c r="B634" s="294" t="str">
        <f>IF(LEN(A634)=0,"",INDEX('Smelter Reference List'!$A:$A,MATCH($A634,'Smelter Reference List'!$E:$E,0)))</f>
        <v/>
      </c>
      <c r="C634" s="300" t="str">
        <f>IF(LEN(A634)=0,"",INDEX('Smelter Reference List'!$C:$C,MATCH($A634,'Smelter Reference List'!$E:$E,0)))</f>
        <v/>
      </c>
      <c r="D634" s="294" t="str">
        <f ca="1">IF(ISERROR($S634),"",OFFSET('Smelter Reference List'!$C$4,$S634-4,0)&amp;"")</f>
        <v/>
      </c>
      <c r="E634" s="294" t="str">
        <f ca="1">IF(ISERROR($S634),"",OFFSET('Smelter Reference List'!$D$4,$S634-4,0)&amp;"")</f>
        <v/>
      </c>
      <c r="F634" s="294" t="str">
        <f ca="1">IF(ISERROR($S634),"",OFFSET('Smelter Reference List'!$E$4,$S634-4,0))</f>
        <v/>
      </c>
      <c r="G634" s="294" t="str">
        <f ca="1">IF(C634=$U$4,"Enter smelter details", IF(ISERROR($S634),"",OFFSET('Smelter Reference List'!$F$4,$S634-4,0)))</f>
        <v/>
      </c>
      <c r="H634" s="295" t="str">
        <f ca="1">IF(ISERROR($S634),"",OFFSET('Smelter Reference List'!$G$4,$S634-4,0))</f>
        <v/>
      </c>
      <c r="I634" s="296" t="str">
        <f ca="1">IF(ISERROR($S634),"",OFFSET('Smelter Reference List'!$H$4,$S634-4,0))</f>
        <v/>
      </c>
      <c r="J634" s="296" t="str">
        <f ca="1">IF(ISERROR($S634),"",OFFSET('Smelter Reference List'!$I$4,$S634-4,0))</f>
        <v/>
      </c>
      <c r="K634" s="297"/>
      <c r="L634" s="297"/>
      <c r="M634" s="297"/>
      <c r="N634" s="297"/>
      <c r="O634" s="297"/>
      <c r="P634" s="297"/>
      <c r="Q634" s="298"/>
      <c r="R634" s="227"/>
      <c r="S634" s="228" t="e">
        <f>IF(C634="",NA(),MATCH($B634&amp;$C634,'Smelter Reference List'!$J:$J,0))</f>
        <v>#N/A</v>
      </c>
      <c r="T634" s="229"/>
      <c r="U634" s="229">
        <f t="shared" ca="1" si="19"/>
        <v>0</v>
      </c>
      <c r="V634" s="229"/>
      <c r="W634" s="229"/>
      <c r="Y634" s="223" t="str">
        <f t="shared" si="20"/>
        <v/>
      </c>
    </row>
    <row r="635" spans="1:25" s="223" customFormat="1" ht="20.25">
      <c r="A635" s="293"/>
      <c r="B635" s="294" t="str">
        <f>IF(LEN(A635)=0,"",INDEX('Smelter Reference List'!$A:$A,MATCH($A635,'Smelter Reference List'!$E:$E,0)))</f>
        <v/>
      </c>
      <c r="C635" s="300" t="str">
        <f>IF(LEN(A635)=0,"",INDEX('Smelter Reference List'!$C:$C,MATCH($A635,'Smelter Reference List'!$E:$E,0)))</f>
        <v/>
      </c>
      <c r="D635" s="294" t="str">
        <f ca="1">IF(ISERROR($S635),"",OFFSET('Smelter Reference List'!$C$4,$S635-4,0)&amp;"")</f>
        <v/>
      </c>
      <c r="E635" s="294" t="str">
        <f ca="1">IF(ISERROR($S635),"",OFFSET('Smelter Reference List'!$D$4,$S635-4,0)&amp;"")</f>
        <v/>
      </c>
      <c r="F635" s="294" t="str">
        <f ca="1">IF(ISERROR($S635),"",OFFSET('Smelter Reference List'!$E$4,$S635-4,0))</f>
        <v/>
      </c>
      <c r="G635" s="294" t="str">
        <f ca="1">IF(C635=$U$4,"Enter smelter details", IF(ISERROR($S635),"",OFFSET('Smelter Reference List'!$F$4,$S635-4,0)))</f>
        <v/>
      </c>
      <c r="H635" s="295" t="str">
        <f ca="1">IF(ISERROR($S635),"",OFFSET('Smelter Reference List'!$G$4,$S635-4,0))</f>
        <v/>
      </c>
      <c r="I635" s="296" t="str">
        <f ca="1">IF(ISERROR($S635),"",OFFSET('Smelter Reference List'!$H$4,$S635-4,0))</f>
        <v/>
      </c>
      <c r="J635" s="296" t="str">
        <f ca="1">IF(ISERROR($S635),"",OFFSET('Smelter Reference List'!$I$4,$S635-4,0))</f>
        <v/>
      </c>
      <c r="K635" s="297"/>
      <c r="L635" s="297"/>
      <c r="M635" s="297"/>
      <c r="N635" s="297"/>
      <c r="O635" s="297"/>
      <c r="P635" s="297"/>
      <c r="Q635" s="298"/>
      <c r="R635" s="227"/>
      <c r="S635" s="228" t="e">
        <f>IF(C635="",NA(),MATCH($B635&amp;$C635,'Smelter Reference List'!$J:$J,0))</f>
        <v>#N/A</v>
      </c>
      <c r="T635" s="229"/>
      <c r="U635" s="229">
        <f t="shared" ca="1" si="19"/>
        <v>0</v>
      </c>
      <c r="V635" s="229"/>
      <c r="W635" s="229"/>
      <c r="Y635" s="223" t="str">
        <f t="shared" si="20"/>
        <v/>
      </c>
    </row>
    <row r="636" spans="1:25" s="223" customFormat="1" ht="20.25">
      <c r="A636" s="293"/>
      <c r="B636" s="294" t="str">
        <f>IF(LEN(A636)=0,"",INDEX('Smelter Reference List'!$A:$A,MATCH($A636,'Smelter Reference List'!$E:$E,0)))</f>
        <v/>
      </c>
      <c r="C636" s="300" t="str">
        <f>IF(LEN(A636)=0,"",INDEX('Smelter Reference List'!$C:$C,MATCH($A636,'Smelter Reference List'!$E:$E,0)))</f>
        <v/>
      </c>
      <c r="D636" s="294" t="str">
        <f ca="1">IF(ISERROR($S636),"",OFFSET('Smelter Reference List'!$C$4,$S636-4,0)&amp;"")</f>
        <v/>
      </c>
      <c r="E636" s="294" t="str">
        <f ca="1">IF(ISERROR($S636),"",OFFSET('Smelter Reference List'!$D$4,$S636-4,0)&amp;"")</f>
        <v/>
      </c>
      <c r="F636" s="294" t="str">
        <f ca="1">IF(ISERROR($S636),"",OFFSET('Smelter Reference List'!$E$4,$S636-4,0))</f>
        <v/>
      </c>
      <c r="G636" s="294" t="str">
        <f ca="1">IF(C636=$U$4,"Enter smelter details", IF(ISERROR($S636),"",OFFSET('Smelter Reference List'!$F$4,$S636-4,0)))</f>
        <v/>
      </c>
      <c r="H636" s="295" t="str">
        <f ca="1">IF(ISERROR($S636),"",OFFSET('Smelter Reference List'!$G$4,$S636-4,0))</f>
        <v/>
      </c>
      <c r="I636" s="296" t="str">
        <f ca="1">IF(ISERROR($S636),"",OFFSET('Smelter Reference List'!$H$4,$S636-4,0))</f>
        <v/>
      </c>
      <c r="J636" s="296" t="str">
        <f ca="1">IF(ISERROR($S636),"",OFFSET('Smelter Reference List'!$I$4,$S636-4,0))</f>
        <v/>
      </c>
      <c r="K636" s="297"/>
      <c r="L636" s="297"/>
      <c r="M636" s="297"/>
      <c r="N636" s="297"/>
      <c r="O636" s="297"/>
      <c r="P636" s="297"/>
      <c r="Q636" s="298"/>
      <c r="R636" s="227"/>
      <c r="S636" s="228" t="e">
        <f>IF(C636="",NA(),MATCH($B636&amp;$C636,'Smelter Reference List'!$J:$J,0))</f>
        <v>#N/A</v>
      </c>
      <c r="T636" s="229"/>
      <c r="U636" s="229">
        <f t="shared" ca="1" si="19"/>
        <v>0</v>
      </c>
      <c r="V636" s="229"/>
      <c r="W636" s="229"/>
      <c r="Y636" s="223" t="str">
        <f t="shared" si="20"/>
        <v/>
      </c>
    </row>
    <row r="637" spans="1:25" s="223" customFormat="1" ht="20.25">
      <c r="A637" s="293"/>
      <c r="B637" s="294" t="str">
        <f>IF(LEN(A637)=0,"",INDEX('Smelter Reference List'!$A:$A,MATCH($A637,'Smelter Reference List'!$E:$E,0)))</f>
        <v/>
      </c>
      <c r="C637" s="300" t="str">
        <f>IF(LEN(A637)=0,"",INDEX('Smelter Reference List'!$C:$C,MATCH($A637,'Smelter Reference List'!$E:$E,0)))</f>
        <v/>
      </c>
      <c r="D637" s="294" t="str">
        <f ca="1">IF(ISERROR($S637),"",OFFSET('Smelter Reference List'!$C$4,$S637-4,0)&amp;"")</f>
        <v/>
      </c>
      <c r="E637" s="294" t="str">
        <f ca="1">IF(ISERROR($S637),"",OFFSET('Smelter Reference List'!$D$4,$S637-4,0)&amp;"")</f>
        <v/>
      </c>
      <c r="F637" s="294" t="str">
        <f ca="1">IF(ISERROR($S637),"",OFFSET('Smelter Reference List'!$E$4,$S637-4,0))</f>
        <v/>
      </c>
      <c r="G637" s="294" t="str">
        <f ca="1">IF(C637=$U$4,"Enter smelter details", IF(ISERROR($S637),"",OFFSET('Smelter Reference List'!$F$4,$S637-4,0)))</f>
        <v/>
      </c>
      <c r="H637" s="295" t="str">
        <f ca="1">IF(ISERROR($S637),"",OFFSET('Smelter Reference List'!$G$4,$S637-4,0))</f>
        <v/>
      </c>
      <c r="I637" s="296" t="str">
        <f ca="1">IF(ISERROR($S637),"",OFFSET('Smelter Reference List'!$H$4,$S637-4,0))</f>
        <v/>
      </c>
      <c r="J637" s="296" t="str">
        <f ca="1">IF(ISERROR($S637),"",OFFSET('Smelter Reference List'!$I$4,$S637-4,0))</f>
        <v/>
      </c>
      <c r="K637" s="297"/>
      <c r="L637" s="297"/>
      <c r="M637" s="297"/>
      <c r="N637" s="297"/>
      <c r="O637" s="297"/>
      <c r="P637" s="297"/>
      <c r="Q637" s="298"/>
      <c r="R637" s="227"/>
      <c r="S637" s="228" t="e">
        <f>IF(C637="",NA(),MATCH($B637&amp;$C637,'Smelter Reference List'!$J:$J,0))</f>
        <v>#N/A</v>
      </c>
      <c r="T637" s="229"/>
      <c r="U637" s="229">
        <f t="shared" ca="1" si="19"/>
        <v>0</v>
      </c>
      <c r="V637" s="229"/>
      <c r="W637" s="229"/>
      <c r="Y637" s="223" t="str">
        <f t="shared" si="20"/>
        <v/>
      </c>
    </row>
    <row r="638" spans="1:25" s="223" customFormat="1" ht="20.25">
      <c r="A638" s="293"/>
      <c r="B638" s="294" t="str">
        <f>IF(LEN(A638)=0,"",INDEX('Smelter Reference List'!$A:$A,MATCH($A638,'Smelter Reference List'!$E:$E,0)))</f>
        <v/>
      </c>
      <c r="C638" s="300" t="str">
        <f>IF(LEN(A638)=0,"",INDEX('Smelter Reference List'!$C:$C,MATCH($A638,'Smelter Reference List'!$E:$E,0)))</f>
        <v/>
      </c>
      <c r="D638" s="294" t="str">
        <f ca="1">IF(ISERROR($S638),"",OFFSET('Smelter Reference List'!$C$4,$S638-4,0)&amp;"")</f>
        <v/>
      </c>
      <c r="E638" s="294" t="str">
        <f ca="1">IF(ISERROR($S638),"",OFFSET('Smelter Reference List'!$D$4,$S638-4,0)&amp;"")</f>
        <v/>
      </c>
      <c r="F638" s="294" t="str">
        <f ca="1">IF(ISERROR($S638),"",OFFSET('Smelter Reference List'!$E$4,$S638-4,0))</f>
        <v/>
      </c>
      <c r="G638" s="294" t="str">
        <f ca="1">IF(C638=$U$4,"Enter smelter details", IF(ISERROR($S638),"",OFFSET('Smelter Reference List'!$F$4,$S638-4,0)))</f>
        <v/>
      </c>
      <c r="H638" s="295" t="str">
        <f ca="1">IF(ISERROR($S638),"",OFFSET('Smelter Reference List'!$G$4,$S638-4,0))</f>
        <v/>
      </c>
      <c r="I638" s="296" t="str">
        <f ca="1">IF(ISERROR($S638),"",OFFSET('Smelter Reference List'!$H$4,$S638-4,0))</f>
        <v/>
      </c>
      <c r="J638" s="296" t="str">
        <f ca="1">IF(ISERROR($S638),"",OFFSET('Smelter Reference List'!$I$4,$S638-4,0))</f>
        <v/>
      </c>
      <c r="K638" s="297"/>
      <c r="L638" s="297"/>
      <c r="M638" s="297"/>
      <c r="N638" s="297"/>
      <c r="O638" s="297"/>
      <c r="P638" s="297"/>
      <c r="Q638" s="298"/>
      <c r="R638" s="227"/>
      <c r="S638" s="228" t="e">
        <f>IF(C638="",NA(),MATCH($B638&amp;$C638,'Smelter Reference List'!$J:$J,0))</f>
        <v>#N/A</v>
      </c>
      <c r="T638" s="229"/>
      <c r="U638" s="229">
        <f t="shared" ca="1" si="19"/>
        <v>0</v>
      </c>
      <c r="V638" s="229"/>
      <c r="W638" s="229"/>
      <c r="Y638" s="223" t="str">
        <f t="shared" si="20"/>
        <v/>
      </c>
    </row>
    <row r="639" spans="1:25" s="223" customFormat="1" ht="20.25">
      <c r="A639" s="293"/>
      <c r="B639" s="294" t="str">
        <f>IF(LEN(A639)=0,"",INDEX('Smelter Reference List'!$A:$A,MATCH($A639,'Smelter Reference List'!$E:$E,0)))</f>
        <v/>
      </c>
      <c r="C639" s="300" t="str">
        <f>IF(LEN(A639)=0,"",INDEX('Smelter Reference List'!$C:$C,MATCH($A639,'Smelter Reference List'!$E:$E,0)))</f>
        <v/>
      </c>
      <c r="D639" s="294" t="str">
        <f ca="1">IF(ISERROR($S639),"",OFFSET('Smelter Reference List'!$C$4,$S639-4,0)&amp;"")</f>
        <v/>
      </c>
      <c r="E639" s="294" t="str">
        <f ca="1">IF(ISERROR($S639),"",OFFSET('Smelter Reference List'!$D$4,$S639-4,0)&amp;"")</f>
        <v/>
      </c>
      <c r="F639" s="294" t="str">
        <f ca="1">IF(ISERROR($S639),"",OFFSET('Smelter Reference List'!$E$4,$S639-4,0))</f>
        <v/>
      </c>
      <c r="G639" s="294" t="str">
        <f ca="1">IF(C639=$U$4,"Enter smelter details", IF(ISERROR($S639),"",OFFSET('Smelter Reference List'!$F$4,$S639-4,0)))</f>
        <v/>
      </c>
      <c r="H639" s="295" t="str">
        <f ca="1">IF(ISERROR($S639),"",OFFSET('Smelter Reference List'!$G$4,$S639-4,0))</f>
        <v/>
      </c>
      <c r="I639" s="296" t="str">
        <f ca="1">IF(ISERROR($S639),"",OFFSET('Smelter Reference List'!$H$4,$S639-4,0))</f>
        <v/>
      </c>
      <c r="J639" s="296" t="str">
        <f ca="1">IF(ISERROR($S639),"",OFFSET('Smelter Reference List'!$I$4,$S639-4,0))</f>
        <v/>
      </c>
      <c r="K639" s="297"/>
      <c r="L639" s="297"/>
      <c r="M639" s="297"/>
      <c r="N639" s="297"/>
      <c r="O639" s="297"/>
      <c r="P639" s="297"/>
      <c r="Q639" s="298"/>
      <c r="R639" s="227"/>
      <c r="S639" s="228" t="e">
        <f>IF(C639="",NA(),MATCH($B639&amp;$C639,'Smelter Reference List'!$J:$J,0))</f>
        <v>#N/A</v>
      </c>
      <c r="T639" s="229"/>
      <c r="U639" s="229">
        <f t="shared" ca="1" si="19"/>
        <v>0</v>
      </c>
      <c r="V639" s="229"/>
      <c r="W639" s="229"/>
      <c r="Y639" s="223" t="str">
        <f t="shared" si="20"/>
        <v/>
      </c>
    </row>
    <row r="640" spans="1:25" s="223" customFormat="1" ht="20.25">
      <c r="A640" s="293"/>
      <c r="B640" s="294" t="str">
        <f>IF(LEN(A640)=0,"",INDEX('Smelter Reference List'!$A:$A,MATCH($A640,'Smelter Reference List'!$E:$E,0)))</f>
        <v/>
      </c>
      <c r="C640" s="300" t="str">
        <f>IF(LEN(A640)=0,"",INDEX('Smelter Reference List'!$C:$C,MATCH($A640,'Smelter Reference List'!$E:$E,0)))</f>
        <v/>
      </c>
      <c r="D640" s="294" t="str">
        <f ca="1">IF(ISERROR($S640),"",OFFSET('Smelter Reference List'!$C$4,$S640-4,0)&amp;"")</f>
        <v/>
      </c>
      <c r="E640" s="294" t="str">
        <f ca="1">IF(ISERROR($S640),"",OFFSET('Smelter Reference List'!$D$4,$S640-4,0)&amp;"")</f>
        <v/>
      </c>
      <c r="F640" s="294" t="str">
        <f ca="1">IF(ISERROR($S640),"",OFFSET('Smelter Reference List'!$E$4,$S640-4,0))</f>
        <v/>
      </c>
      <c r="G640" s="294" t="str">
        <f ca="1">IF(C640=$U$4,"Enter smelter details", IF(ISERROR($S640),"",OFFSET('Smelter Reference List'!$F$4,$S640-4,0)))</f>
        <v/>
      </c>
      <c r="H640" s="295" t="str">
        <f ca="1">IF(ISERROR($S640),"",OFFSET('Smelter Reference List'!$G$4,$S640-4,0))</f>
        <v/>
      </c>
      <c r="I640" s="296" t="str">
        <f ca="1">IF(ISERROR($S640),"",OFFSET('Smelter Reference List'!$H$4,$S640-4,0))</f>
        <v/>
      </c>
      <c r="J640" s="296" t="str">
        <f ca="1">IF(ISERROR($S640),"",OFFSET('Smelter Reference List'!$I$4,$S640-4,0))</f>
        <v/>
      </c>
      <c r="K640" s="297"/>
      <c r="L640" s="297"/>
      <c r="M640" s="297"/>
      <c r="N640" s="297"/>
      <c r="O640" s="297"/>
      <c r="P640" s="297"/>
      <c r="Q640" s="298"/>
      <c r="R640" s="227"/>
      <c r="S640" s="228" t="e">
        <f>IF(C640="",NA(),MATCH($B640&amp;$C640,'Smelter Reference List'!$J:$J,0))</f>
        <v>#N/A</v>
      </c>
      <c r="T640" s="229"/>
      <c r="U640" s="229">
        <f t="shared" ca="1" si="19"/>
        <v>0</v>
      </c>
      <c r="V640" s="229"/>
      <c r="W640" s="229"/>
      <c r="Y640" s="223" t="str">
        <f t="shared" si="20"/>
        <v/>
      </c>
    </row>
    <row r="641" spans="1:25" s="223" customFormat="1" ht="20.25">
      <c r="A641" s="293"/>
      <c r="B641" s="294" t="str">
        <f>IF(LEN(A641)=0,"",INDEX('Smelter Reference List'!$A:$A,MATCH($A641,'Smelter Reference List'!$E:$E,0)))</f>
        <v/>
      </c>
      <c r="C641" s="300" t="str">
        <f>IF(LEN(A641)=0,"",INDEX('Smelter Reference List'!$C:$C,MATCH($A641,'Smelter Reference List'!$E:$E,0)))</f>
        <v/>
      </c>
      <c r="D641" s="294" t="str">
        <f ca="1">IF(ISERROR($S641),"",OFFSET('Smelter Reference List'!$C$4,$S641-4,0)&amp;"")</f>
        <v/>
      </c>
      <c r="E641" s="294" t="str">
        <f ca="1">IF(ISERROR($S641),"",OFFSET('Smelter Reference List'!$D$4,$S641-4,0)&amp;"")</f>
        <v/>
      </c>
      <c r="F641" s="294" t="str">
        <f ca="1">IF(ISERROR($S641),"",OFFSET('Smelter Reference List'!$E$4,$S641-4,0))</f>
        <v/>
      </c>
      <c r="G641" s="294" t="str">
        <f ca="1">IF(C641=$U$4,"Enter smelter details", IF(ISERROR($S641),"",OFFSET('Smelter Reference List'!$F$4,$S641-4,0)))</f>
        <v/>
      </c>
      <c r="H641" s="295" t="str">
        <f ca="1">IF(ISERROR($S641),"",OFFSET('Smelter Reference List'!$G$4,$S641-4,0))</f>
        <v/>
      </c>
      <c r="I641" s="296" t="str">
        <f ca="1">IF(ISERROR($S641),"",OFFSET('Smelter Reference List'!$H$4,$S641-4,0))</f>
        <v/>
      </c>
      <c r="J641" s="296" t="str">
        <f ca="1">IF(ISERROR($S641),"",OFFSET('Smelter Reference List'!$I$4,$S641-4,0))</f>
        <v/>
      </c>
      <c r="K641" s="297"/>
      <c r="L641" s="297"/>
      <c r="M641" s="297"/>
      <c r="N641" s="297"/>
      <c r="O641" s="297"/>
      <c r="P641" s="297"/>
      <c r="Q641" s="298"/>
      <c r="R641" s="227"/>
      <c r="S641" s="228" t="e">
        <f>IF(C641="",NA(),MATCH($B641&amp;$C641,'Smelter Reference List'!$J:$J,0))</f>
        <v>#N/A</v>
      </c>
      <c r="T641" s="229"/>
      <c r="U641" s="229">
        <f t="shared" ca="1" si="19"/>
        <v>0</v>
      </c>
      <c r="V641" s="229"/>
      <c r="W641" s="229"/>
      <c r="Y641" s="223" t="str">
        <f t="shared" si="20"/>
        <v/>
      </c>
    </row>
    <row r="642" spans="1:25" s="223" customFormat="1" ht="20.25">
      <c r="A642" s="293"/>
      <c r="B642" s="294" t="str">
        <f>IF(LEN(A642)=0,"",INDEX('Smelter Reference List'!$A:$A,MATCH($A642,'Smelter Reference List'!$E:$E,0)))</f>
        <v/>
      </c>
      <c r="C642" s="300" t="str">
        <f>IF(LEN(A642)=0,"",INDEX('Smelter Reference List'!$C:$C,MATCH($A642,'Smelter Reference List'!$E:$E,0)))</f>
        <v/>
      </c>
      <c r="D642" s="294" t="str">
        <f ca="1">IF(ISERROR($S642),"",OFFSET('Smelter Reference List'!$C$4,$S642-4,0)&amp;"")</f>
        <v/>
      </c>
      <c r="E642" s="294" t="str">
        <f ca="1">IF(ISERROR($S642),"",OFFSET('Smelter Reference List'!$D$4,$S642-4,0)&amp;"")</f>
        <v/>
      </c>
      <c r="F642" s="294" t="str">
        <f ca="1">IF(ISERROR($S642),"",OFFSET('Smelter Reference List'!$E$4,$S642-4,0))</f>
        <v/>
      </c>
      <c r="G642" s="294" t="str">
        <f ca="1">IF(C642=$U$4,"Enter smelter details", IF(ISERROR($S642),"",OFFSET('Smelter Reference List'!$F$4,$S642-4,0)))</f>
        <v/>
      </c>
      <c r="H642" s="295" t="str">
        <f ca="1">IF(ISERROR($S642),"",OFFSET('Smelter Reference List'!$G$4,$S642-4,0))</f>
        <v/>
      </c>
      <c r="I642" s="296" t="str">
        <f ca="1">IF(ISERROR($S642),"",OFFSET('Smelter Reference List'!$H$4,$S642-4,0))</f>
        <v/>
      </c>
      <c r="J642" s="296" t="str">
        <f ca="1">IF(ISERROR($S642),"",OFFSET('Smelter Reference List'!$I$4,$S642-4,0))</f>
        <v/>
      </c>
      <c r="K642" s="297"/>
      <c r="L642" s="297"/>
      <c r="M642" s="297"/>
      <c r="N642" s="297"/>
      <c r="O642" s="297"/>
      <c r="P642" s="297"/>
      <c r="Q642" s="298"/>
      <c r="R642" s="227"/>
      <c r="S642" s="228" t="e">
        <f>IF(C642="",NA(),MATCH($B642&amp;$C642,'Smelter Reference List'!$J:$J,0))</f>
        <v>#N/A</v>
      </c>
      <c r="T642" s="229"/>
      <c r="U642" s="229">
        <f t="shared" ca="1" si="19"/>
        <v>0</v>
      </c>
      <c r="V642" s="229"/>
      <c r="W642" s="229"/>
      <c r="Y642" s="223" t="str">
        <f t="shared" si="20"/>
        <v/>
      </c>
    </row>
    <row r="643" spans="1:25" s="223" customFormat="1" ht="20.25">
      <c r="A643" s="293"/>
      <c r="B643" s="294" t="str">
        <f>IF(LEN(A643)=0,"",INDEX('Smelter Reference List'!$A:$A,MATCH($A643,'Smelter Reference List'!$E:$E,0)))</f>
        <v/>
      </c>
      <c r="C643" s="300" t="str">
        <f>IF(LEN(A643)=0,"",INDEX('Smelter Reference List'!$C:$C,MATCH($A643,'Smelter Reference List'!$E:$E,0)))</f>
        <v/>
      </c>
      <c r="D643" s="294" t="str">
        <f ca="1">IF(ISERROR($S643),"",OFFSET('Smelter Reference List'!$C$4,$S643-4,0)&amp;"")</f>
        <v/>
      </c>
      <c r="E643" s="294" t="str">
        <f ca="1">IF(ISERROR($S643),"",OFFSET('Smelter Reference List'!$D$4,$S643-4,0)&amp;"")</f>
        <v/>
      </c>
      <c r="F643" s="294" t="str">
        <f ca="1">IF(ISERROR($S643),"",OFFSET('Smelter Reference List'!$E$4,$S643-4,0))</f>
        <v/>
      </c>
      <c r="G643" s="294" t="str">
        <f ca="1">IF(C643=$U$4,"Enter smelter details", IF(ISERROR($S643),"",OFFSET('Smelter Reference List'!$F$4,$S643-4,0)))</f>
        <v/>
      </c>
      <c r="H643" s="295" t="str">
        <f ca="1">IF(ISERROR($S643),"",OFFSET('Smelter Reference List'!$G$4,$S643-4,0))</f>
        <v/>
      </c>
      <c r="I643" s="296" t="str">
        <f ca="1">IF(ISERROR($S643),"",OFFSET('Smelter Reference List'!$H$4,$S643-4,0))</f>
        <v/>
      </c>
      <c r="J643" s="296" t="str">
        <f ca="1">IF(ISERROR($S643),"",OFFSET('Smelter Reference List'!$I$4,$S643-4,0))</f>
        <v/>
      </c>
      <c r="K643" s="297"/>
      <c r="L643" s="297"/>
      <c r="M643" s="297"/>
      <c r="N643" s="297"/>
      <c r="O643" s="297"/>
      <c r="P643" s="297"/>
      <c r="Q643" s="298"/>
      <c r="R643" s="227"/>
      <c r="S643" s="228" t="e">
        <f>IF(C643="",NA(),MATCH($B643&amp;$C643,'Smelter Reference List'!$J:$J,0))</f>
        <v>#N/A</v>
      </c>
      <c r="T643" s="229"/>
      <c r="U643" s="229">
        <f t="shared" ca="1" si="19"/>
        <v>0</v>
      </c>
      <c r="V643" s="229"/>
      <c r="W643" s="229"/>
      <c r="Y643" s="223" t="str">
        <f t="shared" si="20"/>
        <v/>
      </c>
    </row>
    <row r="644" spans="1:25" s="223" customFormat="1" ht="20.25">
      <c r="A644" s="293"/>
      <c r="B644" s="294" t="str">
        <f>IF(LEN(A644)=0,"",INDEX('Smelter Reference List'!$A:$A,MATCH($A644,'Smelter Reference List'!$E:$E,0)))</f>
        <v/>
      </c>
      <c r="C644" s="300" t="str">
        <f>IF(LEN(A644)=0,"",INDEX('Smelter Reference List'!$C:$C,MATCH($A644,'Smelter Reference List'!$E:$E,0)))</f>
        <v/>
      </c>
      <c r="D644" s="294" t="str">
        <f ca="1">IF(ISERROR($S644),"",OFFSET('Smelter Reference List'!$C$4,$S644-4,0)&amp;"")</f>
        <v/>
      </c>
      <c r="E644" s="294" t="str">
        <f ca="1">IF(ISERROR($S644),"",OFFSET('Smelter Reference List'!$D$4,$S644-4,0)&amp;"")</f>
        <v/>
      </c>
      <c r="F644" s="294" t="str">
        <f ca="1">IF(ISERROR($S644),"",OFFSET('Smelter Reference List'!$E$4,$S644-4,0))</f>
        <v/>
      </c>
      <c r="G644" s="294" t="str">
        <f ca="1">IF(C644=$U$4,"Enter smelter details", IF(ISERROR($S644),"",OFFSET('Smelter Reference List'!$F$4,$S644-4,0)))</f>
        <v/>
      </c>
      <c r="H644" s="295" t="str">
        <f ca="1">IF(ISERROR($S644),"",OFFSET('Smelter Reference List'!$G$4,$S644-4,0))</f>
        <v/>
      </c>
      <c r="I644" s="296" t="str">
        <f ca="1">IF(ISERROR($S644),"",OFFSET('Smelter Reference List'!$H$4,$S644-4,0))</f>
        <v/>
      </c>
      <c r="J644" s="296" t="str">
        <f ca="1">IF(ISERROR($S644),"",OFFSET('Smelter Reference List'!$I$4,$S644-4,0))</f>
        <v/>
      </c>
      <c r="K644" s="297"/>
      <c r="L644" s="297"/>
      <c r="M644" s="297"/>
      <c r="N644" s="297"/>
      <c r="O644" s="297"/>
      <c r="P644" s="297"/>
      <c r="Q644" s="298"/>
      <c r="R644" s="227"/>
      <c r="S644" s="228" t="e">
        <f>IF(C644="",NA(),MATCH($B644&amp;$C644,'Smelter Reference List'!$J:$J,0))</f>
        <v>#N/A</v>
      </c>
      <c r="T644" s="229"/>
      <c r="U644" s="229">
        <f t="shared" ca="1" si="19"/>
        <v>0</v>
      </c>
      <c r="V644" s="229"/>
      <c r="W644" s="229"/>
      <c r="Y644" s="223" t="str">
        <f t="shared" si="20"/>
        <v/>
      </c>
    </row>
    <row r="645" spans="1:25" s="223" customFormat="1" ht="20.25">
      <c r="A645" s="293"/>
      <c r="B645" s="294" t="str">
        <f>IF(LEN(A645)=0,"",INDEX('Smelter Reference List'!$A:$A,MATCH($A645,'Smelter Reference List'!$E:$E,0)))</f>
        <v/>
      </c>
      <c r="C645" s="300" t="str">
        <f>IF(LEN(A645)=0,"",INDEX('Smelter Reference List'!$C:$C,MATCH($A645,'Smelter Reference List'!$E:$E,0)))</f>
        <v/>
      </c>
      <c r="D645" s="294" t="str">
        <f ca="1">IF(ISERROR($S645),"",OFFSET('Smelter Reference List'!$C$4,$S645-4,0)&amp;"")</f>
        <v/>
      </c>
      <c r="E645" s="294" t="str">
        <f ca="1">IF(ISERROR($S645),"",OFFSET('Smelter Reference List'!$D$4,$S645-4,0)&amp;"")</f>
        <v/>
      </c>
      <c r="F645" s="294" t="str">
        <f ca="1">IF(ISERROR($S645),"",OFFSET('Smelter Reference List'!$E$4,$S645-4,0))</f>
        <v/>
      </c>
      <c r="G645" s="294" t="str">
        <f ca="1">IF(C645=$U$4,"Enter smelter details", IF(ISERROR($S645),"",OFFSET('Smelter Reference List'!$F$4,$S645-4,0)))</f>
        <v/>
      </c>
      <c r="H645" s="295" t="str">
        <f ca="1">IF(ISERROR($S645),"",OFFSET('Smelter Reference List'!$G$4,$S645-4,0))</f>
        <v/>
      </c>
      <c r="I645" s="296" t="str">
        <f ca="1">IF(ISERROR($S645),"",OFFSET('Smelter Reference List'!$H$4,$S645-4,0))</f>
        <v/>
      </c>
      <c r="J645" s="296" t="str">
        <f ca="1">IF(ISERROR($S645),"",OFFSET('Smelter Reference List'!$I$4,$S645-4,0))</f>
        <v/>
      </c>
      <c r="K645" s="297"/>
      <c r="L645" s="297"/>
      <c r="M645" s="297"/>
      <c r="N645" s="297"/>
      <c r="O645" s="297"/>
      <c r="P645" s="297"/>
      <c r="Q645" s="298"/>
      <c r="R645" s="227"/>
      <c r="S645" s="228" t="e">
        <f>IF(C645="",NA(),MATCH($B645&amp;$C645,'Smelter Reference List'!$J:$J,0))</f>
        <v>#N/A</v>
      </c>
      <c r="T645" s="229"/>
      <c r="U645" s="229">
        <f t="shared" ca="1" si="19"/>
        <v>0</v>
      </c>
      <c r="V645" s="229"/>
      <c r="W645" s="229"/>
      <c r="Y645" s="223" t="str">
        <f t="shared" si="20"/>
        <v/>
      </c>
    </row>
    <row r="646" spans="1:25" s="223" customFormat="1" ht="20.25">
      <c r="A646" s="293"/>
      <c r="B646" s="294" t="str">
        <f>IF(LEN(A646)=0,"",INDEX('Smelter Reference List'!$A:$A,MATCH($A646,'Smelter Reference List'!$E:$E,0)))</f>
        <v/>
      </c>
      <c r="C646" s="300" t="str">
        <f>IF(LEN(A646)=0,"",INDEX('Smelter Reference List'!$C:$C,MATCH($A646,'Smelter Reference List'!$E:$E,0)))</f>
        <v/>
      </c>
      <c r="D646" s="294" t="str">
        <f ca="1">IF(ISERROR($S646),"",OFFSET('Smelter Reference List'!$C$4,$S646-4,0)&amp;"")</f>
        <v/>
      </c>
      <c r="E646" s="294" t="str">
        <f ca="1">IF(ISERROR($S646),"",OFFSET('Smelter Reference List'!$D$4,$S646-4,0)&amp;"")</f>
        <v/>
      </c>
      <c r="F646" s="294" t="str">
        <f ca="1">IF(ISERROR($S646),"",OFFSET('Smelter Reference List'!$E$4,$S646-4,0))</f>
        <v/>
      </c>
      <c r="G646" s="294" t="str">
        <f ca="1">IF(C646=$U$4,"Enter smelter details", IF(ISERROR($S646),"",OFFSET('Smelter Reference List'!$F$4,$S646-4,0)))</f>
        <v/>
      </c>
      <c r="H646" s="295" t="str">
        <f ca="1">IF(ISERROR($S646),"",OFFSET('Smelter Reference List'!$G$4,$S646-4,0))</f>
        <v/>
      </c>
      <c r="I646" s="296" t="str">
        <f ca="1">IF(ISERROR($S646),"",OFFSET('Smelter Reference List'!$H$4,$S646-4,0))</f>
        <v/>
      </c>
      <c r="J646" s="296" t="str">
        <f ca="1">IF(ISERROR($S646),"",OFFSET('Smelter Reference List'!$I$4,$S646-4,0))</f>
        <v/>
      </c>
      <c r="K646" s="297"/>
      <c r="L646" s="297"/>
      <c r="M646" s="297"/>
      <c r="N646" s="297"/>
      <c r="O646" s="297"/>
      <c r="P646" s="297"/>
      <c r="Q646" s="298"/>
      <c r="R646" s="227"/>
      <c r="S646" s="228" t="e">
        <f>IF(C646="",NA(),MATCH($B646&amp;$C646,'Smelter Reference List'!$J:$J,0))</f>
        <v>#N/A</v>
      </c>
      <c r="T646" s="229"/>
      <c r="U646" s="229">
        <f t="shared" ref="U646:U709" ca="1" si="21">IF(AND(C646="Smelter not listed",OR(LEN(D646)=0,LEN(E646)=0)),1,0)</f>
        <v>0</v>
      </c>
      <c r="V646" s="229"/>
      <c r="W646" s="229"/>
      <c r="Y646" s="223" t="str">
        <f t="shared" ref="Y646:Y709" si="22">B646&amp;C646</f>
        <v/>
      </c>
    </row>
    <row r="647" spans="1:25" s="223" customFormat="1" ht="20.25">
      <c r="A647" s="293"/>
      <c r="B647" s="294" t="str">
        <f>IF(LEN(A647)=0,"",INDEX('Smelter Reference List'!$A:$A,MATCH($A647,'Smelter Reference List'!$E:$E,0)))</f>
        <v/>
      </c>
      <c r="C647" s="300" t="str">
        <f>IF(LEN(A647)=0,"",INDEX('Smelter Reference List'!$C:$C,MATCH($A647,'Smelter Reference List'!$E:$E,0)))</f>
        <v/>
      </c>
      <c r="D647" s="294" t="str">
        <f ca="1">IF(ISERROR($S647),"",OFFSET('Smelter Reference List'!$C$4,$S647-4,0)&amp;"")</f>
        <v/>
      </c>
      <c r="E647" s="294" t="str">
        <f ca="1">IF(ISERROR($S647),"",OFFSET('Smelter Reference List'!$D$4,$S647-4,0)&amp;"")</f>
        <v/>
      </c>
      <c r="F647" s="294" t="str">
        <f ca="1">IF(ISERROR($S647),"",OFFSET('Smelter Reference List'!$E$4,$S647-4,0))</f>
        <v/>
      </c>
      <c r="G647" s="294" t="str">
        <f ca="1">IF(C647=$U$4,"Enter smelter details", IF(ISERROR($S647),"",OFFSET('Smelter Reference List'!$F$4,$S647-4,0)))</f>
        <v/>
      </c>
      <c r="H647" s="295" t="str">
        <f ca="1">IF(ISERROR($S647),"",OFFSET('Smelter Reference List'!$G$4,$S647-4,0))</f>
        <v/>
      </c>
      <c r="I647" s="296" t="str">
        <f ca="1">IF(ISERROR($S647),"",OFFSET('Smelter Reference List'!$H$4,$S647-4,0))</f>
        <v/>
      </c>
      <c r="J647" s="296" t="str">
        <f ca="1">IF(ISERROR($S647),"",OFFSET('Smelter Reference List'!$I$4,$S647-4,0))</f>
        <v/>
      </c>
      <c r="K647" s="297"/>
      <c r="L647" s="297"/>
      <c r="M647" s="297"/>
      <c r="N647" s="297"/>
      <c r="O647" s="297"/>
      <c r="P647" s="297"/>
      <c r="Q647" s="298"/>
      <c r="R647" s="227"/>
      <c r="S647" s="228" t="e">
        <f>IF(C647="",NA(),MATCH($B647&amp;$C647,'Smelter Reference List'!$J:$J,0))</f>
        <v>#N/A</v>
      </c>
      <c r="T647" s="229"/>
      <c r="U647" s="229">
        <f t="shared" ca="1" si="21"/>
        <v>0</v>
      </c>
      <c r="V647" s="229"/>
      <c r="W647" s="229"/>
      <c r="Y647" s="223" t="str">
        <f t="shared" si="22"/>
        <v/>
      </c>
    </row>
    <row r="648" spans="1:25" s="223" customFormat="1" ht="20.25">
      <c r="A648" s="293"/>
      <c r="B648" s="294" t="str">
        <f>IF(LEN(A648)=0,"",INDEX('Smelter Reference List'!$A:$A,MATCH($A648,'Smelter Reference List'!$E:$E,0)))</f>
        <v/>
      </c>
      <c r="C648" s="300" t="str">
        <f>IF(LEN(A648)=0,"",INDEX('Smelter Reference List'!$C:$C,MATCH($A648,'Smelter Reference List'!$E:$E,0)))</f>
        <v/>
      </c>
      <c r="D648" s="294" t="str">
        <f ca="1">IF(ISERROR($S648),"",OFFSET('Smelter Reference List'!$C$4,$S648-4,0)&amp;"")</f>
        <v/>
      </c>
      <c r="E648" s="294" t="str">
        <f ca="1">IF(ISERROR($S648),"",OFFSET('Smelter Reference List'!$D$4,$S648-4,0)&amp;"")</f>
        <v/>
      </c>
      <c r="F648" s="294" t="str">
        <f ca="1">IF(ISERROR($S648),"",OFFSET('Smelter Reference List'!$E$4,$S648-4,0))</f>
        <v/>
      </c>
      <c r="G648" s="294" t="str">
        <f ca="1">IF(C648=$U$4,"Enter smelter details", IF(ISERROR($S648),"",OFFSET('Smelter Reference List'!$F$4,$S648-4,0)))</f>
        <v/>
      </c>
      <c r="H648" s="295" t="str">
        <f ca="1">IF(ISERROR($S648),"",OFFSET('Smelter Reference List'!$G$4,$S648-4,0))</f>
        <v/>
      </c>
      <c r="I648" s="296" t="str">
        <f ca="1">IF(ISERROR($S648),"",OFFSET('Smelter Reference List'!$H$4,$S648-4,0))</f>
        <v/>
      </c>
      <c r="J648" s="296" t="str">
        <f ca="1">IF(ISERROR($S648),"",OFFSET('Smelter Reference List'!$I$4,$S648-4,0))</f>
        <v/>
      </c>
      <c r="K648" s="297"/>
      <c r="L648" s="297"/>
      <c r="M648" s="297"/>
      <c r="N648" s="297"/>
      <c r="O648" s="297"/>
      <c r="P648" s="297"/>
      <c r="Q648" s="298"/>
      <c r="R648" s="227"/>
      <c r="S648" s="228" t="e">
        <f>IF(C648="",NA(),MATCH($B648&amp;$C648,'Smelter Reference List'!$J:$J,0))</f>
        <v>#N/A</v>
      </c>
      <c r="T648" s="229"/>
      <c r="U648" s="229">
        <f t="shared" ca="1" si="21"/>
        <v>0</v>
      </c>
      <c r="V648" s="229"/>
      <c r="W648" s="229"/>
      <c r="Y648" s="223" t="str">
        <f t="shared" si="22"/>
        <v/>
      </c>
    </row>
    <row r="649" spans="1:25" s="223" customFormat="1" ht="20.25">
      <c r="A649" s="293"/>
      <c r="B649" s="294" t="str">
        <f>IF(LEN(A649)=0,"",INDEX('Smelter Reference List'!$A:$A,MATCH($A649,'Smelter Reference List'!$E:$E,0)))</f>
        <v/>
      </c>
      <c r="C649" s="300" t="str">
        <f>IF(LEN(A649)=0,"",INDEX('Smelter Reference List'!$C:$C,MATCH($A649,'Smelter Reference List'!$E:$E,0)))</f>
        <v/>
      </c>
      <c r="D649" s="294" t="str">
        <f ca="1">IF(ISERROR($S649),"",OFFSET('Smelter Reference List'!$C$4,$S649-4,0)&amp;"")</f>
        <v/>
      </c>
      <c r="E649" s="294" t="str">
        <f ca="1">IF(ISERROR($S649),"",OFFSET('Smelter Reference List'!$D$4,$S649-4,0)&amp;"")</f>
        <v/>
      </c>
      <c r="F649" s="294" t="str">
        <f ca="1">IF(ISERROR($S649),"",OFFSET('Smelter Reference List'!$E$4,$S649-4,0))</f>
        <v/>
      </c>
      <c r="G649" s="294" t="str">
        <f ca="1">IF(C649=$U$4,"Enter smelter details", IF(ISERROR($S649),"",OFFSET('Smelter Reference List'!$F$4,$S649-4,0)))</f>
        <v/>
      </c>
      <c r="H649" s="295" t="str">
        <f ca="1">IF(ISERROR($S649),"",OFFSET('Smelter Reference List'!$G$4,$S649-4,0))</f>
        <v/>
      </c>
      <c r="I649" s="296" t="str">
        <f ca="1">IF(ISERROR($S649),"",OFFSET('Smelter Reference List'!$H$4,$S649-4,0))</f>
        <v/>
      </c>
      <c r="J649" s="296" t="str">
        <f ca="1">IF(ISERROR($S649),"",OFFSET('Smelter Reference List'!$I$4,$S649-4,0))</f>
        <v/>
      </c>
      <c r="K649" s="297"/>
      <c r="L649" s="297"/>
      <c r="M649" s="297"/>
      <c r="N649" s="297"/>
      <c r="O649" s="297"/>
      <c r="P649" s="297"/>
      <c r="Q649" s="298"/>
      <c r="R649" s="227"/>
      <c r="S649" s="228" t="e">
        <f>IF(C649="",NA(),MATCH($B649&amp;$C649,'Smelter Reference List'!$J:$J,0))</f>
        <v>#N/A</v>
      </c>
      <c r="T649" s="229"/>
      <c r="U649" s="229">
        <f t="shared" ca="1" si="21"/>
        <v>0</v>
      </c>
      <c r="V649" s="229"/>
      <c r="W649" s="229"/>
      <c r="Y649" s="223" t="str">
        <f t="shared" si="22"/>
        <v/>
      </c>
    </row>
    <row r="650" spans="1:25" s="223" customFormat="1" ht="20.25">
      <c r="A650" s="293"/>
      <c r="B650" s="294" t="str">
        <f>IF(LEN(A650)=0,"",INDEX('Smelter Reference List'!$A:$A,MATCH($A650,'Smelter Reference List'!$E:$E,0)))</f>
        <v/>
      </c>
      <c r="C650" s="300" t="str">
        <f>IF(LEN(A650)=0,"",INDEX('Smelter Reference List'!$C:$C,MATCH($A650,'Smelter Reference List'!$E:$E,0)))</f>
        <v/>
      </c>
      <c r="D650" s="294" t="str">
        <f ca="1">IF(ISERROR($S650),"",OFFSET('Smelter Reference List'!$C$4,$S650-4,0)&amp;"")</f>
        <v/>
      </c>
      <c r="E650" s="294" t="str">
        <f ca="1">IF(ISERROR($S650),"",OFFSET('Smelter Reference List'!$D$4,$S650-4,0)&amp;"")</f>
        <v/>
      </c>
      <c r="F650" s="294" t="str">
        <f ca="1">IF(ISERROR($S650),"",OFFSET('Smelter Reference List'!$E$4,$S650-4,0))</f>
        <v/>
      </c>
      <c r="G650" s="294" t="str">
        <f ca="1">IF(C650=$U$4,"Enter smelter details", IF(ISERROR($S650),"",OFFSET('Smelter Reference List'!$F$4,$S650-4,0)))</f>
        <v/>
      </c>
      <c r="H650" s="295" t="str">
        <f ca="1">IF(ISERROR($S650),"",OFFSET('Smelter Reference List'!$G$4,$S650-4,0))</f>
        <v/>
      </c>
      <c r="I650" s="296" t="str">
        <f ca="1">IF(ISERROR($S650),"",OFFSET('Smelter Reference List'!$H$4,$S650-4,0))</f>
        <v/>
      </c>
      <c r="J650" s="296" t="str">
        <f ca="1">IF(ISERROR($S650),"",OFFSET('Smelter Reference List'!$I$4,$S650-4,0))</f>
        <v/>
      </c>
      <c r="K650" s="297"/>
      <c r="L650" s="297"/>
      <c r="M650" s="297"/>
      <c r="N650" s="297"/>
      <c r="O650" s="297"/>
      <c r="P650" s="297"/>
      <c r="Q650" s="298"/>
      <c r="R650" s="227"/>
      <c r="S650" s="228" t="e">
        <f>IF(C650="",NA(),MATCH($B650&amp;$C650,'Smelter Reference List'!$J:$J,0))</f>
        <v>#N/A</v>
      </c>
      <c r="T650" s="229"/>
      <c r="U650" s="229">
        <f t="shared" ca="1" si="21"/>
        <v>0</v>
      </c>
      <c r="V650" s="229"/>
      <c r="W650" s="229"/>
      <c r="Y650" s="223" t="str">
        <f t="shared" si="22"/>
        <v/>
      </c>
    </row>
    <row r="651" spans="1:25" s="223" customFormat="1" ht="20.25">
      <c r="A651" s="293"/>
      <c r="B651" s="294" t="str">
        <f>IF(LEN(A651)=0,"",INDEX('Smelter Reference List'!$A:$A,MATCH($A651,'Smelter Reference List'!$E:$E,0)))</f>
        <v/>
      </c>
      <c r="C651" s="300" t="str">
        <f>IF(LEN(A651)=0,"",INDEX('Smelter Reference List'!$C:$C,MATCH($A651,'Smelter Reference List'!$E:$E,0)))</f>
        <v/>
      </c>
      <c r="D651" s="294" t="str">
        <f ca="1">IF(ISERROR($S651),"",OFFSET('Smelter Reference List'!$C$4,$S651-4,0)&amp;"")</f>
        <v/>
      </c>
      <c r="E651" s="294" t="str">
        <f ca="1">IF(ISERROR($S651),"",OFFSET('Smelter Reference List'!$D$4,$S651-4,0)&amp;"")</f>
        <v/>
      </c>
      <c r="F651" s="294" t="str">
        <f ca="1">IF(ISERROR($S651),"",OFFSET('Smelter Reference List'!$E$4,$S651-4,0))</f>
        <v/>
      </c>
      <c r="G651" s="294" t="str">
        <f ca="1">IF(C651=$U$4,"Enter smelter details", IF(ISERROR($S651),"",OFFSET('Smelter Reference List'!$F$4,$S651-4,0)))</f>
        <v/>
      </c>
      <c r="H651" s="295" t="str">
        <f ca="1">IF(ISERROR($S651),"",OFFSET('Smelter Reference List'!$G$4,$S651-4,0))</f>
        <v/>
      </c>
      <c r="I651" s="296" t="str">
        <f ca="1">IF(ISERROR($S651),"",OFFSET('Smelter Reference List'!$H$4,$S651-4,0))</f>
        <v/>
      </c>
      <c r="J651" s="296" t="str">
        <f ca="1">IF(ISERROR($S651),"",OFFSET('Smelter Reference List'!$I$4,$S651-4,0))</f>
        <v/>
      </c>
      <c r="K651" s="297"/>
      <c r="L651" s="297"/>
      <c r="M651" s="297"/>
      <c r="N651" s="297"/>
      <c r="O651" s="297"/>
      <c r="P651" s="297"/>
      <c r="Q651" s="298"/>
      <c r="R651" s="227"/>
      <c r="S651" s="228" t="e">
        <f>IF(C651="",NA(),MATCH($B651&amp;$C651,'Smelter Reference List'!$J:$J,0))</f>
        <v>#N/A</v>
      </c>
      <c r="T651" s="229"/>
      <c r="U651" s="229">
        <f t="shared" ca="1" si="21"/>
        <v>0</v>
      </c>
      <c r="V651" s="229"/>
      <c r="W651" s="229"/>
      <c r="Y651" s="223" t="str">
        <f t="shared" si="22"/>
        <v/>
      </c>
    </row>
    <row r="652" spans="1:25" s="223" customFormat="1" ht="20.25">
      <c r="A652" s="293"/>
      <c r="B652" s="294" t="str">
        <f>IF(LEN(A652)=0,"",INDEX('Smelter Reference List'!$A:$A,MATCH($A652,'Smelter Reference List'!$E:$E,0)))</f>
        <v/>
      </c>
      <c r="C652" s="300" t="str">
        <f>IF(LEN(A652)=0,"",INDEX('Smelter Reference List'!$C:$C,MATCH($A652,'Smelter Reference List'!$E:$E,0)))</f>
        <v/>
      </c>
      <c r="D652" s="294" t="str">
        <f ca="1">IF(ISERROR($S652),"",OFFSET('Smelter Reference List'!$C$4,$S652-4,0)&amp;"")</f>
        <v/>
      </c>
      <c r="E652" s="294" t="str">
        <f ca="1">IF(ISERROR($S652),"",OFFSET('Smelter Reference List'!$D$4,$S652-4,0)&amp;"")</f>
        <v/>
      </c>
      <c r="F652" s="294" t="str">
        <f ca="1">IF(ISERROR($S652),"",OFFSET('Smelter Reference List'!$E$4,$S652-4,0))</f>
        <v/>
      </c>
      <c r="G652" s="294" t="str">
        <f ca="1">IF(C652=$U$4,"Enter smelter details", IF(ISERROR($S652),"",OFFSET('Smelter Reference List'!$F$4,$S652-4,0)))</f>
        <v/>
      </c>
      <c r="H652" s="295" t="str">
        <f ca="1">IF(ISERROR($S652),"",OFFSET('Smelter Reference List'!$G$4,$S652-4,0))</f>
        <v/>
      </c>
      <c r="I652" s="296" t="str">
        <f ca="1">IF(ISERROR($S652),"",OFFSET('Smelter Reference List'!$H$4,$S652-4,0))</f>
        <v/>
      </c>
      <c r="J652" s="296" t="str">
        <f ca="1">IF(ISERROR($S652),"",OFFSET('Smelter Reference List'!$I$4,$S652-4,0))</f>
        <v/>
      </c>
      <c r="K652" s="297"/>
      <c r="L652" s="297"/>
      <c r="M652" s="297"/>
      <c r="N652" s="297"/>
      <c r="O652" s="297"/>
      <c r="P652" s="297"/>
      <c r="Q652" s="298"/>
      <c r="R652" s="227"/>
      <c r="S652" s="228" t="e">
        <f>IF(C652="",NA(),MATCH($B652&amp;$C652,'Smelter Reference List'!$J:$J,0))</f>
        <v>#N/A</v>
      </c>
      <c r="T652" s="229"/>
      <c r="U652" s="229">
        <f t="shared" ca="1" si="21"/>
        <v>0</v>
      </c>
      <c r="V652" s="229"/>
      <c r="W652" s="229"/>
      <c r="Y652" s="223" t="str">
        <f t="shared" si="22"/>
        <v/>
      </c>
    </row>
    <row r="653" spans="1:25" s="223" customFormat="1" ht="20.25">
      <c r="A653" s="293"/>
      <c r="B653" s="294" t="str">
        <f>IF(LEN(A653)=0,"",INDEX('Smelter Reference List'!$A:$A,MATCH($A653,'Smelter Reference List'!$E:$E,0)))</f>
        <v/>
      </c>
      <c r="C653" s="300" t="str">
        <f>IF(LEN(A653)=0,"",INDEX('Smelter Reference List'!$C:$C,MATCH($A653,'Smelter Reference List'!$E:$E,0)))</f>
        <v/>
      </c>
      <c r="D653" s="294" t="str">
        <f ca="1">IF(ISERROR($S653),"",OFFSET('Smelter Reference List'!$C$4,$S653-4,0)&amp;"")</f>
        <v/>
      </c>
      <c r="E653" s="294" t="str">
        <f ca="1">IF(ISERROR($S653),"",OFFSET('Smelter Reference List'!$D$4,$S653-4,0)&amp;"")</f>
        <v/>
      </c>
      <c r="F653" s="294" t="str">
        <f ca="1">IF(ISERROR($S653),"",OFFSET('Smelter Reference List'!$E$4,$S653-4,0))</f>
        <v/>
      </c>
      <c r="G653" s="294" t="str">
        <f ca="1">IF(C653=$U$4,"Enter smelter details", IF(ISERROR($S653),"",OFFSET('Smelter Reference List'!$F$4,$S653-4,0)))</f>
        <v/>
      </c>
      <c r="H653" s="295" t="str">
        <f ca="1">IF(ISERROR($S653),"",OFFSET('Smelter Reference List'!$G$4,$S653-4,0))</f>
        <v/>
      </c>
      <c r="I653" s="296" t="str">
        <f ca="1">IF(ISERROR($S653),"",OFFSET('Smelter Reference List'!$H$4,$S653-4,0))</f>
        <v/>
      </c>
      <c r="J653" s="296" t="str">
        <f ca="1">IF(ISERROR($S653),"",OFFSET('Smelter Reference List'!$I$4,$S653-4,0))</f>
        <v/>
      </c>
      <c r="K653" s="297"/>
      <c r="L653" s="297"/>
      <c r="M653" s="297"/>
      <c r="N653" s="297"/>
      <c r="O653" s="297"/>
      <c r="P653" s="297"/>
      <c r="Q653" s="298"/>
      <c r="R653" s="227"/>
      <c r="S653" s="228" t="e">
        <f>IF(C653="",NA(),MATCH($B653&amp;$C653,'Smelter Reference List'!$J:$J,0))</f>
        <v>#N/A</v>
      </c>
      <c r="T653" s="229"/>
      <c r="U653" s="229">
        <f t="shared" ca="1" si="21"/>
        <v>0</v>
      </c>
      <c r="V653" s="229"/>
      <c r="W653" s="229"/>
      <c r="Y653" s="223" t="str">
        <f t="shared" si="22"/>
        <v/>
      </c>
    </row>
    <row r="654" spans="1:25" s="223" customFormat="1" ht="20.25">
      <c r="A654" s="293"/>
      <c r="B654" s="294" t="str">
        <f>IF(LEN(A654)=0,"",INDEX('Smelter Reference List'!$A:$A,MATCH($A654,'Smelter Reference List'!$E:$E,0)))</f>
        <v/>
      </c>
      <c r="C654" s="300" t="str">
        <f>IF(LEN(A654)=0,"",INDEX('Smelter Reference List'!$C:$C,MATCH($A654,'Smelter Reference List'!$E:$E,0)))</f>
        <v/>
      </c>
      <c r="D654" s="294" t="str">
        <f ca="1">IF(ISERROR($S654),"",OFFSET('Smelter Reference List'!$C$4,$S654-4,0)&amp;"")</f>
        <v/>
      </c>
      <c r="E654" s="294" t="str">
        <f ca="1">IF(ISERROR($S654),"",OFFSET('Smelter Reference List'!$D$4,$S654-4,0)&amp;"")</f>
        <v/>
      </c>
      <c r="F654" s="294" t="str">
        <f ca="1">IF(ISERROR($S654),"",OFFSET('Smelter Reference List'!$E$4,$S654-4,0))</f>
        <v/>
      </c>
      <c r="G654" s="294" t="str">
        <f ca="1">IF(C654=$U$4,"Enter smelter details", IF(ISERROR($S654),"",OFFSET('Smelter Reference List'!$F$4,$S654-4,0)))</f>
        <v/>
      </c>
      <c r="H654" s="295" t="str">
        <f ca="1">IF(ISERROR($S654),"",OFFSET('Smelter Reference List'!$G$4,$S654-4,0))</f>
        <v/>
      </c>
      <c r="I654" s="296" t="str">
        <f ca="1">IF(ISERROR($S654),"",OFFSET('Smelter Reference List'!$H$4,$S654-4,0))</f>
        <v/>
      </c>
      <c r="J654" s="296" t="str">
        <f ca="1">IF(ISERROR($S654),"",OFFSET('Smelter Reference List'!$I$4,$S654-4,0))</f>
        <v/>
      </c>
      <c r="K654" s="297"/>
      <c r="L654" s="297"/>
      <c r="M654" s="297"/>
      <c r="N654" s="297"/>
      <c r="O654" s="297"/>
      <c r="P654" s="297"/>
      <c r="Q654" s="298"/>
      <c r="R654" s="227"/>
      <c r="S654" s="228" t="e">
        <f>IF(C654="",NA(),MATCH($B654&amp;$C654,'Smelter Reference List'!$J:$J,0))</f>
        <v>#N/A</v>
      </c>
      <c r="T654" s="229"/>
      <c r="U654" s="229">
        <f t="shared" ca="1" si="21"/>
        <v>0</v>
      </c>
      <c r="V654" s="229"/>
      <c r="W654" s="229"/>
      <c r="Y654" s="223" t="str">
        <f t="shared" si="22"/>
        <v/>
      </c>
    </row>
    <row r="655" spans="1:25" s="223" customFormat="1" ht="20.25">
      <c r="A655" s="293"/>
      <c r="B655" s="294" t="str">
        <f>IF(LEN(A655)=0,"",INDEX('Smelter Reference List'!$A:$A,MATCH($A655,'Smelter Reference List'!$E:$E,0)))</f>
        <v/>
      </c>
      <c r="C655" s="300" t="str">
        <f>IF(LEN(A655)=0,"",INDEX('Smelter Reference List'!$C:$C,MATCH($A655,'Smelter Reference List'!$E:$E,0)))</f>
        <v/>
      </c>
      <c r="D655" s="294" t="str">
        <f ca="1">IF(ISERROR($S655),"",OFFSET('Smelter Reference List'!$C$4,$S655-4,0)&amp;"")</f>
        <v/>
      </c>
      <c r="E655" s="294" t="str">
        <f ca="1">IF(ISERROR($S655),"",OFFSET('Smelter Reference List'!$D$4,$S655-4,0)&amp;"")</f>
        <v/>
      </c>
      <c r="F655" s="294" t="str">
        <f ca="1">IF(ISERROR($S655),"",OFFSET('Smelter Reference List'!$E$4,$S655-4,0))</f>
        <v/>
      </c>
      <c r="G655" s="294" t="str">
        <f ca="1">IF(C655=$U$4,"Enter smelter details", IF(ISERROR($S655),"",OFFSET('Smelter Reference List'!$F$4,$S655-4,0)))</f>
        <v/>
      </c>
      <c r="H655" s="295" t="str">
        <f ca="1">IF(ISERROR($S655),"",OFFSET('Smelter Reference List'!$G$4,$S655-4,0))</f>
        <v/>
      </c>
      <c r="I655" s="296" t="str">
        <f ca="1">IF(ISERROR($S655),"",OFFSET('Smelter Reference List'!$H$4,$S655-4,0))</f>
        <v/>
      </c>
      <c r="J655" s="296" t="str">
        <f ca="1">IF(ISERROR($S655),"",OFFSET('Smelter Reference List'!$I$4,$S655-4,0))</f>
        <v/>
      </c>
      <c r="K655" s="297"/>
      <c r="L655" s="297"/>
      <c r="M655" s="297"/>
      <c r="N655" s="297"/>
      <c r="O655" s="297"/>
      <c r="P655" s="297"/>
      <c r="Q655" s="298"/>
      <c r="R655" s="227"/>
      <c r="S655" s="228" t="e">
        <f>IF(C655="",NA(),MATCH($B655&amp;$C655,'Smelter Reference List'!$J:$J,0))</f>
        <v>#N/A</v>
      </c>
      <c r="T655" s="229"/>
      <c r="U655" s="229">
        <f t="shared" ca="1" si="21"/>
        <v>0</v>
      </c>
      <c r="V655" s="229"/>
      <c r="W655" s="229"/>
      <c r="Y655" s="223" t="str">
        <f t="shared" si="22"/>
        <v/>
      </c>
    </row>
    <row r="656" spans="1:25" s="223" customFormat="1" ht="20.25">
      <c r="A656" s="293"/>
      <c r="B656" s="294" t="str">
        <f>IF(LEN(A656)=0,"",INDEX('Smelter Reference List'!$A:$A,MATCH($A656,'Smelter Reference List'!$E:$E,0)))</f>
        <v/>
      </c>
      <c r="C656" s="300" t="str">
        <f>IF(LEN(A656)=0,"",INDEX('Smelter Reference List'!$C:$C,MATCH($A656,'Smelter Reference List'!$E:$E,0)))</f>
        <v/>
      </c>
      <c r="D656" s="294" t="str">
        <f ca="1">IF(ISERROR($S656),"",OFFSET('Smelter Reference List'!$C$4,$S656-4,0)&amp;"")</f>
        <v/>
      </c>
      <c r="E656" s="294" t="str">
        <f ca="1">IF(ISERROR($S656),"",OFFSET('Smelter Reference List'!$D$4,$S656-4,0)&amp;"")</f>
        <v/>
      </c>
      <c r="F656" s="294" t="str">
        <f ca="1">IF(ISERROR($S656),"",OFFSET('Smelter Reference List'!$E$4,$S656-4,0))</f>
        <v/>
      </c>
      <c r="G656" s="294" t="str">
        <f ca="1">IF(C656=$U$4,"Enter smelter details", IF(ISERROR($S656),"",OFFSET('Smelter Reference List'!$F$4,$S656-4,0)))</f>
        <v/>
      </c>
      <c r="H656" s="295" t="str">
        <f ca="1">IF(ISERROR($S656),"",OFFSET('Smelter Reference List'!$G$4,$S656-4,0))</f>
        <v/>
      </c>
      <c r="I656" s="296" t="str">
        <f ca="1">IF(ISERROR($S656),"",OFFSET('Smelter Reference List'!$H$4,$S656-4,0))</f>
        <v/>
      </c>
      <c r="J656" s="296" t="str">
        <f ca="1">IF(ISERROR($S656),"",OFFSET('Smelter Reference List'!$I$4,$S656-4,0))</f>
        <v/>
      </c>
      <c r="K656" s="297"/>
      <c r="L656" s="297"/>
      <c r="M656" s="297"/>
      <c r="N656" s="297"/>
      <c r="O656" s="297"/>
      <c r="P656" s="297"/>
      <c r="Q656" s="298"/>
      <c r="R656" s="227"/>
      <c r="S656" s="228" t="e">
        <f>IF(C656="",NA(),MATCH($B656&amp;$C656,'Smelter Reference List'!$J:$J,0))</f>
        <v>#N/A</v>
      </c>
      <c r="T656" s="229"/>
      <c r="U656" s="229">
        <f t="shared" ca="1" si="21"/>
        <v>0</v>
      </c>
      <c r="V656" s="229"/>
      <c r="W656" s="229"/>
      <c r="Y656" s="223" t="str">
        <f t="shared" si="22"/>
        <v/>
      </c>
    </row>
    <row r="657" spans="1:25" s="223" customFormat="1" ht="20.25">
      <c r="A657" s="293"/>
      <c r="B657" s="294" t="str">
        <f>IF(LEN(A657)=0,"",INDEX('Smelter Reference List'!$A:$A,MATCH($A657,'Smelter Reference List'!$E:$E,0)))</f>
        <v/>
      </c>
      <c r="C657" s="300" t="str">
        <f>IF(LEN(A657)=0,"",INDEX('Smelter Reference List'!$C:$C,MATCH($A657,'Smelter Reference List'!$E:$E,0)))</f>
        <v/>
      </c>
      <c r="D657" s="294" t="str">
        <f ca="1">IF(ISERROR($S657),"",OFFSET('Smelter Reference List'!$C$4,$S657-4,0)&amp;"")</f>
        <v/>
      </c>
      <c r="E657" s="294" t="str">
        <f ca="1">IF(ISERROR($S657),"",OFFSET('Smelter Reference List'!$D$4,$S657-4,0)&amp;"")</f>
        <v/>
      </c>
      <c r="F657" s="294" t="str">
        <f ca="1">IF(ISERROR($S657),"",OFFSET('Smelter Reference List'!$E$4,$S657-4,0))</f>
        <v/>
      </c>
      <c r="G657" s="294" t="str">
        <f ca="1">IF(C657=$U$4,"Enter smelter details", IF(ISERROR($S657),"",OFFSET('Smelter Reference List'!$F$4,$S657-4,0)))</f>
        <v/>
      </c>
      <c r="H657" s="295" t="str">
        <f ca="1">IF(ISERROR($S657),"",OFFSET('Smelter Reference List'!$G$4,$S657-4,0))</f>
        <v/>
      </c>
      <c r="I657" s="296" t="str">
        <f ca="1">IF(ISERROR($S657),"",OFFSET('Smelter Reference List'!$H$4,$S657-4,0))</f>
        <v/>
      </c>
      <c r="J657" s="296" t="str">
        <f ca="1">IF(ISERROR($S657),"",OFFSET('Smelter Reference List'!$I$4,$S657-4,0))</f>
        <v/>
      </c>
      <c r="K657" s="297"/>
      <c r="L657" s="297"/>
      <c r="M657" s="297"/>
      <c r="N657" s="297"/>
      <c r="O657" s="297"/>
      <c r="P657" s="297"/>
      <c r="Q657" s="298"/>
      <c r="R657" s="227"/>
      <c r="S657" s="228" t="e">
        <f>IF(C657="",NA(),MATCH($B657&amp;$C657,'Smelter Reference List'!$J:$J,0))</f>
        <v>#N/A</v>
      </c>
      <c r="T657" s="229"/>
      <c r="U657" s="229">
        <f t="shared" ca="1" si="21"/>
        <v>0</v>
      </c>
      <c r="V657" s="229"/>
      <c r="W657" s="229"/>
      <c r="Y657" s="223" t="str">
        <f t="shared" si="22"/>
        <v/>
      </c>
    </row>
    <row r="658" spans="1:25" s="223" customFormat="1" ht="20.25">
      <c r="A658" s="293"/>
      <c r="B658" s="294" t="str">
        <f>IF(LEN(A658)=0,"",INDEX('Smelter Reference List'!$A:$A,MATCH($A658,'Smelter Reference List'!$E:$E,0)))</f>
        <v/>
      </c>
      <c r="C658" s="300" t="str">
        <f>IF(LEN(A658)=0,"",INDEX('Smelter Reference List'!$C:$C,MATCH($A658,'Smelter Reference List'!$E:$E,0)))</f>
        <v/>
      </c>
      <c r="D658" s="294" t="str">
        <f ca="1">IF(ISERROR($S658),"",OFFSET('Smelter Reference List'!$C$4,$S658-4,0)&amp;"")</f>
        <v/>
      </c>
      <c r="E658" s="294" t="str">
        <f ca="1">IF(ISERROR($S658),"",OFFSET('Smelter Reference List'!$D$4,$S658-4,0)&amp;"")</f>
        <v/>
      </c>
      <c r="F658" s="294" t="str">
        <f ca="1">IF(ISERROR($S658),"",OFFSET('Smelter Reference List'!$E$4,$S658-4,0))</f>
        <v/>
      </c>
      <c r="G658" s="294" t="str">
        <f ca="1">IF(C658=$U$4,"Enter smelter details", IF(ISERROR($S658),"",OFFSET('Smelter Reference List'!$F$4,$S658-4,0)))</f>
        <v/>
      </c>
      <c r="H658" s="295" t="str">
        <f ca="1">IF(ISERROR($S658),"",OFFSET('Smelter Reference List'!$G$4,$S658-4,0))</f>
        <v/>
      </c>
      <c r="I658" s="296" t="str">
        <f ca="1">IF(ISERROR($S658),"",OFFSET('Smelter Reference List'!$H$4,$S658-4,0))</f>
        <v/>
      </c>
      <c r="J658" s="296" t="str">
        <f ca="1">IF(ISERROR($S658),"",OFFSET('Smelter Reference List'!$I$4,$S658-4,0))</f>
        <v/>
      </c>
      <c r="K658" s="297"/>
      <c r="L658" s="297"/>
      <c r="M658" s="297"/>
      <c r="N658" s="297"/>
      <c r="O658" s="297"/>
      <c r="P658" s="297"/>
      <c r="Q658" s="298"/>
      <c r="R658" s="227"/>
      <c r="S658" s="228" t="e">
        <f>IF(C658="",NA(),MATCH($B658&amp;$C658,'Smelter Reference List'!$J:$J,0))</f>
        <v>#N/A</v>
      </c>
      <c r="T658" s="229"/>
      <c r="U658" s="229">
        <f t="shared" ca="1" si="21"/>
        <v>0</v>
      </c>
      <c r="V658" s="229"/>
      <c r="W658" s="229"/>
      <c r="Y658" s="223" t="str">
        <f t="shared" si="22"/>
        <v/>
      </c>
    </row>
    <row r="659" spans="1:25" s="223" customFormat="1" ht="20.25">
      <c r="A659" s="293"/>
      <c r="B659" s="294" t="str">
        <f>IF(LEN(A659)=0,"",INDEX('Smelter Reference List'!$A:$A,MATCH($A659,'Smelter Reference List'!$E:$E,0)))</f>
        <v/>
      </c>
      <c r="C659" s="300" t="str">
        <f>IF(LEN(A659)=0,"",INDEX('Smelter Reference List'!$C:$C,MATCH($A659,'Smelter Reference List'!$E:$E,0)))</f>
        <v/>
      </c>
      <c r="D659" s="294" t="str">
        <f ca="1">IF(ISERROR($S659),"",OFFSET('Smelter Reference List'!$C$4,$S659-4,0)&amp;"")</f>
        <v/>
      </c>
      <c r="E659" s="294" t="str">
        <f ca="1">IF(ISERROR($S659),"",OFFSET('Smelter Reference List'!$D$4,$S659-4,0)&amp;"")</f>
        <v/>
      </c>
      <c r="F659" s="294" t="str">
        <f ca="1">IF(ISERROR($S659),"",OFFSET('Smelter Reference List'!$E$4,$S659-4,0))</f>
        <v/>
      </c>
      <c r="G659" s="294" t="str">
        <f ca="1">IF(C659=$U$4,"Enter smelter details", IF(ISERROR($S659),"",OFFSET('Smelter Reference List'!$F$4,$S659-4,0)))</f>
        <v/>
      </c>
      <c r="H659" s="295" t="str">
        <f ca="1">IF(ISERROR($S659),"",OFFSET('Smelter Reference List'!$G$4,$S659-4,0))</f>
        <v/>
      </c>
      <c r="I659" s="296" t="str">
        <f ca="1">IF(ISERROR($S659),"",OFFSET('Smelter Reference List'!$H$4,$S659-4,0))</f>
        <v/>
      </c>
      <c r="J659" s="296" t="str">
        <f ca="1">IF(ISERROR($S659),"",OFFSET('Smelter Reference List'!$I$4,$S659-4,0))</f>
        <v/>
      </c>
      <c r="K659" s="297"/>
      <c r="L659" s="297"/>
      <c r="M659" s="297"/>
      <c r="N659" s="297"/>
      <c r="O659" s="297"/>
      <c r="P659" s="297"/>
      <c r="Q659" s="298"/>
      <c r="R659" s="227"/>
      <c r="S659" s="228" t="e">
        <f>IF(C659="",NA(),MATCH($B659&amp;$C659,'Smelter Reference List'!$J:$J,0))</f>
        <v>#N/A</v>
      </c>
      <c r="T659" s="229"/>
      <c r="U659" s="229">
        <f t="shared" ca="1" si="21"/>
        <v>0</v>
      </c>
      <c r="V659" s="229"/>
      <c r="W659" s="229"/>
      <c r="Y659" s="223" t="str">
        <f t="shared" si="22"/>
        <v/>
      </c>
    </row>
    <row r="660" spans="1:25" s="223" customFormat="1" ht="20.25">
      <c r="A660" s="293"/>
      <c r="B660" s="294" t="str">
        <f>IF(LEN(A660)=0,"",INDEX('Smelter Reference List'!$A:$A,MATCH($A660,'Smelter Reference List'!$E:$E,0)))</f>
        <v/>
      </c>
      <c r="C660" s="300" t="str">
        <f>IF(LEN(A660)=0,"",INDEX('Smelter Reference List'!$C:$C,MATCH($A660,'Smelter Reference List'!$E:$E,0)))</f>
        <v/>
      </c>
      <c r="D660" s="294" t="str">
        <f ca="1">IF(ISERROR($S660),"",OFFSET('Smelter Reference List'!$C$4,$S660-4,0)&amp;"")</f>
        <v/>
      </c>
      <c r="E660" s="294" t="str">
        <f ca="1">IF(ISERROR($S660),"",OFFSET('Smelter Reference List'!$D$4,$S660-4,0)&amp;"")</f>
        <v/>
      </c>
      <c r="F660" s="294" t="str">
        <f ca="1">IF(ISERROR($S660),"",OFFSET('Smelter Reference List'!$E$4,$S660-4,0))</f>
        <v/>
      </c>
      <c r="G660" s="294" t="str">
        <f ca="1">IF(C660=$U$4,"Enter smelter details", IF(ISERROR($S660),"",OFFSET('Smelter Reference List'!$F$4,$S660-4,0)))</f>
        <v/>
      </c>
      <c r="H660" s="295" t="str">
        <f ca="1">IF(ISERROR($S660),"",OFFSET('Smelter Reference List'!$G$4,$S660-4,0))</f>
        <v/>
      </c>
      <c r="I660" s="296" t="str">
        <f ca="1">IF(ISERROR($S660),"",OFFSET('Smelter Reference List'!$H$4,$S660-4,0))</f>
        <v/>
      </c>
      <c r="J660" s="296" t="str">
        <f ca="1">IF(ISERROR($S660),"",OFFSET('Smelter Reference List'!$I$4,$S660-4,0))</f>
        <v/>
      </c>
      <c r="K660" s="297"/>
      <c r="L660" s="297"/>
      <c r="M660" s="297"/>
      <c r="N660" s="297"/>
      <c r="O660" s="297"/>
      <c r="P660" s="297"/>
      <c r="Q660" s="298"/>
      <c r="R660" s="227"/>
      <c r="S660" s="228" t="e">
        <f>IF(C660="",NA(),MATCH($B660&amp;$C660,'Smelter Reference List'!$J:$J,0))</f>
        <v>#N/A</v>
      </c>
      <c r="T660" s="229"/>
      <c r="U660" s="229">
        <f t="shared" ca="1" si="21"/>
        <v>0</v>
      </c>
      <c r="V660" s="229"/>
      <c r="W660" s="229"/>
      <c r="Y660" s="223" t="str">
        <f t="shared" si="22"/>
        <v/>
      </c>
    </row>
    <row r="661" spans="1:25" s="223" customFormat="1" ht="20.25">
      <c r="A661" s="293"/>
      <c r="B661" s="294" t="str">
        <f>IF(LEN(A661)=0,"",INDEX('Smelter Reference List'!$A:$A,MATCH($A661,'Smelter Reference List'!$E:$E,0)))</f>
        <v/>
      </c>
      <c r="C661" s="300" t="str">
        <f>IF(LEN(A661)=0,"",INDEX('Smelter Reference List'!$C:$C,MATCH($A661,'Smelter Reference List'!$E:$E,0)))</f>
        <v/>
      </c>
      <c r="D661" s="294" t="str">
        <f ca="1">IF(ISERROR($S661),"",OFFSET('Smelter Reference List'!$C$4,$S661-4,0)&amp;"")</f>
        <v/>
      </c>
      <c r="E661" s="294" t="str">
        <f ca="1">IF(ISERROR($S661),"",OFFSET('Smelter Reference List'!$D$4,$S661-4,0)&amp;"")</f>
        <v/>
      </c>
      <c r="F661" s="294" t="str">
        <f ca="1">IF(ISERROR($S661),"",OFFSET('Smelter Reference List'!$E$4,$S661-4,0))</f>
        <v/>
      </c>
      <c r="G661" s="294" t="str">
        <f ca="1">IF(C661=$U$4,"Enter smelter details", IF(ISERROR($S661),"",OFFSET('Smelter Reference List'!$F$4,$S661-4,0)))</f>
        <v/>
      </c>
      <c r="H661" s="295" t="str">
        <f ca="1">IF(ISERROR($S661),"",OFFSET('Smelter Reference List'!$G$4,$S661-4,0))</f>
        <v/>
      </c>
      <c r="I661" s="296" t="str">
        <f ca="1">IF(ISERROR($S661),"",OFFSET('Smelter Reference List'!$H$4,$S661-4,0))</f>
        <v/>
      </c>
      <c r="J661" s="296" t="str">
        <f ca="1">IF(ISERROR($S661),"",OFFSET('Smelter Reference List'!$I$4,$S661-4,0))</f>
        <v/>
      </c>
      <c r="K661" s="297"/>
      <c r="L661" s="297"/>
      <c r="M661" s="297"/>
      <c r="N661" s="297"/>
      <c r="O661" s="297"/>
      <c r="P661" s="297"/>
      <c r="Q661" s="298"/>
      <c r="R661" s="227"/>
      <c r="S661" s="228" t="e">
        <f>IF(C661="",NA(),MATCH($B661&amp;$C661,'Smelter Reference List'!$J:$J,0))</f>
        <v>#N/A</v>
      </c>
      <c r="T661" s="229"/>
      <c r="U661" s="229">
        <f t="shared" ca="1" si="21"/>
        <v>0</v>
      </c>
      <c r="V661" s="229"/>
      <c r="W661" s="229"/>
      <c r="Y661" s="223" t="str">
        <f t="shared" si="22"/>
        <v/>
      </c>
    </row>
    <row r="662" spans="1:25" s="223" customFormat="1" ht="20.25">
      <c r="A662" s="293"/>
      <c r="B662" s="294" t="str">
        <f>IF(LEN(A662)=0,"",INDEX('Smelter Reference List'!$A:$A,MATCH($A662,'Smelter Reference List'!$E:$E,0)))</f>
        <v/>
      </c>
      <c r="C662" s="300" t="str">
        <f>IF(LEN(A662)=0,"",INDEX('Smelter Reference List'!$C:$C,MATCH($A662,'Smelter Reference List'!$E:$E,0)))</f>
        <v/>
      </c>
      <c r="D662" s="294" t="str">
        <f ca="1">IF(ISERROR($S662),"",OFFSET('Smelter Reference List'!$C$4,$S662-4,0)&amp;"")</f>
        <v/>
      </c>
      <c r="E662" s="294" t="str">
        <f ca="1">IF(ISERROR($S662),"",OFFSET('Smelter Reference List'!$D$4,$S662-4,0)&amp;"")</f>
        <v/>
      </c>
      <c r="F662" s="294" t="str">
        <f ca="1">IF(ISERROR($S662),"",OFFSET('Smelter Reference List'!$E$4,$S662-4,0))</f>
        <v/>
      </c>
      <c r="G662" s="294" t="str">
        <f ca="1">IF(C662=$U$4,"Enter smelter details", IF(ISERROR($S662),"",OFFSET('Smelter Reference List'!$F$4,$S662-4,0)))</f>
        <v/>
      </c>
      <c r="H662" s="295" t="str">
        <f ca="1">IF(ISERROR($S662),"",OFFSET('Smelter Reference List'!$G$4,$S662-4,0))</f>
        <v/>
      </c>
      <c r="I662" s="296" t="str">
        <f ca="1">IF(ISERROR($S662),"",OFFSET('Smelter Reference List'!$H$4,$S662-4,0))</f>
        <v/>
      </c>
      <c r="J662" s="296" t="str">
        <f ca="1">IF(ISERROR($S662),"",OFFSET('Smelter Reference List'!$I$4,$S662-4,0))</f>
        <v/>
      </c>
      <c r="K662" s="297"/>
      <c r="L662" s="297"/>
      <c r="M662" s="297"/>
      <c r="N662" s="297"/>
      <c r="O662" s="297"/>
      <c r="P662" s="297"/>
      <c r="Q662" s="298"/>
      <c r="R662" s="227"/>
      <c r="S662" s="228" t="e">
        <f>IF(C662="",NA(),MATCH($B662&amp;$C662,'Smelter Reference List'!$J:$J,0))</f>
        <v>#N/A</v>
      </c>
      <c r="T662" s="229"/>
      <c r="U662" s="229">
        <f t="shared" ca="1" si="21"/>
        <v>0</v>
      </c>
      <c r="V662" s="229"/>
      <c r="W662" s="229"/>
      <c r="Y662" s="223" t="str">
        <f t="shared" si="22"/>
        <v/>
      </c>
    </row>
    <row r="663" spans="1:25" s="223" customFormat="1" ht="20.25">
      <c r="A663" s="293"/>
      <c r="B663" s="294" t="str">
        <f>IF(LEN(A663)=0,"",INDEX('Smelter Reference List'!$A:$A,MATCH($A663,'Smelter Reference List'!$E:$E,0)))</f>
        <v/>
      </c>
      <c r="C663" s="300" t="str">
        <f>IF(LEN(A663)=0,"",INDEX('Smelter Reference List'!$C:$C,MATCH($A663,'Smelter Reference List'!$E:$E,0)))</f>
        <v/>
      </c>
      <c r="D663" s="294" t="str">
        <f ca="1">IF(ISERROR($S663),"",OFFSET('Smelter Reference List'!$C$4,$S663-4,0)&amp;"")</f>
        <v/>
      </c>
      <c r="E663" s="294" t="str">
        <f ca="1">IF(ISERROR($S663),"",OFFSET('Smelter Reference List'!$D$4,$S663-4,0)&amp;"")</f>
        <v/>
      </c>
      <c r="F663" s="294" t="str">
        <f ca="1">IF(ISERROR($S663),"",OFFSET('Smelter Reference List'!$E$4,$S663-4,0))</f>
        <v/>
      </c>
      <c r="G663" s="294" t="str">
        <f ca="1">IF(C663=$U$4,"Enter smelter details", IF(ISERROR($S663),"",OFFSET('Smelter Reference List'!$F$4,$S663-4,0)))</f>
        <v/>
      </c>
      <c r="H663" s="295" t="str">
        <f ca="1">IF(ISERROR($S663),"",OFFSET('Smelter Reference List'!$G$4,$S663-4,0))</f>
        <v/>
      </c>
      <c r="I663" s="296" t="str">
        <f ca="1">IF(ISERROR($S663),"",OFFSET('Smelter Reference List'!$H$4,$S663-4,0))</f>
        <v/>
      </c>
      <c r="J663" s="296" t="str">
        <f ca="1">IF(ISERROR($S663),"",OFFSET('Smelter Reference List'!$I$4,$S663-4,0))</f>
        <v/>
      </c>
      <c r="K663" s="297"/>
      <c r="L663" s="297"/>
      <c r="M663" s="297"/>
      <c r="N663" s="297"/>
      <c r="O663" s="297"/>
      <c r="P663" s="297"/>
      <c r="Q663" s="298"/>
      <c r="R663" s="227"/>
      <c r="S663" s="228" t="e">
        <f>IF(C663="",NA(),MATCH($B663&amp;$C663,'Smelter Reference List'!$J:$J,0))</f>
        <v>#N/A</v>
      </c>
      <c r="T663" s="229"/>
      <c r="U663" s="229">
        <f t="shared" ca="1" si="21"/>
        <v>0</v>
      </c>
      <c r="V663" s="229"/>
      <c r="W663" s="229"/>
      <c r="Y663" s="223" t="str">
        <f t="shared" si="22"/>
        <v/>
      </c>
    </row>
    <row r="664" spans="1:25" s="223" customFormat="1" ht="20.25">
      <c r="A664" s="293"/>
      <c r="B664" s="294" t="str">
        <f>IF(LEN(A664)=0,"",INDEX('Smelter Reference List'!$A:$A,MATCH($A664,'Smelter Reference List'!$E:$E,0)))</f>
        <v/>
      </c>
      <c r="C664" s="300" t="str">
        <f>IF(LEN(A664)=0,"",INDEX('Smelter Reference List'!$C:$C,MATCH($A664,'Smelter Reference List'!$E:$E,0)))</f>
        <v/>
      </c>
      <c r="D664" s="294" t="str">
        <f ca="1">IF(ISERROR($S664),"",OFFSET('Smelter Reference List'!$C$4,$S664-4,0)&amp;"")</f>
        <v/>
      </c>
      <c r="E664" s="294" t="str">
        <f ca="1">IF(ISERROR($S664),"",OFFSET('Smelter Reference List'!$D$4,$S664-4,0)&amp;"")</f>
        <v/>
      </c>
      <c r="F664" s="294" t="str">
        <f ca="1">IF(ISERROR($S664),"",OFFSET('Smelter Reference List'!$E$4,$S664-4,0))</f>
        <v/>
      </c>
      <c r="G664" s="294" t="str">
        <f ca="1">IF(C664=$U$4,"Enter smelter details", IF(ISERROR($S664),"",OFFSET('Smelter Reference List'!$F$4,$S664-4,0)))</f>
        <v/>
      </c>
      <c r="H664" s="295" t="str">
        <f ca="1">IF(ISERROR($S664),"",OFFSET('Smelter Reference List'!$G$4,$S664-4,0))</f>
        <v/>
      </c>
      <c r="I664" s="296" t="str">
        <f ca="1">IF(ISERROR($S664),"",OFFSET('Smelter Reference List'!$H$4,$S664-4,0))</f>
        <v/>
      </c>
      <c r="J664" s="296" t="str">
        <f ca="1">IF(ISERROR($S664),"",OFFSET('Smelter Reference List'!$I$4,$S664-4,0))</f>
        <v/>
      </c>
      <c r="K664" s="297"/>
      <c r="L664" s="297"/>
      <c r="M664" s="297"/>
      <c r="N664" s="297"/>
      <c r="O664" s="297"/>
      <c r="P664" s="297"/>
      <c r="Q664" s="298"/>
      <c r="R664" s="227"/>
      <c r="S664" s="228" t="e">
        <f>IF(C664="",NA(),MATCH($B664&amp;$C664,'Smelter Reference List'!$J:$J,0))</f>
        <v>#N/A</v>
      </c>
      <c r="T664" s="229"/>
      <c r="U664" s="229">
        <f t="shared" ca="1" si="21"/>
        <v>0</v>
      </c>
      <c r="V664" s="229"/>
      <c r="W664" s="229"/>
      <c r="Y664" s="223" t="str">
        <f t="shared" si="22"/>
        <v/>
      </c>
    </row>
    <row r="665" spans="1:25" s="223" customFormat="1" ht="20.25">
      <c r="A665" s="293"/>
      <c r="B665" s="294" t="str">
        <f>IF(LEN(A665)=0,"",INDEX('Smelter Reference List'!$A:$A,MATCH($A665,'Smelter Reference List'!$E:$E,0)))</f>
        <v/>
      </c>
      <c r="C665" s="300" t="str">
        <f>IF(LEN(A665)=0,"",INDEX('Smelter Reference List'!$C:$C,MATCH($A665,'Smelter Reference List'!$E:$E,0)))</f>
        <v/>
      </c>
      <c r="D665" s="294" t="str">
        <f ca="1">IF(ISERROR($S665),"",OFFSET('Smelter Reference List'!$C$4,$S665-4,0)&amp;"")</f>
        <v/>
      </c>
      <c r="E665" s="294" t="str">
        <f ca="1">IF(ISERROR($S665),"",OFFSET('Smelter Reference List'!$D$4,$S665-4,0)&amp;"")</f>
        <v/>
      </c>
      <c r="F665" s="294" t="str">
        <f ca="1">IF(ISERROR($S665),"",OFFSET('Smelter Reference List'!$E$4,$S665-4,0))</f>
        <v/>
      </c>
      <c r="G665" s="294" t="str">
        <f ca="1">IF(C665=$U$4,"Enter smelter details", IF(ISERROR($S665),"",OFFSET('Smelter Reference List'!$F$4,$S665-4,0)))</f>
        <v/>
      </c>
      <c r="H665" s="295" t="str">
        <f ca="1">IF(ISERROR($S665),"",OFFSET('Smelter Reference List'!$G$4,$S665-4,0))</f>
        <v/>
      </c>
      <c r="I665" s="296" t="str">
        <f ca="1">IF(ISERROR($S665),"",OFFSET('Smelter Reference List'!$H$4,$S665-4,0))</f>
        <v/>
      </c>
      <c r="J665" s="296" t="str">
        <f ca="1">IF(ISERROR($S665),"",OFFSET('Smelter Reference List'!$I$4,$S665-4,0))</f>
        <v/>
      </c>
      <c r="K665" s="297"/>
      <c r="L665" s="297"/>
      <c r="M665" s="297"/>
      <c r="N665" s="297"/>
      <c r="O665" s="297"/>
      <c r="P665" s="297"/>
      <c r="Q665" s="298"/>
      <c r="R665" s="227"/>
      <c r="S665" s="228" t="e">
        <f>IF(C665="",NA(),MATCH($B665&amp;$C665,'Smelter Reference List'!$J:$J,0))</f>
        <v>#N/A</v>
      </c>
      <c r="T665" s="229"/>
      <c r="U665" s="229">
        <f t="shared" ca="1" si="21"/>
        <v>0</v>
      </c>
      <c r="V665" s="229"/>
      <c r="W665" s="229"/>
      <c r="Y665" s="223" t="str">
        <f t="shared" si="22"/>
        <v/>
      </c>
    </row>
    <row r="666" spans="1:25" s="223" customFormat="1" ht="20.25">
      <c r="A666" s="293"/>
      <c r="B666" s="294" t="str">
        <f>IF(LEN(A666)=0,"",INDEX('Smelter Reference List'!$A:$A,MATCH($A666,'Smelter Reference List'!$E:$E,0)))</f>
        <v/>
      </c>
      <c r="C666" s="300" t="str">
        <f>IF(LEN(A666)=0,"",INDEX('Smelter Reference List'!$C:$C,MATCH($A666,'Smelter Reference List'!$E:$E,0)))</f>
        <v/>
      </c>
      <c r="D666" s="294" t="str">
        <f ca="1">IF(ISERROR($S666),"",OFFSET('Smelter Reference List'!$C$4,$S666-4,0)&amp;"")</f>
        <v/>
      </c>
      <c r="E666" s="294" t="str">
        <f ca="1">IF(ISERROR($S666),"",OFFSET('Smelter Reference List'!$D$4,$S666-4,0)&amp;"")</f>
        <v/>
      </c>
      <c r="F666" s="294" t="str">
        <f ca="1">IF(ISERROR($S666),"",OFFSET('Smelter Reference List'!$E$4,$S666-4,0))</f>
        <v/>
      </c>
      <c r="G666" s="294" t="str">
        <f ca="1">IF(C666=$U$4,"Enter smelter details", IF(ISERROR($S666),"",OFFSET('Smelter Reference List'!$F$4,$S666-4,0)))</f>
        <v/>
      </c>
      <c r="H666" s="295" t="str">
        <f ca="1">IF(ISERROR($S666),"",OFFSET('Smelter Reference List'!$G$4,$S666-4,0))</f>
        <v/>
      </c>
      <c r="I666" s="296" t="str">
        <f ca="1">IF(ISERROR($S666),"",OFFSET('Smelter Reference List'!$H$4,$S666-4,0))</f>
        <v/>
      </c>
      <c r="J666" s="296" t="str">
        <f ca="1">IF(ISERROR($S666),"",OFFSET('Smelter Reference List'!$I$4,$S666-4,0))</f>
        <v/>
      </c>
      <c r="K666" s="297"/>
      <c r="L666" s="297"/>
      <c r="M666" s="297"/>
      <c r="N666" s="297"/>
      <c r="O666" s="297"/>
      <c r="P666" s="297"/>
      <c r="Q666" s="298"/>
      <c r="R666" s="227"/>
      <c r="S666" s="228" t="e">
        <f>IF(C666="",NA(),MATCH($B666&amp;$C666,'Smelter Reference List'!$J:$J,0))</f>
        <v>#N/A</v>
      </c>
      <c r="T666" s="229"/>
      <c r="U666" s="229">
        <f t="shared" ca="1" si="21"/>
        <v>0</v>
      </c>
      <c r="V666" s="229"/>
      <c r="W666" s="229"/>
      <c r="Y666" s="223" t="str">
        <f t="shared" si="22"/>
        <v/>
      </c>
    </row>
    <row r="667" spans="1:25" s="223" customFormat="1" ht="20.25">
      <c r="A667" s="293"/>
      <c r="B667" s="294" t="str">
        <f>IF(LEN(A667)=0,"",INDEX('Smelter Reference List'!$A:$A,MATCH($A667,'Smelter Reference List'!$E:$E,0)))</f>
        <v/>
      </c>
      <c r="C667" s="300" t="str">
        <f>IF(LEN(A667)=0,"",INDEX('Smelter Reference List'!$C:$C,MATCH($A667,'Smelter Reference List'!$E:$E,0)))</f>
        <v/>
      </c>
      <c r="D667" s="294" t="str">
        <f ca="1">IF(ISERROR($S667),"",OFFSET('Smelter Reference List'!$C$4,$S667-4,0)&amp;"")</f>
        <v/>
      </c>
      <c r="E667" s="294" t="str">
        <f ca="1">IF(ISERROR($S667),"",OFFSET('Smelter Reference List'!$D$4,$S667-4,0)&amp;"")</f>
        <v/>
      </c>
      <c r="F667" s="294" t="str">
        <f ca="1">IF(ISERROR($S667),"",OFFSET('Smelter Reference List'!$E$4,$S667-4,0))</f>
        <v/>
      </c>
      <c r="G667" s="294" t="str">
        <f ca="1">IF(C667=$U$4,"Enter smelter details", IF(ISERROR($S667),"",OFFSET('Smelter Reference List'!$F$4,$S667-4,0)))</f>
        <v/>
      </c>
      <c r="H667" s="295" t="str">
        <f ca="1">IF(ISERROR($S667),"",OFFSET('Smelter Reference List'!$G$4,$S667-4,0))</f>
        <v/>
      </c>
      <c r="I667" s="296" t="str">
        <f ca="1">IF(ISERROR($S667),"",OFFSET('Smelter Reference List'!$H$4,$S667-4,0))</f>
        <v/>
      </c>
      <c r="J667" s="296" t="str">
        <f ca="1">IF(ISERROR($S667),"",OFFSET('Smelter Reference List'!$I$4,$S667-4,0))</f>
        <v/>
      </c>
      <c r="K667" s="297"/>
      <c r="L667" s="297"/>
      <c r="M667" s="297"/>
      <c r="N667" s="297"/>
      <c r="O667" s="297"/>
      <c r="P667" s="297"/>
      <c r="Q667" s="298"/>
      <c r="R667" s="227"/>
      <c r="S667" s="228" t="e">
        <f>IF(C667="",NA(),MATCH($B667&amp;$C667,'Smelter Reference List'!$J:$J,0))</f>
        <v>#N/A</v>
      </c>
      <c r="T667" s="229"/>
      <c r="U667" s="229">
        <f t="shared" ca="1" si="21"/>
        <v>0</v>
      </c>
      <c r="V667" s="229"/>
      <c r="W667" s="229"/>
      <c r="Y667" s="223" t="str">
        <f t="shared" si="22"/>
        <v/>
      </c>
    </row>
    <row r="668" spans="1:25" s="223" customFormat="1" ht="20.25">
      <c r="A668" s="293"/>
      <c r="B668" s="294" t="str">
        <f>IF(LEN(A668)=0,"",INDEX('Smelter Reference List'!$A:$A,MATCH($A668,'Smelter Reference List'!$E:$E,0)))</f>
        <v/>
      </c>
      <c r="C668" s="300" t="str">
        <f>IF(LEN(A668)=0,"",INDEX('Smelter Reference List'!$C:$C,MATCH($A668,'Smelter Reference List'!$E:$E,0)))</f>
        <v/>
      </c>
      <c r="D668" s="294" t="str">
        <f ca="1">IF(ISERROR($S668),"",OFFSET('Smelter Reference List'!$C$4,$S668-4,0)&amp;"")</f>
        <v/>
      </c>
      <c r="E668" s="294" t="str">
        <f ca="1">IF(ISERROR($S668),"",OFFSET('Smelter Reference List'!$D$4,$S668-4,0)&amp;"")</f>
        <v/>
      </c>
      <c r="F668" s="294" t="str">
        <f ca="1">IF(ISERROR($S668),"",OFFSET('Smelter Reference List'!$E$4,$S668-4,0))</f>
        <v/>
      </c>
      <c r="G668" s="294" t="str">
        <f ca="1">IF(C668=$U$4,"Enter smelter details", IF(ISERROR($S668),"",OFFSET('Smelter Reference List'!$F$4,$S668-4,0)))</f>
        <v/>
      </c>
      <c r="H668" s="295" t="str">
        <f ca="1">IF(ISERROR($S668),"",OFFSET('Smelter Reference List'!$G$4,$S668-4,0))</f>
        <v/>
      </c>
      <c r="I668" s="296" t="str">
        <f ca="1">IF(ISERROR($S668),"",OFFSET('Smelter Reference List'!$H$4,$S668-4,0))</f>
        <v/>
      </c>
      <c r="J668" s="296" t="str">
        <f ca="1">IF(ISERROR($S668),"",OFFSET('Smelter Reference List'!$I$4,$S668-4,0))</f>
        <v/>
      </c>
      <c r="K668" s="297"/>
      <c r="L668" s="297"/>
      <c r="M668" s="297"/>
      <c r="N668" s="297"/>
      <c r="O668" s="297"/>
      <c r="P668" s="297"/>
      <c r="Q668" s="298"/>
      <c r="R668" s="227"/>
      <c r="S668" s="228" t="e">
        <f>IF(C668="",NA(),MATCH($B668&amp;$C668,'Smelter Reference List'!$J:$J,0))</f>
        <v>#N/A</v>
      </c>
      <c r="T668" s="229"/>
      <c r="U668" s="229">
        <f t="shared" ca="1" si="21"/>
        <v>0</v>
      </c>
      <c r="V668" s="229"/>
      <c r="W668" s="229"/>
      <c r="Y668" s="223" t="str">
        <f t="shared" si="22"/>
        <v/>
      </c>
    </row>
    <row r="669" spans="1:25" s="223" customFormat="1" ht="20.25">
      <c r="A669" s="293"/>
      <c r="B669" s="294" t="str">
        <f>IF(LEN(A669)=0,"",INDEX('Smelter Reference List'!$A:$A,MATCH($A669,'Smelter Reference List'!$E:$E,0)))</f>
        <v/>
      </c>
      <c r="C669" s="300" t="str">
        <f>IF(LEN(A669)=0,"",INDEX('Smelter Reference List'!$C:$C,MATCH($A669,'Smelter Reference List'!$E:$E,0)))</f>
        <v/>
      </c>
      <c r="D669" s="294" t="str">
        <f ca="1">IF(ISERROR($S669),"",OFFSET('Smelter Reference List'!$C$4,$S669-4,0)&amp;"")</f>
        <v/>
      </c>
      <c r="E669" s="294" t="str">
        <f ca="1">IF(ISERROR($S669),"",OFFSET('Smelter Reference List'!$D$4,$S669-4,0)&amp;"")</f>
        <v/>
      </c>
      <c r="F669" s="294" t="str">
        <f ca="1">IF(ISERROR($S669),"",OFFSET('Smelter Reference List'!$E$4,$S669-4,0))</f>
        <v/>
      </c>
      <c r="G669" s="294" t="str">
        <f ca="1">IF(C669=$U$4,"Enter smelter details", IF(ISERROR($S669),"",OFFSET('Smelter Reference List'!$F$4,$S669-4,0)))</f>
        <v/>
      </c>
      <c r="H669" s="295" t="str">
        <f ca="1">IF(ISERROR($S669),"",OFFSET('Smelter Reference List'!$G$4,$S669-4,0))</f>
        <v/>
      </c>
      <c r="I669" s="296" t="str">
        <f ca="1">IF(ISERROR($S669),"",OFFSET('Smelter Reference List'!$H$4,$S669-4,0))</f>
        <v/>
      </c>
      <c r="J669" s="296" t="str">
        <f ca="1">IF(ISERROR($S669),"",OFFSET('Smelter Reference List'!$I$4,$S669-4,0))</f>
        <v/>
      </c>
      <c r="K669" s="297"/>
      <c r="L669" s="297"/>
      <c r="M669" s="297"/>
      <c r="N669" s="297"/>
      <c r="O669" s="297"/>
      <c r="P669" s="297"/>
      <c r="Q669" s="298"/>
      <c r="R669" s="227"/>
      <c r="S669" s="228" t="e">
        <f>IF(C669="",NA(),MATCH($B669&amp;$C669,'Smelter Reference List'!$J:$J,0))</f>
        <v>#N/A</v>
      </c>
      <c r="T669" s="229"/>
      <c r="U669" s="229">
        <f t="shared" ca="1" si="21"/>
        <v>0</v>
      </c>
      <c r="V669" s="229"/>
      <c r="W669" s="229"/>
      <c r="Y669" s="223" t="str">
        <f t="shared" si="22"/>
        <v/>
      </c>
    </row>
    <row r="670" spans="1:25" s="223" customFormat="1" ht="20.25">
      <c r="A670" s="293"/>
      <c r="B670" s="294" t="str">
        <f>IF(LEN(A670)=0,"",INDEX('Smelter Reference List'!$A:$A,MATCH($A670,'Smelter Reference List'!$E:$E,0)))</f>
        <v/>
      </c>
      <c r="C670" s="300" t="str">
        <f>IF(LEN(A670)=0,"",INDEX('Smelter Reference List'!$C:$C,MATCH($A670,'Smelter Reference List'!$E:$E,0)))</f>
        <v/>
      </c>
      <c r="D670" s="294" t="str">
        <f ca="1">IF(ISERROR($S670),"",OFFSET('Smelter Reference List'!$C$4,$S670-4,0)&amp;"")</f>
        <v/>
      </c>
      <c r="E670" s="294" t="str">
        <f ca="1">IF(ISERROR($S670),"",OFFSET('Smelter Reference List'!$D$4,$S670-4,0)&amp;"")</f>
        <v/>
      </c>
      <c r="F670" s="294" t="str">
        <f ca="1">IF(ISERROR($S670),"",OFFSET('Smelter Reference List'!$E$4,$S670-4,0))</f>
        <v/>
      </c>
      <c r="G670" s="294" t="str">
        <f ca="1">IF(C670=$U$4,"Enter smelter details", IF(ISERROR($S670),"",OFFSET('Smelter Reference List'!$F$4,$S670-4,0)))</f>
        <v/>
      </c>
      <c r="H670" s="295" t="str">
        <f ca="1">IF(ISERROR($S670),"",OFFSET('Smelter Reference List'!$G$4,$S670-4,0))</f>
        <v/>
      </c>
      <c r="I670" s="296" t="str">
        <f ca="1">IF(ISERROR($S670),"",OFFSET('Smelter Reference List'!$H$4,$S670-4,0))</f>
        <v/>
      </c>
      <c r="J670" s="296" t="str">
        <f ca="1">IF(ISERROR($S670),"",OFFSET('Smelter Reference List'!$I$4,$S670-4,0))</f>
        <v/>
      </c>
      <c r="K670" s="297"/>
      <c r="L670" s="297"/>
      <c r="M670" s="297"/>
      <c r="N670" s="297"/>
      <c r="O670" s="297"/>
      <c r="P670" s="297"/>
      <c r="Q670" s="298"/>
      <c r="R670" s="227"/>
      <c r="S670" s="228" t="e">
        <f>IF(C670="",NA(),MATCH($B670&amp;$C670,'Smelter Reference List'!$J:$J,0))</f>
        <v>#N/A</v>
      </c>
      <c r="T670" s="229"/>
      <c r="U670" s="229">
        <f t="shared" ca="1" si="21"/>
        <v>0</v>
      </c>
      <c r="V670" s="229"/>
      <c r="W670" s="229"/>
      <c r="Y670" s="223" t="str">
        <f t="shared" si="22"/>
        <v/>
      </c>
    </row>
    <row r="671" spans="1:25" s="223" customFormat="1" ht="20.25">
      <c r="A671" s="293"/>
      <c r="B671" s="294" t="str">
        <f>IF(LEN(A671)=0,"",INDEX('Smelter Reference List'!$A:$A,MATCH($A671,'Smelter Reference List'!$E:$E,0)))</f>
        <v/>
      </c>
      <c r="C671" s="300" t="str">
        <f>IF(LEN(A671)=0,"",INDEX('Smelter Reference List'!$C:$C,MATCH($A671,'Smelter Reference List'!$E:$E,0)))</f>
        <v/>
      </c>
      <c r="D671" s="294" t="str">
        <f ca="1">IF(ISERROR($S671),"",OFFSET('Smelter Reference List'!$C$4,$S671-4,0)&amp;"")</f>
        <v/>
      </c>
      <c r="E671" s="294" t="str">
        <f ca="1">IF(ISERROR($S671),"",OFFSET('Smelter Reference List'!$D$4,$S671-4,0)&amp;"")</f>
        <v/>
      </c>
      <c r="F671" s="294" t="str">
        <f ca="1">IF(ISERROR($S671),"",OFFSET('Smelter Reference List'!$E$4,$S671-4,0))</f>
        <v/>
      </c>
      <c r="G671" s="294" t="str">
        <f ca="1">IF(C671=$U$4,"Enter smelter details", IF(ISERROR($S671),"",OFFSET('Smelter Reference List'!$F$4,$S671-4,0)))</f>
        <v/>
      </c>
      <c r="H671" s="295" t="str">
        <f ca="1">IF(ISERROR($S671),"",OFFSET('Smelter Reference List'!$G$4,$S671-4,0))</f>
        <v/>
      </c>
      <c r="I671" s="296" t="str">
        <f ca="1">IF(ISERROR($S671),"",OFFSET('Smelter Reference List'!$H$4,$S671-4,0))</f>
        <v/>
      </c>
      <c r="J671" s="296" t="str">
        <f ca="1">IF(ISERROR($S671),"",OFFSET('Smelter Reference List'!$I$4,$S671-4,0))</f>
        <v/>
      </c>
      <c r="K671" s="297"/>
      <c r="L671" s="297"/>
      <c r="M671" s="297"/>
      <c r="N671" s="297"/>
      <c r="O671" s="297"/>
      <c r="P671" s="297"/>
      <c r="Q671" s="298"/>
      <c r="R671" s="227"/>
      <c r="S671" s="228" t="e">
        <f>IF(C671="",NA(),MATCH($B671&amp;$C671,'Smelter Reference List'!$J:$J,0))</f>
        <v>#N/A</v>
      </c>
      <c r="T671" s="229"/>
      <c r="U671" s="229">
        <f t="shared" ca="1" si="21"/>
        <v>0</v>
      </c>
      <c r="V671" s="229"/>
      <c r="W671" s="229"/>
      <c r="Y671" s="223" t="str">
        <f t="shared" si="22"/>
        <v/>
      </c>
    </row>
    <row r="672" spans="1:25" s="223" customFormat="1" ht="20.25">
      <c r="A672" s="293"/>
      <c r="B672" s="294" t="str">
        <f>IF(LEN(A672)=0,"",INDEX('Smelter Reference List'!$A:$A,MATCH($A672,'Smelter Reference List'!$E:$E,0)))</f>
        <v/>
      </c>
      <c r="C672" s="300" t="str">
        <f>IF(LEN(A672)=0,"",INDEX('Smelter Reference List'!$C:$C,MATCH($A672,'Smelter Reference List'!$E:$E,0)))</f>
        <v/>
      </c>
      <c r="D672" s="294" t="str">
        <f ca="1">IF(ISERROR($S672),"",OFFSET('Smelter Reference List'!$C$4,$S672-4,0)&amp;"")</f>
        <v/>
      </c>
      <c r="E672" s="294" t="str">
        <f ca="1">IF(ISERROR($S672),"",OFFSET('Smelter Reference List'!$D$4,$S672-4,0)&amp;"")</f>
        <v/>
      </c>
      <c r="F672" s="294" t="str">
        <f ca="1">IF(ISERROR($S672),"",OFFSET('Smelter Reference List'!$E$4,$S672-4,0))</f>
        <v/>
      </c>
      <c r="G672" s="294" t="str">
        <f ca="1">IF(C672=$U$4,"Enter smelter details", IF(ISERROR($S672),"",OFFSET('Smelter Reference List'!$F$4,$S672-4,0)))</f>
        <v/>
      </c>
      <c r="H672" s="295" t="str">
        <f ca="1">IF(ISERROR($S672),"",OFFSET('Smelter Reference List'!$G$4,$S672-4,0))</f>
        <v/>
      </c>
      <c r="I672" s="296" t="str">
        <f ca="1">IF(ISERROR($S672),"",OFFSET('Smelter Reference List'!$H$4,$S672-4,0))</f>
        <v/>
      </c>
      <c r="J672" s="296" t="str">
        <f ca="1">IF(ISERROR($S672),"",OFFSET('Smelter Reference List'!$I$4,$S672-4,0))</f>
        <v/>
      </c>
      <c r="K672" s="297"/>
      <c r="L672" s="297"/>
      <c r="M672" s="297"/>
      <c r="N672" s="297"/>
      <c r="O672" s="297"/>
      <c r="P672" s="297"/>
      <c r="Q672" s="298"/>
      <c r="R672" s="227"/>
      <c r="S672" s="228" t="e">
        <f>IF(C672="",NA(),MATCH($B672&amp;$C672,'Smelter Reference List'!$J:$J,0))</f>
        <v>#N/A</v>
      </c>
      <c r="T672" s="229"/>
      <c r="U672" s="229">
        <f t="shared" ca="1" si="21"/>
        <v>0</v>
      </c>
      <c r="V672" s="229"/>
      <c r="W672" s="229"/>
      <c r="Y672" s="223" t="str">
        <f t="shared" si="22"/>
        <v/>
      </c>
    </row>
    <row r="673" spans="1:25" s="223" customFormat="1" ht="20.25">
      <c r="A673" s="293"/>
      <c r="B673" s="294" t="str">
        <f>IF(LEN(A673)=0,"",INDEX('Smelter Reference List'!$A:$A,MATCH($A673,'Smelter Reference List'!$E:$E,0)))</f>
        <v/>
      </c>
      <c r="C673" s="300" t="str">
        <f>IF(LEN(A673)=0,"",INDEX('Smelter Reference List'!$C:$C,MATCH($A673,'Smelter Reference List'!$E:$E,0)))</f>
        <v/>
      </c>
      <c r="D673" s="294" t="str">
        <f ca="1">IF(ISERROR($S673),"",OFFSET('Smelter Reference List'!$C$4,$S673-4,0)&amp;"")</f>
        <v/>
      </c>
      <c r="E673" s="294" t="str">
        <f ca="1">IF(ISERROR($S673),"",OFFSET('Smelter Reference List'!$D$4,$S673-4,0)&amp;"")</f>
        <v/>
      </c>
      <c r="F673" s="294" t="str">
        <f ca="1">IF(ISERROR($S673),"",OFFSET('Smelter Reference List'!$E$4,$S673-4,0))</f>
        <v/>
      </c>
      <c r="G673" s="294" t="str">
        <f ca="1">IF(C673=$U$4,"Enter smelter details", IF(ISERROR($S673),"",OFFSET('Smelter Reference List'!$F$4,$S673-4,0)))</f>
        <v/>
      </c>
      <c r="H673" s="295" t="str">
        <f ca="1">IF(ISERROR($S673),"",OFFSET('Smelter Reference List'!$G$4,$S673-4,0))</f>
        <v/>
      </c>
      <c r="I673" s="296" t="str">
        <f ca="1">IF(ISERROR($S673),"",OFFSET('Smelter Reference List'!$H$4,$S673-4,0))</f>
        <v/>
      </c>
      <c r="J673" s="296" t="str">
        <f ca="1">IF(ISERROR($S673),"",OFFSET('Smelter Reference List'!$I$4,$S673-4,0))</f>
        <v/>
      </c>
      <c r="K673" s="297"/>
      <c r="L673" s="297"/>
      <c r="M673" s="297"/>
      <c r="N673" s="297"/>
      <c r="O673" s="297"/>
      <c r="P673" s="297"/>
      <c r="Q673" s="298"/>
      <c r="R673" s="227"/>
      <c r="S673" s="228" t="e">
        <f>IF(C673="",NA(),MATCH($B673&amp;$C673,'Smelter Reference List'!$J:$J,0))</f>
        <v>#N/A</v>
      </c>
      <c r="T673" s="229"/>
      <c r="U673" s="229">
        <f t="shared" ca="1" si="21"/>
        <v>0</v>
      </c>
      <c r="V673" s="229"/>
      <c r="W673" s="229"/>
      <c r="Y673" s="223" t="str">
        <f t="shared" si="22"/>
        <v/>
      </c>
    </row>
    <row r="674" spans="1:25" s="223" customFormat="1" ht="20.25">
      <c r="A674" s="293"/>
      <c r="B674" s="294" t="str">
        <f>IF(LEN(A674)=0,"",INDEX('Smelter Reference List'!$A:$A,MATCH($A674,'Smelter Reference List'!$E:$E,0)))</f>
        <v/>
      </c>
      <c r="C674" s="300" t="str">
        <f>IF(LEN(A674)=0,"",INDEX('Smelter Reference List'!$C:$C,MATCH($A674,'Smelter Reference List'!$E:$E,0)))</f>
        <v/>
      </c>
      <c r="D674" s="294" t="str">
        <f ca="1">IF(ISERROR($S674),"",OFFSET('Smelter Reference List'!$C$4,$S674-4,0)&amp;"")</f>
        <v/>
      </c>
      <c r="E674" s="294" t="str">
        <f ca="1">IF(ISERROR($S674),"",OFFSET('Smelter Reference List'!$D$4,$S674-4,0)&amp;"")</f>
        <v/>
      </c>
      <c r="F674" s="294" t="str">
        <f ca="1">IF(ISERROR($S674),"",OFFSET('Smelter Reference List'!$E$4,$S674-4,0))</f>
        <v/>
      </c>
      <c r="G674" s="294" t="str">
        <f ca="1">IF(C674=$U$4,"Enter smelter details", IF(ISERROR($S674),"",OFFSET('Smelter Reference List'!$F$4,$S674-4,0)))</f>
        <v/>
      </c>
      <c r="H674" s="295" t="str">
        <f ca="1">IF(ISERROR($S674),"",OFFSET('Smelter Reference List'!$G$4,$S674-4,0))</f>
        <v/>
      </c>
      <c r="I674" s="296" t="str">
        <f ca="1">IF(ISERROR($S674),"",OFFSET('Smelter Reference List'!$H$4,$S674-4,0))</f>
        <v/>
      </c>
      <c r="J674" s="296" t="str">
        <f ca="1">IF(ISERROR($S674),"",OFFSET('Smelter Reference List'!$I$4,$S674-4,0))</f>
        <v/>
      </c>
      <c r="K674" s="297"/>
      <c r="L674" s="297"/>
      <c r="M674" s="297"/>
      <c r="N674" s="297"/>
      <c r="O674" s="297"/>
      <c r="P674" s="297"/>
      <c r="Q674" s="298"/>
      <c r="R674" s="227"/>
      <c r="S674" s="228" t="e">
        <f>IF(C674="",NA(),MATCH($B674&amp;$C674,'Smelter Reference List'!$J:$J,0))</f>
        <v>#N/A</v>
      </c>
      <c r="T674" s="229"/>
      <c r="U674" s="229">
        <f t="shared" ca="1" si="21"/>
        <v>0</v>
      </c>
      <c r="V674" s="229"/>
      <c r="W674" s="229"/>
      <c r="Y674" s="223" t="str">
        <f t="shared" si="22"/>
        <v/>
      </c>
    </row>
    <row r="675" spans="1:25" s="223" customFormat="1" ht="20.25">
      <c r="A675" s="293"/>
      <c r="B675" s="294" t="str">
        <f>IF(LEN(A675)=0,"",INDEX('Smelter Reference List'!$A:$A,MATCH($A675,'Smelter Reference List'!$E:$E,0)))</f>
        <v/>
      </c>
      <c r="C675" s="300" t="str">
        <f>IF(LEN(A675)=0,"",INDEX('Smelter Reference List'!$C:$C,MATCH($A675,'Smelter Reference List'!$E:$E,0)))</f>
        <v/>
      </c>
      <c r="D675" s="294" t="str">
        <f ca="1">IF(ISERROR($S675),"",OFFSET('Smelter Reference List'!$C$4,$S675-4,0)&amp;"")</f>
        <v/>
      </c>
      <c r="E675" s="294" t="str">
        <f ca="1">IF(ISERROR($S675),"",OFFSET('Smelter Reference List'!$D$4,$S675-4,0)&amp;"")</f>
        <v/>
      </c>
      <c r="F675" s="294" t="str">
        <f ca="1">IF(ISERROR($S675),"",OFFSET('Smelter Reference List'!$E$4,$S675-4,0))</f>
        <v/>
      </c>
      <c r="G675" s="294" t="str">
        <f ca="1">IF(C675=$U$4,"Enter smelter details", IF(ISERROR($S675),"",OFFSET('Smelter Reference List'!$F$4,$S675-4,0)))</f>
        <v/>
      </c>
      <c r="H675" s="295" t="str">
        <f ca="1">IF(ISERROR($S675),"",OFFSET('Smelter Reference List'!$G$4,$S675-4,0))</f>
        <v/>
      </c>
      <c r="I675" s="296" t="str">
        <f ca="1">IF(ISERROR($S675),"",OFFSET('Smelter Reference List'!$H$4,$S675-4,0))</f>
        <v/>
      </c>
      <c r="J675" s="296" t="str">
        <f ca="1">IF(ISERROR($S675),"",OFFSET('Smelter Reference List'!$I$4,$S675-4,0))</f>
        <v/>
      </c>
      <c r="K675" s="297"/>
      <c r="L675" s="297"/>
      <c r="M675" s="297"/>
      <c r="N675" s="297"/>
      <c r="O675" s="297"/>
      <c r="P675" s="297"/>
      <c r="Q675" s="298"/>
      <c r="R675" s="227"/>
      <c r="S675" s="228" t="e">
        <f>IF(C675="",NA(),MATCH($B675&amp;$C675,'Smelter Reference List'!$J:$J,0))</f>
        <v>#N/A</v>
      </c>
      <c r="T675" s="229"/>
      <c r="U675" s="229">
        <f t="shared" ca="1" si="21"/>
        <v>0</v>
      </c>
      <c r="V675" s="229"/>
      <c r="W675" s="229"/>
      <c r="Y675" s="223" t="str">
        <f t="shared" si="22"/>
        <v/>
      </c>
    </row>
    <row r="676" spans="1:25" s="223" customFormat="1" ht="20.25">
      <c r="A676" s="293"/>
      <c r="B676" s="294" t="str">
        <f>IF(LEN(A676)=0,"",INDEX('Smelter Reference List'!$A:$A,MATCH($A676,'Smelter Reference List'!$E:$E,0)))</f>
        <v/>
      </c>
      <c r="C676" s="300" t="str">
        <f>IF(LEN(A676)=0,"",INDEX('Smelter Reference List'!$C:$C,MATCH($A676,'Smelter Reference List'!$E:$E,0)))</f>
        <v/>
      </c>
      <c r="D676" s="294" t="str">
        <f ca="1">IF(ISERROR($S676),"",OFFSET('Smelter Reference List'!$C$4,$S676-4,0)&amp;"")</f>
        <v/>
      </c>
      <c r="E676" s="294" t="str">
        <f ca="1">IF(ISERROR($S676),"",OFFSET('Smelter Reference List'!$D$4,$S676-4,0)&amp;"")</f>
        <v/>
      </c>
      <c r="F676" s="294" t="str">
        <f ca="1">IF(ISERROR($S676),"",OFFSET('Smelter Reference List'!$E$4,$S676-4,0))</f>
        <v/>
      </c>
      <c r="G676" s="294" t="str">
        <f ca="1">IF(C676=$U$4,"Enter smelter details", IF(ISERROR($S676),"",OFFSET('Smelter Reference List'!$F$4,$S676-4,0)))</f>
        <v/>
      </c>
      <c r="H676" s="295" t="str">
        <f ca="1">IF(ISERROR($S676),"",OFFSET('Smelter Reference List'!$G$4,$S676-4,0))</f>
        <v/>
      </c>
      <c r="I676" s="296" t="str">
        <f ca="1">IF(ISERROR($S676),"",OFFSET('Smelter Reference List'!$H$4,$S676-4,0))</f>
        <v/>
      </c>
      <c r="J676" s="296" t="str">
        <f ca="1">IF(ISERROR($S676),"",OFFSET('Smelter Reference List'!$I$4,$S676-4,0))</f>
        <v/>
      </c>
      <c r="K676" s="297"/>
      <c r="L676" s="297"/>
      <c r="M676" s="297"/>
      <c r="N676" s="297"/>
      <c r="O676" s="297"/>
      <c r="P676" s="297"/>
      <c r="Q676" s="298"/>
      <c r="R676" s="227"/>
      <c r="S676" s="228" t="e">
        <f>IF(C676="",NA(),MATCH($B676&amp;$C676,'Smelter Reference List'!$J:$J,0))</f>
        <v>#N/A</v>
      </c>
      <c r="T676" s="229"/>
      <c r="U676" s="229">
        <f t="shared" ca="1" si="21"/>
        <v>0</v>
      </c>
      <c r="V676" s="229"/>
      <c r="W676" s="229"/>
      <c r="Y676" s="223" t="str">
        <f t="shared" si="22"/>
        <v/>
      </c>
    </row>
    <row r="677" spans="1:25" s="223" customFormat="1" ht="20.25">
      <c r="A677" s="293"/>
      <c r="B677" s="294" t="str">
        <f>IF(LEN(A677)=0,"",INDEX('Smelter Reference List'!$A:$A,MATCH($A677,'Smelter Reference List'!$E:$E,0)))</f>
        <v/>
      </c>
      <c r="C677" s="300" t="str">
        <f>IF(LEN(A677)=0,"",INDEX('Smelter Reference List'!$C:$C,MATCH($A677,'Smelter Reference List'!$E:$E,0)))</f>
        <v/>
      </c>
      <c r="D677" s="294" t="str">
        <f ca="1">IF(ISERROR($S677),"",OFFSET('Smelter Reference List'!$C$4,$S677-4,0)&amp;"")</f>
        <v/>
      </c>
      <c r="E677" s="294" t="str">
        <f ca="1">IF(ISERROR($S677),"",OFFSET('Smelter Reference List'!$D$4,$S677-4,0)&amp;"")</f>
        <v/>
      </c>
      <c r="F677" s="294" t="str">
        <f ca="1">IF(ISERROR($S677),"",OFFSET('Smelter Reference List'!$E$4,$S677-4,0))</f>
        <v/>
      </c>
      <c r="G677" s="294" t="str">
        <f ca="1">IF(C677=$U$4,"Enter smelter details", IF(ISERROR($S677),"",OFFSET('Smelter Reference List'!$F$4,$S677-4,0)))</f>
        <v/>
      </c>
      <c r="H677" s="295" t="str">
        <f ca="1">IF(ISERROR($S677),"",OFFSET('Smelter Reference List'!$G$4,$S677-4,0))</f>
        <v/>
      </c>
      <c r="I677" s="296" t="str">
        <f ca="1">IF(ISERROR($S677),"",OFFSET('Smelter Reference List'!$H$4,$S677-4,0))</f>
        <v/>
      </c>
      <c r="J677" s="296" t="str">
        <f ca="1">IF(ISERROR($S677),"",OFFSET('Smelter Reference List'!$I$4,$S677-4,0))</f>
        <v/>
      </c>
      <c r="K677" s="297"/>
      <c r="L677" s="297"/>
      <c r="M677" s="297"/>
      <c r="N677" s="297"/>
      <c r="O677" s="297"/>
      <c r="P677" s="297"/>
      <c r="Q677" s="298"/>
      <c r="R677" s="227"/>
      <c r="S677" s="228" t="e">
        <f>IF(C677="",NA(),MATCH($B677&amp;$C677,'Smelter Reference List'!$J:$J,0))</f>
        <v>#N/A</v>
      </c>
      <c r="T677" s="229"/>
      <c r="U677" s="229">
        <f t="shared" ca="1" si="21"/>
        <v>0</v>
      </c>
      <c r="V677" s="229"/>
      <c r="W677" s="229"/>
      <c r="Y677" s="223" t="str">
        <f t="shared" si="22"/>
        <v/>
      </c>
    </row>
    <row r="678" spans="1:25" s="223" customFormat="1" ht="20.25">
      <c r="A678" s="293"/>
      <c r="B678" s="294" t="str">
        <f>IF(LEN(A678)=0,"",INDEX('Smelter Reference List'!$A:$A,MATCH($A678,'Smelter Reference List'!$E:$E,0)))</f>
        <v/>
      </c>
      <c r="C678" s="300" t="str">
        <f>IF(LEN(A678)=0,"",INDEX('Smelter Reference List'!$C:$C,MATCH($A678,'Smelter Reference List'!$E:$E,0)))</f>
        <v/>
      </c>
      <c r="D678" s="294" t="str">
        <f ca="1">IF(ISERROR($S678),"",OFFSET('Smelter Reference List'!$C$4,$S678-4,0)&amp;"")</f>
        <v/>
      </c>
      <c r="E678" s="294" t="str">
        <f ca="1">IF(ISERROR($S678),"",OFFSET('Smelter Reference List'!$D$4,$S678-4,0)&amp;"")</f>
        <v/>
      </c>
      <c r="F678" s="294" t="str">
        <f ca="1">IF(ISERROR($S678),"",OFFSET('Smelter Reference List'!$E$4,$S678-4,0))</f>
        <v/>
      </c>
      <c r="G678" s="294" t="str">
        <f ca="1">IF(C678=$U$4,"Enter smelter details", IF(ISERROR($S678),"",OFFSET('Smelter Reference List'!$F$4,$S678-4,0)))</f>
        <v/>
      </c>
      <c r="H678" s="295" t="str">
        <f ca="1">IF(ISERROR($S678),"",OFFSET('Smelter Reference List'!$G$4,$S678-4,0))</f>
        <v/>
      </c>
      <c r="I678" s="296" t="str">
        <f ca="1">IF(ISERROR($S678),"",OFFSET('Smelter Reference List'!$H$4,$S678-4,0))</f>
        <v/>
      </c>
      <c r="J678" s="296" t="str">
        <f ca="1">IF(ISERROR($S678),"",OFFSET('Smelter Reference List'!$I$4,$S678-4,0))</f>
        <v/>
      </c>
      <c r="K678" s="297"/>
      <c r="L678" s="297"/>
      <c r="M678" s="297"/>
      <c r="N678" s="297"/>
      <c r="O678" s="297"/>
      <c r="P678" s="297"/>
      <c r="Q678" s="298"/>
      <c r="R678" s="227"/>
      <c r="S678" s="228" t="e">
        <f>IF(C678="",NA(),MATCH($B678&amp;$C678,'Smelter Reference List'!$J:$J,0))</f>
        <v>#N/A</v>
      </c>
      <c r="T678" s="229"/>
      <c r="U678" s="229">
        <f t="shared" ca="1" si="21"/>
        <v>0</v>
      </c>
      <c r="V678" s="229"/>
      <c r="W678" s="229"/>
      <c r="Y678" s="223" t="str">
        <f t="shared" si="22"/>
        <v/>
      </c>
    </row>
    <row r="679" spans="1:25" s="223" customFormat="1" ht="20.25">
      <c r="A679" s="293"/>
      <c r="B679" s="294" t="str">
        <f>IF(LEN(A679)=0,"",INDEX('Smelter Reference List'!$A:$A,MATCH($A679,'Smelter Reference List'!$E:$E,0)))</f>
        <v/>
      </c>
      <c r="C679" s="300" t="str">
        <f>IF(LEN(A679)=0,"",INDEX('Smelter Reference List'!$C:$C,MATCH($A679,'Smelter Reference List'!$E:$E,0)))</f>
        <v/>
      </c>
      <c r="D679" s="294" t="str">
        <f ca="1">IF(ISERROR($S679),"",OFFSET('Smelter Reference List'!$C$4,$S679-4,0)&amp;"")</f>
        <v/>
      </c>
      <c r="E679" s="294" t="str">
        <f ca="1">IF(ISERROR($S679),"",OFFSET('Smelter Reference List'!$D$4,$S679-4,0)&amp;"")</f>
        <v/>
      </c>
      <c r="F679" s="294" t="str">
        <f ca="1">IF(ISERROR($S679),"",OFFSET('Smelter Reference List'!$E$4,$S679-4,0))</f>
        <v/>
      </c>
      <c r="G679" s="294" t="str">
        <f ca="1">IF(C679=$U$4,"Enter smelter details", IF(ISERROR($S679),"",OFFSET('Smelter Reference List'!$F$4,$S679-4,0)))</f>
        <v/>
      </c>
      <c r="H679" s="295" t="str">
        <f ca="1">IF(ISERROR($S679),"",OFFSET('Smelter Reference List'!$G$4,$S679-4,0))</f>
        <v/>
      </c>
      <c r="I679" s="296" t="str">
        <f ca="1">IF(ISERROR($S679),"",OFFSET('Smelter Reference List'!$H$4,$S679-4,0))</f>
        <v/>
      </c>
      <c r="J679" s="296" t="str">
        <f ca="1">IF(ISERROR($S679),"",OFFSET('Smelter Reference List'!$I$4,$S679-4,0))</f>
        <v/>
      </c>
      <c r="K679" s="297"/>
      <c r="L679" s="297"/>
      <c r="M679" s="297"/>
      <c r="N679" s="297"/>
      <c r="O679" s="297"/>
      <c r="P679" s="297"/>
      <c r="Q679" s="298"/>
      <c r="R679" s="227"/>
      <c r="S679" s="228" t="e">
        <f>IF(C679="",NA(),MATCH($B679&amp;$C679,'Smelter Reference List'!$J:$J,0))</f>
        <v>#N/A</v>
      </c>
      <c r="T679" s="229"/>
      <c r="U679" s="229">
        <f t="shared" ca="1" si="21"/>
        <v>0</v>
      </c>
      <c r="V679" s="229"/>
      <c r="W679" s="229"/>
      <c r="Y679" s="223" t="str">
        <f t="shared" si="22"/>
        <v/>
      </c>
    </row>
    <row r="680" spans="1:25" s="223" customFormat="1" ht="20.25">
      <c r="A680" s="293"/>
      <c r="B680" s="294" t="str">
        <f>IF(LEN(A680)=0,"",INDEX('Smelter Reference List'!$A:$A,MATCH($A680,'Smelter Reference List'!$E:$E,0)))</f>
        <v/>
      </c>
      <c r="C680" s="300" t="str">
        <f>IF(LEN(A680)=0,"",INDEX('Smelter Reference List'!$C:$C,MATCH($A680,'Smelter Reference List'!$E:$E,0)))</f>
        <v/>
      </c>
      <c r="D680" s="294" t="str">
        <f ca="1">IF(ISERROR($S680),"",OFFSET('Smelter Reference List'!$C$4,$S680-4,0)&amp;"")</f>
        <v/>
      </c>
      <c r="E680" s="294" t="str">
        <f ca="1">IF(ISERROR($S680),"",OFFSET('Smelter Reference List'!$D$4,$S680-4,0)&amp;"")</f>
        <v/>
      </c>
      <c r="F680" s="294" t="str">
        <f ca="1">IF(ISERROR($S680),"",OFFSET('Smelter Reference List'!$E$4,$S680-4,0))</f>
        <v/>
      </c>
      <c r="G680" s="294" t="str">
        <f ca="1">IF(C680=$U$4,"Enter smelter details", IF(ISERROR($S680),"",OFFSET('Smelter Reference List'!$F$4,$S680-4,0)))</f>
        <v/>
      </c>
      <c r="H680" s="295" t="str">
        <f ca="1">IF(ISERROR($S680),"",OFFSET('Smelter Reference List'!$G$4,$S680-4,0))</f>
        <v/>
      </c>
      <c r="I680" s="296" t="str">
        <f ca="1">IF(ISERROR($S680),"",OFFSET('Smelter Reference List'!$H$4,$S680-4,0))</f>
        <v/>
      </c>
      <c r="J680" s="296" t="str">
        <f ca="1">IF(ISERROR($S680),"",OFFSET('Smelter Reference List'!$I$4,$S680-4,0))</f>
        <v/>
      </c>
      <c r="K680" s="297"/>
      <c r="L680" s="297"/>
      <c r="M680" s="297"/>
      <c r="N680" s="297"/>
      <c r="O680" s="297"/>
      <c r="P680" s="297"/>
      <c r="Q680" s="298"/>
      <c r="R680" s="227"/>
      <c r="S680" s="228" t="e">
        <f>IF(C680="",NA(),MATCH($B680&amp;$C680,'Smelter Reference List'!$J:$J,0))</f>
        <v>#N/A</v>
      </c>
      <c r="T680" s="229"/>
      <c r="U680" s="229">
        <f t="shared" ca="1" si="21"/>
        <v>0</v>
      </c>
      <c r="V680" s="229"/>
      <c r="W680" s="229"/>
      <c r="Y680" s="223" t="str">
        <f t="shared" si="22"/>
        <v/>
      </c>
    </row>
    <row r="681" spans="1:25" s="223" customFormat="1" ht="20.25">
      <c r="A681" s="293"/>
      <c r="B681" s="294" t="str">
        <f>IF(LEN(A681)=0,"",INDEX('Smelter Reference List'!$A:$A,MATCH($A681,'Smelter Reference List'!$E:$E,0)))</f>
        <v/>
      </c>
      <c r="C681" s="300" t="str">
        <f>IF(LEN(A681)=0,"",INDEX('Smelter Reference List'!$C:$C,MATCH($A681,'Smelter Reference List'!$E:$E,0)))</f>
        <v/>
      </c>
      <c r="D681" s="294" t="str">
        <f ca="1">IF(ISERROR($S681),"",OFFSET('Smelter Reference List'!$C$4,$S681-4,0)&amp;"")</f>
        <v/>
      </c>
      <c r="E681" s="294" t="str">
        <f ca="1">IF(ISERROR($S681),"",OFFSET('Smelter Reference List'!$D$4,$S681-4,0)&amp;"")</f>
        <v/>
      </c>
      <c r="F681" s="294" t="str">
        <f ca="1">IF(ISERROR($S681),"",OFFSET('Smelter Reference List'!$E$4,$S681-4,0))</f>
        <v/>
      </c>
      <c r="G681" s="294" t="str">
        <f ca="1">IF(C681=$U$4,"Enter smelter details", IF(ISERROR($S681),"",OFFSET('Smelter Reference List'!$F$4,$S681-4,0)))</f>
        <v/>
      </c>
      <c r="H681" s="295" t="str">
        <f ca="1">IF(ISERROR($S681),"",OFFSET('Smelter Reference List'!$G$4,$S681-4,0))</f>
        <v/>
      </c>
      <c r="I681" s="296" t="str">
        <f ca="1">IF(ISERROR($S681),"",OFFSET('Smelter Reference List'!$H$4,$S681-4,0))</f>
        <v/>
      </c>
      <c r="J681" s="296" t="str">
        <f ca="1">IF(ISERROR($S681),"",OFFSET('Smelter Reference List'!$I$4,$S681-4,0))</f>
        <v/>
      </c>
      <c r="K681" s="297"/>
      <c r="L681" s="297"/>
      <c r="M681" s="297"/>
      <c r="N681" s="297"/>
      <c r="O681" s="297"/>
      <c r="P681" s="297"/>
      <c r="Q681" s="298"/>
      <c r="R681" s="227"/>
      <c r="S681" s="228" t="e">
        <f>IF(C681="",NA(),MATCH($B681&amp;$C681,'Smelter Reference List'!$J:$J,0))</f>
        <v>#N/A</v>
      </c>
      <c r="T681" s="229"/>
      <c r="U681" s="229">
        <f t="shared" ca="1" si="21"/>
        <v>0</v>
      </c>
      <c r="V681" s="229"/>
      <c r="W681" s="229"/>
      <c r="Y681" s="223" t="str">
        <f t="shared" si="22"/>
        <v/>
      </c>
    </row>
    <row r="682" spans="1:25" s="223" customFormat="1" ht="20.25">
      <c r="A682" s="293"/>
      <c r="B682" s="294" t="str">
        <f>IF(LEN(A682)=0,"",INDEX('Smelter Reference List'!$A:$A,MATCH($A682,'Smelter Reference List'!$E:$E,0)))</f>
        <v/>
      </c>
      <c r="C682" s="300" t="str">
        <f>IF(LEN(A682)=0,"",INDEX('Smelter Reference List'!$C:$C,MATCH($A682,'Smelter Reference List'!$E:$E,0)))</f>
        <v/>
      </c>
      <c r="D682" s="294" t="str">
        <f ca="1">IF(ISERROR($S682),"",OFFSET('Smelter Reference List'!$C$4,$S682-4,0)&amp;"")</f>
        <v/>
      </c>
      <c r="E682" s="294" t="str">
        <f ca="1">IF(ISERROR($S682),"",OFFSET('Smelter Reference List'!$D$4,$S682-4,0)&amp;"")</f>
        <v/>
      </c>
      <c r="F682" s="294" t="str">
        <f ca="1">IF(ISERROR($S682),"",OFFSET('Smelter Reference List'!$E$4,$S682-4,0))</f>
        <v/>
      </c>
      <c r="G682" s="294" t="str">
        <f ca="1">IF(C682=$U$4,"Enter smelter details", IF(ISERROR($S682),"",OFFSET('Smelter Reference List'!$F$4,$S682-4,0)))</f>
        <v/>
      </c>
      <c r="H682" s="295" t="str">
        <f ca="1">IF(ISERROR($S682),"",OFFSET('Smelter Reference List'!$G$4,$S682-4,0))</f>
        <v/>
      </c>
      <c r="I682" s="296" t="str">
        <f ca="1">IF(ISERROR($S682),"",OFFSET('Smelter Reference List'!$H$4,$S682-4,0))</f>
        <v/>
      </c>
      <c r="J682" s="296" t="str">
        <f ca="1">IF(ISERROR($S682),"",OFFSET('Smelter Reference List'!$I$4,$S682-4,0))</f>
        <v/>
      </c>
      <c r="K682" s="297"/>
      <c r="L682" s="297"/>
      <c r="M682" s="297"/>
      <c r="N682" s="297"/>
      <c r="O682" s="297"/>
      <c r="P682" s="297"/>
      <c r="Q682" s="298"/>
      <c r="R682" s="227"/>
      <c r="S682" s="228" t="e">
        <f>IF(C682="",NA(),MATCH($B682&amp;$C682,'Smelter Reference List'!$J:$J,0))</f>
        <v>#N/A</v>
      </c>
      <c r="T682" s="229"/>
      <c r="U682" s="229">
        <f t="shared" ca="1" si="21"/>
        <v>0</v>
      </c>
      <c r="V682" s="229"/>
      <c r="W682" s="229"/>
      <c r="Y682" s="223" t="str">
        <f t="shared" si="22"/>
        <v/>
      </c>
    </row>
    <row r="683" spans="1:25" s="223" customFormat="1" ht="20.25">
      <c r="A683" s="293"/>
      <c r="B683" s="294" t="str">
        <f>IF(LEN(A683)=0,"",INDEX('Smelter Reference List'!$A:$A,MATCH($A683,'Smelter Reference List'!$E:$E,0)))</f>
        <v/>
      </c>
      <c r="C683" s="300" t="str">
        <f>IF(LEN(A683)=0,"",INDEX('Smelter Reference List'!$C:$C,MATCH($A683,'Smelter Reference List'!$E:$E,0)))</f>
        <v/>
      </c>
      <c r="D683" s="294" t="str">
        <f ca="1">IF(ISERROR($S683),"",OFFSET('Smelter Reference List'!$C$4,$S683-4,0)&amp;"")</f>
        <v/>
      </c>
      <c r="E683" s="294" t="str">
        <f ca="1">IF(ISERROR($S683),"",OFFSET('Smelter Reference List'!$D$4,$S683-4,0)&amp;"")</f>
        <v/>
      </c>
      <c r="F683" s="294" t="str">
        <f ca="1">IF(ISERROR($S683),"",OFFSET('Smelter Reference List'!$E$4,$S683-4,0))</f>
        <v/>
      </c>
      <c r="G683" s="294" t="str">
        <f ca="1">IF(C683=$U$4,"Enter smelter details", IF(ISERROR($S683),"",OFFSET('Smelter Reference List'!$F$4,$S683-4,0)))</f>
        <v/>
      </c>
      <c r="H683" s="295" t="str">
        <f ca="1">IF(ISERROR($S683),"",OFFSET('Smelter Reference List'!$G$4,$S683-4,0))</f>
        <v/>
      </c>
      <c r="I683" s="296" t="str">
        <f ca="1">IF(ISERROR($S683),"",OFFSET('Smelter Reference List'!$H$4,$S683-4,0))</f>
        <v/>
      </c>
      <c r="J683" s="296" t="str">
        <f ca="1">IF(ISERROR($S683),"",OFFSET('Smelter Reference List'!$I$4,$S683-4,0))</f>
        <v/>
      </c>
      <c r="K683" s="297"/>
      <c r="L683" s="297"/>
      <c r="M683" s="297"/>
      <c r="N683" s="297"/>
      <c r="O683" s="297"/>
      <c r="P683" s="297"/>
      <c r="Q683" s="298"/>
      <c r="R683" s="227"/>
      <c r="S683" s="228" t="e">
        <f>IF(C683="",NA(),MATCH($B683&amp;$C683,'Smelter Reference List'!$J:$J,0))</f>
        <v>#N/A</v>
      </c>
      <c r="T683" s="229"/>
      <c r="U683" s="229">
        <f t="shared" ca="1" si="21"/>
        <v>0</v>
      </c>
      <c r="V683" s="229"/>
      <c r="W683" s="229"/>
      <c r="Y683" s="223" t="str">
        <f t="shared" si="22"/>
        <v/>
      </c>
    </row>
    <row r="684" spans="1:25" s="223" customFormat="1" ht="20.25">
      <c r="A684" s="293"/>
      <c r="B684" s="294" t="str">
        <f>IF(LEN(A684)=0,"",INDEX('Smelter Reference List'!$A:$A,MATCH($A684,'Smelter Reference List'!$E:$E,0)))</f>
        <v/>
      </c>
      <c r="C684" s="300" t="str">
        <f>IF(LEN(A684)=0,"",INDEX('Smelter Reference List'!$C:$C,MATCH($A684,'Smelter Reference List'!$E:$E,0)))</f>
        <v/>
      </c>
      <c r="D684" s="294" t="str">
        <f ca="1">IF(ISERROR($S684),"",OFFSET('Smelter Reference List'!$C$4,$S684-4,0)&amp;"")</f>
        <v/>
      </c>
      <c r="E684" s="294" t="str">
        <f ca="1">IF(ISERROR($S684),"",OFFSET('Smelter Reference List'!$D$4,$S684-4,0)&amp;"")</f>
        <v/>
      </c>
      <c r="F684" s="294" t="str">
        <f ca="1">IF(ISERROR($S684),"",OFFSET('Smelter Reference List'!$E$4,$S684-4,0))</f>
        <v/>
      </c>
      <c r="G684" s="294" t="str">
        <f ca="1">IF(C684=$U$4,"Enter smelter details", IF(ISERROR($S684),"",OFFSET('Smelter Reference List'!$F$4,$S684-4,0)))</f>
        <v/>
      </c>
      <c r="H684" s="295" t="str">
        <f ca="1">IF(ISERROR($S684),"",OFFSET('Smelter Reference List'!$G$4,$S684-4,0))</f>
        <v/>
      </c>
      <c r="I684" s="296" t="str">
        <f ca="1">IF(ISERROR($S684),"",OFFSET('Smelter Reference List'!$H$4,$S684-4,0))</f>
        <v/>
      </c>
      <c r="J684" s="296" t="str">
        <f ca="1">IF(ISERROR($S684),"",OFFSET('Smelter Reference List'!$I$4,$S684-4,0))</f>
        <v/>
      </c>
      <c r="K684" s="297"/>
      <c r="L684" s="297"/>
      <c r="M684" s="297"/>
      <c r="N684" s="297"/>
      <c r="O684" s="297"/>
      <c r="P684" s="297"/>
      <c r="Q684" s="298"/>
      <c r="R684" s="227"/>
      <c r="S684" s="228" t="e">
        <f>IF(C684="",NA(),MATCH($B684&amp;$C684,'Smelter Reference List'!$J:$J,0))</f>
        <v>#N/A</v>
      </c>
      <c r="T684" s="229"/>
      <c r="U684" s="229">
        <f t="shared" ca="1" si="21"/>
        <v>0</v>
      </c>
      <c r="V684" s="229"/>
      <c r="W684" s="229"/>
      <c r="Y684" s="223" t="str">
        <f t="shared" si="22"/>
        <v/>
      </c>
    </row>
    <row r="685" spans="1:25" s="223" customFormat="1" ht="20.25">
      <c r="A685" s="293"/>
      <c r="B685" s="294" t="str">
        <f>IF(LEN(A685)=0,"",INDEX('Smelter Reference List'!$A:$A,MATCH($A685,'Smelter Reference List'!$E:$E,0)))</f>
        <v/>
      </c>
      <c r="C685" s="300" t="str">
        <f>IF(LEN(A685)=0,"",INDEX('Smelter Reference List'!$C:$C,MATCH($A685,'Smelter Reference List'!$E:$E,0)))</f>
        <v/>
      </c>
      <c r="D685" s="294" t="str">
        <f ca="1">IF(ISERROR($S685),"",OFFSET('Smelter Reference List'!$C$4,$S685-4,0)&amp;"")</f>
        <v/>
      </c>
      <c r="E685" s="294" t="str">
        <f ca="1">IF(ISERROR($S685),"",OFFSET('Smelter Reference List'!$D$4,$S685-4,0)&amp;"")</f>
        <v/>
      </c>
      <c r="F685" s="294" t="str">
        <f ca="1">IF(ISERROR($S685),"",OFFSET('Smelter Reference List'!$E$4,$S685-4,0))</f>
        <v/>
      </c>
      <c r="G685" s="294" t="str">
        <f ca="1">IF(C685=$U$4,"Enter smelter details", IF(ISERROR($S685),"",OFFSET('Smelter Reference List'!$F$4,$S685-4,0)))</f>
        <v/>
      </c>
      <c r="H685" s="295" t="str">
        <f ca="1">IF(ISERROR($S685),"",OFFSET('Smelter Reference List'!$G$4,$S685-4,0))</f>
        <v/>
      </c>
      <c r="I685" s="296" t="str">
        <f ca="1">IF(ISERROR($S685),"",OFFSET('Smelter Reference List'!$H$4,$S685-4,0))</f>
        <v/>
      </c>
      <c r="J685" s="296" t="str">
        <f ca="1">IF(ISERROR($S685),"",OFFSET('Smelter Reference List'!$I$4,$S685-4,0))</f>
        <v/>
      </c>
      <c r="K685" s="297"/>
      <c r="L685" s="297"/>
      <c r="M685" s="297"/>
      <c r="N685" s="297"/>
      <c r="O685" s="297"/>
      <c r="P685" s="297"/>
      <c r="Q685" s="298"/>
      <c r="R685" s="227"/>
      <c r="S685" s="228" t="e">
        <f>IF(C685="",NA(),MATCH($B685&amp;$C685,'Smelter Reference List'!$J:$J,0))</f>
        <v>#N/A</v>
      </c>
      <c r="T685" s="229"/>
      <c r="U685" s="229">
        <f t="shared" ca="1" si="21"/>
        <v>0</v>
      </c>
      <c r="V685" s="229"/>
      <c r="W685" s="229"/>
      <c r="Y685" s="223" t="str">
        <f t="shared" si="22"/>
        <v/>
      </c>
    </row>
    <row r="686" spans="1:25" s="223" customFormat="1" ht="20.25">
      <c r="A686" s="293"/>
      <c r="B686" s="294" t="str">
        <f>IF(LEN(A686)=0,"",INDEX('Smelter Reference List'!$A:$A,MATCH($A686,'Smelter Reference List'!$E:$E,0)))</f>
        <v/>
      </c>
      <c r="C686" s="300" t="str">
        <f>IF(LEN(A686)=0,"",INDEX('Smelter Reference List'!$C:$C,MATCH($A686,'Smelter Reference List'!$E:$E,0)))</f>
        <v/>
      </c>
      <c r="D686" s="294" t="str">
        <f ca="1">IF(ISERROR($S686),"",OFFSET('Smelter Reference List'!$C$4,$S686-4,0)&amp;"")</f>
        <v/>
      </c>
      <c r="E686" s="294" t="str">
        <f ca="1">IF(ISERROR($S686),"",OFFSET('Smelter Reference List'!$D$4,$S686-4,0)&amp;"")</f>
        <v/>
      </c>
      <c r="F686" s="294" t="str">
        <f ca="1">IF(ISERROR($S686),"",OFFSET('Smelter Reference List'!$E$4,$S686-4,0))</f>
        <v/>
      </c>
      <c r="G686" s="294" t="str">
        <f ca="1">IF(C686=$U$4,"Enter smelter details", IF(ISERROR($S686),"",OFFSET('Smelter Reference List'!$F$4,$S686-4,0)))</f>
        <v/>
      </c>
      <c r="H686" s="295" t="str">
        <f ca="1">IF(ISERROR($S686),"",OFFSET('Smelter Reference List'!$G$4,$S686-4,0))</f>
        <v/>
      </c>
      <c r="I686" s="296" t="str">
        <f ca="1">IF(ISERROR($S686),"",OFFSET('Smelter Reference List'!$H$4,$S686-4,0))</f>
        <v/>
      </c>
      <c r="J686" s="296" t="str">
        <f ca="1">IF(ISERROR($S686),"",OFFSET('Smelter Reference List'!$I$4,$S686-4,0))</f>
        <v/>
      </c>
      <c r="K686" s="297"/>
      <c r="L686" s="297"/>
      <c r="M686" s="297"/>
      <c r="N686" s="297"/>
      <c r="O686" s="297"/>
      <c r="P686" s="297"/>
      <c r="Q686" s="298"/>
      <c r="R686" s="227"/>
      <c r="S686" s="228" t="e">
        <f>IF(C686="",NA(),MATCH($B686&amp;$C686,'Smelter Reference List'!$J:$J,0))</f>
        <v>#N/A</v>
      </c>
      <c r="T686" s="229"/>
      <c r="U686" s="229">
        <f t="shared" ca="1" si="21"/>
        <v>0</v>
      </c>
      <c r="V686" s="229"/>
      <c r="W686" s="229"/>
      <c r="Y686" s="223" t="str">
        <f t="shared" si="22"/>
        <v/>
      </c>
    </row>
    <row r="687" spans="1:25" s="223" customFormat="1" ht="20.25">
      <c r="A687" s="293"/>
      <c r="B687" s="294" t="str">
        <f>IF(LEN(A687)=0,"",INDEX('Smelter Reference List'!$A:$A,MATCH($A687,'Smelter Reference List'!$E:$E,0)))</f>
        <v/>
      </c>
      <c r="C687" s="300" t="str">
        <f>IF(LEN(A687)=0,"",INDEX('Smelter Reference List'!$C:$C,MATCH($A687,'Smelter Reference List'!$E:$E,0)))</f>
        <v/>
      </c>
      <c r="D687" s="294" t="str">
        <f ca="1">IF(ISERROR($S687),"",OFFSET('Smelter Reference List'!$C$4,$S687-4,0)&amp;"")</f>
        <v/>
      </c>
      <c r="E687" s="294" t="str">
        <f ca="1">IF(ISERROR($S687),"",OFFSET('Smelter Reference List'!$D$4,$S687-4,0)&amp;"")</f>
        <v/>
      </c>
      <c r="F687" s="294" t="str">
        <f ca="1">IF(ISERROR($S687),"",OFFSET('Smelter Reference List'!$E$4,$S687-4,0))</f>
        <v/>
      </c>
      <c r="G687" s="294" t="str">
        <f ca="1">IF(C687=$U$4,"Enter smelter details", IF(ISERROR($S687),"",OFFSET('Smelter Reference List'!$F$4,$S687-4,0)))</f>
        <v/>
      </c>
      <c r="H687" s="295" t="str">
        <f ca="1">IF(ISERROR($S687),"",OFFSET('Smelter Reference List'!$G$4,$S687-4,0))</f>
        <v/>
      </c>
      <c r="I687" s="296" t="str">
        <f ca="1">IF(ISERROR($S687),"",OFFSET('Smelter Reference List'!$H$4,$S687-4,0))</f>
        <v/>
      </c>
      <c r="J687" s="296" t="str">
        <f ca="1">IF(ISERROR($S687),"",OFFSET('Smelter Reference List'!$I$4,$S687-4,0))</f>
        <v/>
      </c>
      <c r="K687" s="297"/>
      <c r="L687" s="297"/>
      <c r="M687" s="297"/>
      <c r="N687" s="297"/>
      <c r="O687" s="297"/>
      <c r="P687" s="297"/>
      <c r="Q687" s="298"/>
      <c r="R687" s="227"/>
      <c r="S687" s="228" t="e">
        <f>IF(C687="",NA(),MATCH($B687&amp;$C687,'Smelter Reference List'!$J:$J,0))</f>
        <v>#N/A</v>
      </c>
      <c r="T687" s="229"/>
      <c r="U687" s="229">
        <f t="shared" ca="1" si="21"/>
        <v>0</v>
      </c>
      <c r="V687" s="229"/>
      <c r="W687" s="229"/>
      <c r="Y687" s="223" t="str">
        <f t="shared" si="22"/>
        <v/>
      </c>
    </row>
    <row r="688" spans="1:25" s="223" customFormat="1" ht="20.25">
      <c r="A688" s="293"/>
      <c r="B688" s="294" t="str">
        <f>IF(LEN(A688)=0,"",INDEX('Smelter Reference List'!$A:$A,MATCH($A688,'Smelter Reference List'!$E:$E,0)))</f>
        <v/>
      </c>
      <c r="C688" s="300" t="str">
        <f>IF(LEN(A688)=0,"",INDEX('Smelter Reference List'!$C:$C,MATCH($A688,'Smelter Reference List'!$E:$E,0)))</f>
        <v/>
      </c>
      <c r="D688" s="294" t="str">
        <f ca="1">IF(ISERROR($S688),"",OFFSET('Smelter Reference List'!$C$4,$S688-4,0)&amp;"")</f>
        <v/>
      </c>
      <c r="E688" s="294" t="str">
        <f ca="1">IF(ISERROR($S688),"",OFFSET('Smelter Reference List'!$D$4,$S688-4,0)&amp;"")</f>
        <v/>
      </c>
      <c r="F688" s="294" t="str">
        <f ca="1">IF(ISERROR($S688),"",OFFSET('Smelter Reference List'!$E$4,$S688-4,0))</f>
        <v/>
      </c>
      <c r="G688" s="294" t="str">
        <f ca="1">IF(C688=$U$4,"Enter smelter details", IF(ISERROR($S688),"",OFFSET('Smelter Reference List'!$F$4,$S688-4,0)))</f>
        <v/>
      </c>
      <c r="H688" s="295" t="str">
        <f ca="1">IF(ISERROR($S688),"",OFFSET('Smelter Reference List'!$G$4,$S688-4,0))</f>
        <v/>
      </c>
      <c r="I688" s="296" t="str">
        <f ca="1">IF(ISERROR($S688),"",OFFSET('Smelter Reference List'!$H$4,$S688-4,0))</f>
        <v/>
      </c>
      <c r="J688" s="296" t="str">
        <f ca="1">IF(ISERROR($S688),"",OFFSET('Smelter Reference List'!$I$4,$S688-4,0))</f>
        <v/>
      </c>
      <c r="K688" s="297"/>
      <c r="L688" s="297"/>
      <c r="M688" s="297"/>
      <c r="N688" s="297"/>
      <c r="O688" s="297"/>
      <c r="P688" s="297"/>
      <c r="Q688" s="298"/>
      <c r="R688" s="227"/>
      <c r="S688" s="228" t="e">
        <f>IF(C688="",NA(),MATCH($B688&amp;$C688,'Smelter Reference List'!$J:$J,0))</f>
        <v>#N/A</v>
      </c>
      <c r="T688" s="229"/>
      <c r="U688" s="229">
        <f t="shared" ca="1" si="21"/>
        <v>0</v>
      </c>
      <c r="V688" s="229"/>
      <c r="W688" s="229"/>
      <c r="Y688" s="223" t="str">
        <f t="shared" si="22"/>
        <v/>
      </c>
    </row>
    <row r="689" spans="1:25" s="223" customFormat="1" ht="20.25">
      <c r="A689" s="293"/>
      <c r="B689" s="294" t="str">
        <f>IF(LEN(A689)=0,"",INDEX('Smelter Reference List'!$A:$A,MATCH($A689,'Smelter Reference List'!$E:$E,0)))</f>
        <v/>
      </c>
      <c r="C689" s="300" t="str">
        <f>IF(LEN(A689)=0,"",INDEX('Smelter Reference List'!$C:$C,MATCH($A689,'Smelter Reference List'!$E:$E,0)))</f>
        <v/>
      </c>
      <c r="D689" s="294" t="str">
        <f ca="1">IF(ISERROR($S689),"",OFFSET('Smelter Reference List'!$C$4,$S689-4,0)&amp;"")</f>
        <v/>
      </c>
      <c r="E689" s="294" t="str">
        <f ca="1">IF(ISERROR($S689),"",OFFSET('Smelter Reference List'!$D$4,$S689-4,0)&amp;"")</f>
        <v/>
      </c>
      <c r="F689" s="294" t="str">
        <f ca="1">IF(ISERROR($S689),"",OFFSET('Smelter Reference List'!$E$4,$S689-4,0))</f>
        <v/>
      </c>
      <c r="G689" s="294" t="str">
        <f ca="1">IF(C689=$U$4,"Enter smelter details", IF(ISERROR($S689),"",OFFSET('Smelter Reference List'!$F$4,$S689-4,0)))</f>
        <v/>
      </c>
      <c r="H689" s="295" t="str">
        <f ca="1">IF(ISERROR($S689),"",OFFSET('Smelter Reference List'!$G$4,$S689-4,0))</f>
        <v/>
      </c>
      <c r="I689" s="296" t="str">
        <f ca="1">IF(ISERROR($S689),"",OFFSET('Smelter Reference List'!$H$4,$S689-4,0))</f>
        <v/>
      </c>
      <c r="J689" s="296" t="str">
        <f ca="1">IF(ISERROR($S689),"",OFFSET('Smelter Reference List'!$I$4,$S689-4,0))</f>
        <v/>
      </c>
      <c r="K689" s="297"/>
      <c r="L689" s="297"/>
      <c r="M689" s="297"/>
      <c r="N689" s="297"/>
      <c r="O689" s="297"/>
      <c r="P689" s="297"/>
      <c r="Q689" s="298"/>
      <c r="R689" s="227"/>
      <c r="S689" s="228" t="e">
        <f>IF(C689="",NA(),MATCH($B689&amp;$C689,'Smelter Reference List'!$J:$J,0))</f>
        <v>#N/A</v>
      </c>
      <c r="T689" s="229"/>
      <c r="U689" s="229">
        <f t="shared" ca="1" si="21"/>
        <v>0</v>
      </c>
      <c r="V689" s="229"/>
      <c r="W689" s="229"/>
      <c r="Y689" s="223" t="str">
        <f t="shared" si="22"/>
        <v/>
      </c>
    </row>
    <row r="690" spans="1:25" s="223" customFormat="1" ht="20.25">
      <c r="A690" s="293"/>
      <c r="B690" s="294" t="str">
        <f>IF(LEN(A690)=0,"",INDEX('Smelter Reference List'!$A:$A,MATCH($A690,'Smelter Reference List'!$E:$E,0)))</f>
        <v/>
      </c>
      <c r="C690" s="300" t="str">
        <f>IF(LEN(A690)=0,"",INDEX('Smelter Reference List'!$C:$C,MATCH($A690,'Smelter Reference List'!$E:$E,0)))</f>
        <v/>
      </c>
      <c r="D690" s="294" t="str">
        <f ca="1">IF(ISERROR($S690),"",OFFSET('Smelter Reference List'!$C$4,$S690-4,0)&amp;"")</f>
        <v/>
      </c>
      <c r="E690" s="294" t="str">
        <f ca="1">IF(ISERROR($S690),"",OFFSET('Smelter Reference List'!$D$4,$S690-4,0)&amp;"")</f>
        <v/>
      </c>
      <c r="F690" s="294" t="str">
        <f ca="1">IF(ISERROR($S690),"",OFFSET('Smelter Reference List'!$E$4,$S690-4,0))</f>
        <v/>
      </c>
      <c r="G690" s="294" t="str">
        <f ca="1">IF(C690=$U$4,"Enter smelter details", IF(ISERROR($S690),"",OFFSET('Smelter Reference List'!$F$4,$S690-4,0)))</f>
        <v/>
      </c>
      <c r="H690" s="295" t="str">
        <f ca="1">IF(ISERROR($S690),"",OFFSET('Smelter Reference List'!$G$4,$S690-4,0))</f>
        <v/>
      </c>
      <c r="I690" s="296" t="str">
        <f ca="1">IF(ISERROR($S690),"",OFFSET('Smelter Reference List'!$H$4,$S690-4,0))</f>
        <v/>
      </c>
      <c r="J690" s="296" t="str">
        <f ca="1">IF(ISERROR($S690),"",OFFSET('Smelter Reference List'!$I$4,$S690-4,0))</f>
        <v/>
      </c>
      <c r="K690" s="297"/>
      <c r="L690" s="297"/>
      <c r="M690" s="297"/>
      <c r="N690" s="297"/>
      <c r="O690" s="297"/>
      <c r="P690" s="297"/>
      <c r="Q690" s="298"/>
      <c r="R690" s="227"/>
      <c r="S690" s="228" t="e">
        <f>IF(C690="",NA(),MATCH($B690&amp;$C690,'Smelter Reference List'!$J:$J,0))</f>
        <v>#N/A</v>
      </c>
      <c r="T690" s="229"/>
      <c r="U690" s="229">
        <f t="shared" ca="1" si="21"/>
        <v>0</v>
      </c>
      <c r="V690" s="229"/>
      <c r="W690" s="229"/>
      <c r="Y690" s="223" t="str">
        <f t="shared" si="22"/>
        <v/>
      </c>
    </row>
    <row r="691" spans="1:25" s="223" customFormat="1" ht="20.25">
      <c r="A691" s="293"/>
      <c r="B691" s="294" t="str">
        <f>IF(LEN(A691)=0,"",INDEX('Smelter Reference List'!$A:$A,MATCH($A691,'Smelter Reference List'!$E:$E,0)))</f>
        <v/>
      </c>
      <c r="C691" s="300" t="str">
        <f>IF(LEN(A691)=0,"",INDEX('Smelter Reference List'!$C:$C,MATCH($A691,'Smelter Reference List'!$E:$E,0)))</f>
        <v/>
      </c>
      <c r="D691" s="294" t="str">
        <f ca="1">IF(ISERROR($S691),"",OFFSET('Smelter Reference List'!$C$4,$S691-4,0)&amp;"")</f>
        <v/>
      </c>
      <c r="E691" s="294" t="str">
        <f ca="1">IF(ISERROR($S691),"",OFFSET('Smelter Reference List'!$D$4,$S691-4,0)&amp;"")</f>
        <v/>
      </c>
      <c r="F691" s="294" t="str">
        <f ca="1">IF(ISERROR($S691),"",OFFSET('Smelter Reference List'!$E$4,$S691-4,0))</f>
        <v/>
      </c>
      <c r="G691" s="294" t="str">
        <f ca="1">IF(C691=$U$4,"Enter smelter details", IF(ISERROR($S691),"",OFFSET('Smelter Reference List'!$F$4,$S691-4,0)))</f>
        <v/>
      </c>
      <c r="H691" s="295" t="str">
        <f ca="1">IF(ISERROR($S691),"",OFFSET('Smelter Reference List'!$G$4,$S691-4,0))</f>
        <v/>
      </c>
      <c r="I691" s="296" t="str">
        <f ca="1">IF(ISERROR($S691),"",OFFSET('Smelter Reference List'!$H$4,$S691-4,0))</f>
        <v/>
      </c>
      <c r="J691" s="296" t="str">
        <f ca="1">IF(ISERROR($S691),"",OFFSET('Smelter Reference List'!$I$4,$S691-4,0))</f>
        <v/>
      </c>
      <c r="K691" s="297"/>
      <c r="L691" s="297"/>
      <c r="M691" s="297"/>
      <c r="N691" s="297"/>
      <c r="O691" s="297"/>
      <c r="P691" s="297"/>
      <c r="Q691" s="298"/>
      <c r="R691" s="227"/>
      <c r="S691" s="228" t="e">
        <f>IF(C691="",NA(),MATCH($B691&amp;$C691,'Smelter Reference List'!$J:$J,0))</f>
        <v>#N/A</v>
      </c>
      <c r="T691" s="229"/>
      <c r="U691" s="229">
        <f t="shared" ca="1" si="21"/>
        <v>0</v>
      </c>
      <c r="V691" s="229"/>
      <c r="W691" s="229"/>
      <c r="Y691" s="223" t="str">
        <f t="shared" si="22"/>
        <v/>
      </c>
    </row>
    <row r="692" spans="1:25" s="223" customFormat="1" ht="20.25">
      <c r="A692" s="293"/>
      <c r="B692" s="294" t="str">
        <f>IF(LEN(A692)=0,"",INDEX('Smelter Reference List'!$A:$A,MATCH($A692,'Smelter Reference List'!$E:$E,0)))</f>
        <v/>
      </c>
      <c r="C692" s="300" t="str">
        <f>IF(LEN(A692)=0,"",INDEX('Smelter Reference List'!$C:$C,MATCH($A692,'Smelter Reference List'!$E:$E,0)))</f>
        <v/>
      </c>
      <c r="D692" s="294" t="str">
        <f ca="1">IF(ISERROR($S692),"",OFFSET('Smelter Reference List'!$C$4,$S692-4,0)&amp;"")</f>
        <v/>
      </c>
      <c r="E692" s="294" t="str">
        <f ca="1">IF(ISERROR($S692),"",OFFSET('Smelter Reference List'!$D$4,$S692-4,0)&amp;"")</f>
        <v/>
      </c>
      <c r="F692" s="294" t="str">
        <f ca="1">IF(ISERROR($S692),"",OFFSET('Smelter Reference List'!$E$4,$S692-4,0))</f>
        <v/>
      </c>
      <c r="G692" s="294" t="str">
        <f ca="1">IF(C692=$U$4,"Enter smelter details", IF(ISERROR($S692),"",OFFSET('Smelter Reference List'!$F$4,$S692-4,0)))</f>
        <v/>
      </c>
      <c r="H692" s="295" t="str">
        <f ca="1">IF(ISERROR($S692),"",OFFSET('Smelter Reference List'!$G$4,$S692-4,0))</f>
        <v/>
      </c>
      <c r="I692" s="296" t="str">
        <f ca="1">IF(ISERROR($S692),"",OFFSET('Smelter Reference List'!$H$4,$S692-4,0))</f>
        <v/>
      </c>
      <c r="J692" s="296" t="str">
        <f ca="1">IF(ISERROR($S692),"",OFFSET('Smelter Reference List'!$I$4,$S692-4,0))</f>
        <v/>
      </c>
      <c r="K692" s="297"/>
      <c r="L692" s="297"/>
      <c r="M692" s="297"/>
      <c r="N692" s="297"/>
      <c r="O692" s="297"/>
      <c r="P692" s="297"/>
      <c r="Q692" s="298"/>
      <c r="R692" s="227"/>
      <c r="S692" s="228" t="e">
        <f>IF(C692="",NA(),MATCH($B692&amp;$C692,'Smelter Reference List'!$J:$J,0))</f>
        <v>#N/A</v>
      </c>
      <c r="T692" s="229"/>
      <c r="U692" s="229">
        <f t="shared" ca="1" si="21"/>
        <v>0</v>
      </c>
      <c r="V692" s="229"/>
      <c r="W692" s="229"/>
      <c r="Y692" s="223" t="str">
        <f t="shared" si="22"/>
        <v/>
      </c>
    </row>
    <row r="693" spans="1:25" s="223" customFormat="1" ht="20.25">
      <c r="A693" s="293"/>
      <c r="B693" s="294" t="str">
        <f>IF(LEN(A693)=0,"",INDEX('Smelter Reference List'!$A:$A,MATCH($A693,'Smelter Reference List'!$E:$E,0)))</f>
        <v/>
      </c>
      <c r="C693" s="300" t="str">
        <f>IF(LEN(A693)=0,"",INDEX('Smelter Reference List'!$C:$C,MATCH($A693,'Smelter Reference List'!$E:$E,0)))</f>
        <v/>
      </c>
      <c r="D693" s="294" t="str">
        <f ca="1">IF(ISERROR($S693),"",OFFSET('Smelter Reference List'!$C$4,$S693-4,0)&amp;"")</f>
        <v/>
      </c>
      <c r="E693" s="294" t="str">
        <f ca="1">IF(ISERROR($S693),"",OFFSET('Smelter Reference List'!$D$4,$S693-4,0)&amp;"")</f>
        <v/>
      </c>
      <c r="F693" s="294" t="str">
        <f ca="1">IF(ISERROR($S693),"",OFFSET('Smelter Reference List'!$E$4,$S693-4,0))</f>
        <v/>
      </c>
      <c r="G693" s="294" t="str">
        <f ca="1">IF(C693=$U$4,"Enter smelter details", IF(ISERROR($S693),"",OFFSET('Smelter Reference List'!$F$4,$S693-4,0)))</f>
        <v/>
      </c>
      <c r="H693" s="295" t="str">
        <f ca="1">IF(ISERROR($S693),"",OFFSET('Smelter Reference List'!$G$4,$S693-4,0))</f>
        <v/>
      </c>
      <c r="I693" s="296" t="str">
        <f ca="1">IF(ISERROR($S693),"",OFFSET('Smelter Reference List'!$H$4,$S693-4,0))</f>
        <v/>
      </c>
      <c r="J693" s="296" t="str">
        <f ca="1">IF(ISERROR($S693),"",OFFSET('Smelter Reference List'!$I$4,$S693-4,0))</f>
        <v/>
      </c>
      <c r="K693" s="297"/>
      <c r="L693" s="297"/>
      <c r="M693" s="297"/>
      <c r="N693" s="297"/>
      <c r="O693" s="297"/>
      <c r="P693" s="297"/>
      <c r="Q693" s="298"/>
      <c r="R693" s="227"/>
      <c r="S693" s="228" t="e">
        <f>IF(C693="",NA(),MATCH($B693&amp;$C693,'Smelter Reference List'!$J:$J,0))</f>
        <v>#N/A</v>
      </c>
      <c r="T693" s="229"/>
      <c r="U693" s="229">
        <f t="shared" ca="1" si="21"/>
        <v>0</v>
      </c>
      <c r="V693" s="229"/>
      <c r="W693" s="229"/>
      <c r="Y693" s="223" t="str">
        <f t="shared" si="22"/>
        <v/>
      </c>
    </row>
    <row r="694" spans="1:25" s="223" customFormat="1" ht="20.25">
      <c r="A694" s="293"/>
      <c r="B694" s="294" t="str">
        <f>IF(LEN(A694)=0,"",INDEX('Smelter Reference List'!$A:$A,MATCH($A694,'Smelter Reference List'!$E:$E,0)))</f>
        <v/>
      </c>
      <c r="C694" s="300" t="str">
        <f>IF(LEN(A694)=0,"",INDEX('Smelter Reference List'!$C:$C,MATCH($A694,'Smelter Reference List'!$E:$E,0)))</f>
        <v/>
      </c>
      <c r="D694" s="294" t="str">
        <f ca="1">IF(ISERROR($S694),"",OFFSET('Smelter Reference List'!$C$4,$S694-4,0)&amp;"")</f>
        <v/>
      </c>
      <c r="E694" s="294" t="str">
        <f ca="1">IF(ISERROR($S694),"",OFFSET('Smelter Reference List'!$D$4,$S694-4,0)&amp;"")</f>
        <v/>
      </c>
      <c r="F694" s="294" t="str">
        <f ca="1">IF(ISERROR($S694),"",OFFSET('Smelter Reference List'!$E$4,$S694-4,0))</f>
        <v/>
      </c>
      <c r="G694" s="294" t="str">
        <f ca="1">IF(C694=$U$4,"Enter smelter details", IF(ISERROR($S694),"",OFFSET('Smelter Reference List'!$F$4,$S694-4,0)))</f>
        <v/>
      </c>
      <c r="H694" s="295" t="str">
        <f ca="1">IF(ISERROR($S694),"",OFFSET('Smelter Reference List'!$G$4,$S694-4,0))</f>
        <v/>
      </c>
      <c r="I694" s="296" t="str">
        <f ca="1">IF(ISERROR($S694),"",OFFSET('Smelter Reference List'!$H$4,$S694-4,0))</f>
        <v/>
      </c>
      <c r="J694" s="296" t="str">
        <f ca="1">IF(ISERROR($S694),"",OFFSET('Smelter Reference List'!$I$4,$S694-4,0))</f>
        <v/>
      </c>
      <c r="K694" s="297"/>
      <c r="L694" s="297"/>
      <c r="M694" s="297"/>
      <c r="N694" s="297"/>
      <c r="O694" s="297"/>
      <c r="P694" s="297"/>
      <c r="Q694" s="298"/>
      <c r="R694" s="227"/>
      <c r="S694" s="228" t="e">
        <f>IF(C694="",NA(),MATCH($B694&amp;$C694,'Smelter Reference List'!$J:$J,0))</f>
        <v>#N/A</v>
      </c>
      <c r="T694" s="229"/>
      <c r="U694" s="229">
        <f t="shared" ca="1" si="21"/>
        <v>0</v>
      </c>
      <c r="V694" s="229"/>
      <c r="W694" s="229"/>
      <c r="Y694" s="223" t="str">
        <f t="shared" si="22"/>
        <v/>
      </c>
    </row>
    <row r="695" spans="1:25" s="223" customFormat="1" ht="20.25">
      <c r="A695" s="293"/>
      <c r="B695" s="294" t="str">
        <f>IF(LEN(A695)=0,"",INDEX('Smelter Reference List'!$A:$A,MATCH($A695,'Smelter Reference List'!$E:$E,0)))</f>
        <v/>
      </c>
      <c r="C695" s="300" t="str">
        <f>IF(LEN(A695)=0,"",INDEX('Smelter Reference List'!$C:$C,MATCH($A695,'Smelter Reference List'!$E:$E,0)))</f>
        <v/>
      </c>
      <c r="D695" s="294" t="str">
        <f ca="1">IF(ISERROR($S695),"",OFFSET('Smelter Reference List'!$C$4,$S695-4,0)&amp;"")</f>
        <v/>
      </c>
      <c r="E695" s="294" t="str">
        <f ca="1">IF(ISERROR($S695),"",OFFSET('Smelter Reference List'!$D$4,$S695-4,0)&amp;"")</f>
        <v/>
      </c>
      <c r="F695" s="294" t="str">
        <f ca="1">IF(ISERROR($S695),"",OFFSET('Smelter Reference List'!$E$4,$S695-4,0))</f>
        <v/>
      </c>
      <c r="G695" s="294" t="str">
        <f ca="1">IF(C695=$U$4,"Enter smelter details", IF(ISERROR($S695),"",OFFSET('Smelter Reference List'!$F$4,$S695-4,0)))</f>
        <v/>
      </c>
      <c r="H695" s="295" t="str">
        <f ca="1">IF(ISERROR($S695),"",OFFSET('Smelter Reference List'!$G$4,$S695-4,0))</f>
        <v/>
      </c>
      <c r="I695" s="296" t="str">
        <f ca="1">IF(ISERROR($S695),"",OFFSET('Smelter Reference List'!$H$4,$S695-4,0))</f>
        <v/>
      </c>
      <c r="J695" s="296" t="str">
        <f ca="1">IF(ISERROR($S695),"",OFFSET('Smelter Reference List'!$I$4,$S695-4,0))</f>
        <v/>
      </c>
      <c r="K695" s="297"/>
      <c r="L695" s="297"/>
      <c r="M695" s="297"/>
      <c r="N695" s="297"/>
      <c r="O695" s="297"/>
      <c r="P695" s="297"/>
      <c r="Q695" s="298"/>
      <c r="R695" s="227"/>
      <c r="S695" s="228" t="e">
        <f>IF(C695="",NA(),MATCH($B695&amp;$C695,'Smelter Reference List'!$J:$J,0))</f>
        <v>#N/A</v>
      </c>
      <c r="T695" s="229"/>
      <c r="U695" s="229">
        <f t="shared" ca="1" si="21"/>
        <v>0</v>
      </c>
      <c r="V695" s="229"/>
      <c r="W695" s="229"/>
      <c r="Y695" s="223" t="str">
        <f t="shared" si="22"/>
        <v/>
      </c>
    </row>
    <row r="696" spans="1:25" s="223" customFormat="1" ht="20.25">
      <c r="A696" s="293"/>
      <c r="B696" s="294" t="str">
        <f>IF(LEN(A696)=0,"",INDEX('Smelter Reference List'!$A:$A,MATCH($A696,'Smelter Reference List'!$E:$E,0)))</f>
        <v/>
      </c>
      <c r="C696" s="300" t="str">
        <f>IF(LEN(A696)=0,"",INDEX('Smelter Reference List'!$C:$C,MATCH($A696,'Smelter Reference List'!$E:$E,0)))</f>
        <v/>
      </c>
      <c r="D696" s="294" t="str">
        <f ca="1">IF(ISERROR($S696),"",OFFSET('Smelter Reference List'!$C$4,$S696-4,0)&amp;"")</f>
        <v/>
      </c>
      <c r="E696" s="294" t="str">
        <f ca="1">IF(ISERROR($S696),"",OFFSET('Smelter Reference List'!$D$4,$S696-4,0)&amp;"")</f>
        <v/>
      </c>
      <c r="F696" s="294" t="str">
        <f ca="1">IF(ISERROR($S696),"",OFFSET('Smelter Reference List'!$E$4,$S696-4,0))</f>
        <v/>
      </c>
      <c r="G696" s="294" t="str">
        <f ca="1">IF(C696=$U$4,"Enter smelter details", IF(ISERROR($S696),"",OFFSET('Smelter Reference List'!$F$4,$S696-4,0)))</f>
        <v/>
      </c>
      <c r="H696" s="295" t="str">
        <f ca="1">IF(ISERROR($S696),"",OFFSET('Smelter Reference List'!$G$4,$S696-4,0))</f>
        <v/>
      </c>
      <c r="I696" s="296" t="str">
        <f ca="1">IF(ISERROR($S696),"",OFFSET('Smelter Reference List'!$H$4,$S696-4,0))</f>
        <v/>
      </c>
      <c r="J696" s="296" t="str">
        <f ca="1">IF(ISERROR($S696),"",OFFSET('Smelter Reference List'!$I$4,$S696-4,0))</f>
        <v/>
      </c>
      <c r="K696" s="297"/>
      <c r="L696" s="297"/>
      <c r="M696" s="297"/>
      <c r="N696" s="297"/>
      <c r="O696" s="297"/>
      <c r="P696" s="297"/>
      <c r="Q696" s="298"/>
      <c r="R696" s="227"/>
      <c r="S696" s="228" t="e">
        <f>IF(C696="",NA(),MATCH($B696&amp;$C696,'Smelter Reference List'!$J:$J,0))</f>
        <v>#N/A</v>
      </c>
      <c r="T696" s="229"/>
      <c r="U696" s="229">
        <f t="shared" ca="1" si="21"/>
        <v>0</v>
      </c>
      <c r="V696" s="229"/>
      <c r="W696" s="229"/>
      <c r="Y696" s="223" t="str">
        <f t="shared" si="22"/>
        <v/>
      </c>
    </row>
    <row r="697" spans="1:25" s="223" customFormat="1" ht="20.25">
      <c r="A697" s="293"/>
      <c r="B697" s="294" t="str">
        <f>IF(LEN(A697)=0,"",INDEX('Smelter Reference List'!$A:$A,MATCH($A697,'Smelter Reference List'!$E:$E,0)))</f>
        <v/>
      </c>
      <c r="C697" s="300" t="str">
        <f>IF(LEN(A697)=0,"",INDEX('Smelter Reference List'!$C:$C,MATCH($A697,'Smelter Reference List'!$E:$E,0)))</f>
        <v/>
      </c>
      <c r="D697" s="294" t="str">
        <f ca="1">IF(ISERROR($S697),"",OFFSET('Smelter Reference List'!$C$4,$S697-4,0)&amp;"")</f>
        <v/>
      </c>
      <c r="E697" s="294" t="str">
        <f ca="1">IF(ISERROR($S697),"",OFFSET('Smelter Reference List'!$D$4,$S697-4,0)&amp;"")</f>
        <v/>
      </c>
      <c r="F697" s="294" t="str">
        <f ca="1">IF(ISERROR($S697),"",OFFSET('Smelter Reference List'!$E$4,$S697-4,0))</f>
        <v/>
      </c>
      <c r="G697" s="294" t="str">
        <f ca="1">IF(C697=$U$4,"Enter smelter details", IF(ISERROR($S697),"",OFFSET('Smelter Reference List'!$F$4,$S697-4,0)))</f>
        <v/>
      </c>
      <c r="H697" s="295" t="str">
        <f ca="1">IF(ISERROR($S697),"",OFFSET('Smelter Reference List'!$G$4,$S697-4,0))</f>
        <v/>
      </c>
      <c r="I697" s="296" t="str">
        <f ca="1">IF(ISERROR($S697),"",OFFSET('Smelter Reference List'!$H$4,$S697-4,0))</f>
        <v/>
      </c>
      <c r="J697" s="296" t="str">
        <f ca="1">IF(ISERROR($S697),"",OFFSET('Smelter Reference List'!$I$4,$S697-4,0))</f>
        <v/>
      </c>
      <c r="K697" s="297"/>
      <c r="L697" s="297"/>
      <c r="M697" s="297"/>
      <c r="N697" s="297"/>
      <c r="O697" s="297"/>
      <c r="P697" s="297"/>
      <c r="Q697" s="298"/>
      <c r="R697" s="227"/>
      <c r="S697" s="228" t="e">
        <f>IF(C697="",NA(),MATCH($B697&amp;$C697,'Smelter Reference List'!$J:$J,0))</f>
        <v>#N/A</v>
      </c>
      <c r="T697" s="229"/>
      <c r="U697" s="229">
        <f t="shared" ca="1" si="21"/>
        <v>0</v>
      </c>
      <c r="V697" s="229"/>
      <c r="W697" s="229"/>
      <c r="Y697" s="223" t="str">
        <f t="shared" si="22"/>
        <v/>
      </c>
    </row>
    <row r="698" spans="1:25" s="223" customFormat="1" ht="20.25">
      <c r="A698" s="293"/>
      <c r="B698" s="294" t="str">
        <f>IF(LEN(A698)=0,"",INDEX('Smelter Reference List'!$A:$A,MATCH($A698,'Smelter Reference List'!$E:$E,0)))</f>
        <v/>
      </c>
      <c r="C698" s="300" t="str">
        <f>IF(LEN(A698)=0,"",INDEX('Smelter Reference List'!$C:$C,MATCH($A698,'Smelter Reference List'!$E:$E,0)))</f>
        <v/>
      </c>
      <c r="D698" s="294" t="str">
        <f ca="1">IF(ISERROR($S698),"",OFFSET('Smelter Reference List'!$C$4,$S698-4,0)&amp;"")</f>
        <v/>
      </c>
      <c r="E698" s="294" t="str">
        <f ca="1">IF(ISERROR($S698),"",OFFSET('Smelter Reference List'!$D$4,$S698-4,0)&amp;"")</f>
        <v/>
      </c>
      <c r="F698" s="294" t="str">
        <f ca="1">IF(ISERROR($S698),"",OFFSET('Smelter Reference List'!$E$4,$S698-4,0))</f>
        <v/>
      </c>
      <c r="G698" s="294" t="str">
        <f ca="1">IF(C698=$U$4,"Enter smelter details", IF(ISERROR($S698),"",OFFSET('Smelter Reference List'!$F$4,$S698-4,0)))</f>
        <v/>
      </c>
      <c r="H698" s="295" t="str">
        <f ca="1">IF(ISERROR($S698),"",OFFSET('Smelter Reference List'!$G$4,$S698-4,0))</f>
        <v/>
      </c>
      <c r="I698" s="296" t="str">
        <f ca="1">IF(ISERROR($S698),"",OFFSET('Smelter Reference List'!$H$4,$S698-4,0))</f>
        <v/>
      </c>
      <c r="J698" s="296" t="str">
        <f ca="1">IF(ISERROR($S698),"",OFFSET('Smelter Reference List'!$I$4,$S698-4,0))</f>
        <v/>
      </c>
      <c r="K698" s="297"/>
      <c r="L698" s="297"/>
      <c r="M698" s="297"/>
      <c r="N698" s="297"/>
      <c r="O698" s="297"/>
      <c r="P698" s="297"/>
      <c r="Q698" s="298"/>
      <c r="R698" s="227"/>
      <c r="S698" s="228" t="e">
        <f>IF(C698="",NA(),MATCH($B698&amp;$C698,'Smelter Reference List'!$J:$J,0))</f>
        <v>#N/A</v>
      </c>
      <c r="T698" s="229"/>
      <c r="U698" s="229">
        <f t="shared" ca="1" si="21"/>
        <v>0</v>
      </c>
      <c r="V698" s="229"/>
      <c r="W698" s="229"/>
      <c r="Y698" s="223" t="str">
        <f t="shared" si="22"/>
        <v/>
      </c>
    </row>
    <row r="699" spans="1:25" s="223" customFormat="1" ht="20.25">
      <c r="A699" s="293"/>
      <c r="B699" s="294" t="str">
        <f>IF(LEN(A699)=0,"",INDEX('Smelter Reference List'!$A:$A,MATCH($A699,'Smelter Reference List'!$E:$E,0)))</f>
        <v/>
      </c>
      <c r="C699" s="300" t="str">
        <f>IF(LEN(A699)=0,"",INDEX('Smelter Reference List'!$C:$C,MATCH($A699,'Smelter Reference List'!$E:$E,0)))</f>
        <v/>
      </c>
      <c r="D699" s="294" t="str">
        <f ca="1">IF(ISERROR($S699),"",OFFSET('Smelter Reference List'!$C$4,$S699-4,0)&amp;"")</f>
        <v/>
      </c>
      <c r="E699" s="294" t="str">
        <f ca="1">IF(ISERROR($S699),"",OFFSET('Smelter Reference List'!$D$4,$S699-4,0)&amp;"")</f>
        <v/>
      </c>
      <c r="F699" s="294" t="str">
        <f ca="1">IF(ISERROR($S699),"",OFFSET('Smelter Reference List'!$E$4,$S699-4,0))</f>
        <v/>
      </c>
      <c r="G699" s="294" t="str">
        <f ca="1">IF(C699=$U$4,"Enter smelter details", IF(ISERROR($S699),"",OFFSET('Smelter Reference List'!$F$4,$S699-4,0)))</f>
        <v/>
      </c>
      <c r="H699" s="295" t="str">
        <f ca="1">IF(ISERROR($S699),"",OFFSET('Smelter Reference List'!$G$4,$S699-4,0))</f>
        <v/>
      </c>
      <c r="I699" s="296" t="str">
        <f ca="1">IF(ISERROR($S699),"",OFFSET('Smelter Reference List'!$H$4,$S699-4,0))</f>
        <v/>
      </c>
      <c r="J699" s="296" t="str">
        <f ca="1">IF(ISERROR($S699),"",OFFSET('Smelter Reference List'!$I$4,$S699-4,0))</f>
        <v/>
      </c>
      <c r="K699" s="297"/>
      <c r="L699" s="297"/>
      <c r="M699" s="297"/>
      <c r="N699" s="297"/>
      <c r="O699" s="297"/>
      <c r="P699" s="297"/>
      <c r="Q699" s="298"/>
      <c r="R699" s="227"/>
      <c r="S699" s="228" t="e">
        <f>IF(C699="",NA(),MATCH($B699&amp;$C699,'Smelter Reference List'!$J:$J,0))</f>
        <v>#N/A</v>
      </c>
      <c r="T699" s="229"/>
      <c r="U699" s="229">
        <f t="shared" ca="1" si="21"/>
        <v>0</v>
      </c>
      <c r="V699" s="229"/>
      <c r="W699" s="229"/>
      <c r="Y699" s="223" t="str">
        <f t="shared" si="22"/>
        <v/>
      </c>
    </row>
    <row r="700" spans="1:25" s="223" customFormat="1" ht="20.25">
      <c r="A700" s="293"/>
      <c r="B700" s="294" t="str">
        <f>IF(LEN(A700)=0,"",INDEX('Smelter Reference List'!$A:$A,MATCH($A700,'Smelter Reference List'!$E:$E,0)))</f>
        <v/>
      </c>
      <c r="C700" s="300" t="str">
        <f>IF(LEN(A700)=0,"",INDEX('Smelter Reference List'!$C:$C,MATCH($A700,'Smelter Reference List'!$E:$E,0)))</f>
        <v/>
      </c>
      <c r="D700" s="294" t="str">
        <f ca="1">IF(ISERROR($S700),"",OFFSET('Smelter Reference List'!$C$4,$S700-4,0)&amp;"")</f>
        <v/>
      </c>
      <c r="E700" s="294" t="str">
        <f ca="1">IF(ISERROR($S700),"",OFFSET('Smelter Reference List'!$D$4,$S700-4,0)&amp;"")</f>
        <v/>
      </c>
      <c r="F700" s="294" t="str">
        <f ca="1">IF(ISERROR($S700),"",OFFSET('Smelter Reference List'!$E$4,$S700-4,0))</f>
        <v/>
      </c>
      <c r="G700" s="294" t="str">
        <f ca="1">IF(C700=$U$4,"Enter smelter details", IF(ISERROR($S700),"",OFFSET('Smelter Reference List'!$F$4,$S700-4,0)))</f>
        <v/>
      </c>
      <c r="H700" s="295" t="str">
        <f ca="1">IF(ISERROR($S700),"",OFFSET('Smelter Reference List'!$G$4,$S700-4,0))</f>
        <v/>
      </c>
      <c r="I700" s="296" t="str">
        <f ca="1">IF(ISERROR($S700),"",OFFSET('Smelter Reference List'!$H$4,$S700-4,0))</f>
        <v/>
      </c>
      <c r="J700" s="296" t="str">
        <f ca="1">IF(ISERROR($S700),"",OFFSET('Smelter Reference List'!$I$4,$S700-4,0))</f>
        <v/>
      </c>
      <c r="K700" s="297"/>
      <c r="L700" s="297"/>
      <c r="M700" s="297"/>
      <c r="N700" s="297"/>
      <c r="O700" s="297"/>
      <c r="P700" s="297"/>
      <c r="Q700" s="298"/>
      <c r="R700" s="227"/>
      <c r="S700" s="228" t="e">
        <f>IF(C700="",NA(),MATCH($B700&amp;$C700,'Smelter Reference List'!$J:$J,0))</f>
        <v>#N/A</v>
      </c>
      <c r="T700" s="229"/>
      <c r="U700" s="229">
        <f t="shared" ca="1" si="21"/>
        <v>0</v>
      </c>
      <c r="V700" s="229"/>
      <c r="W700" s="229"/>
      <c r="Y700" s="223" t="str">
        <f t="shared" si="22"/>
        <v/>
      </c>
    </row>
    <row r="701" spans="1:25" s="223" customFormat="1" ht="20.25">
      <c r="A701" s="293"/>
      <c r="B701" s="294" t="str">
        <f>IF(LEN(A701)=0,"",INDEX('Smelter Reference List'!$A:$A,MATCH($A701,'Smelter Reference List'!$E:$E,0)))</f>
        <v/>
      </c>
      <c r="C701" s="300" t="str">
        <f>IF(LEN(A701)=0,"",INDEX('Smelter Reference List'!$C:$C,MATCH($A701,'Smelter Reference List'!$E:$E,0)))</f>
        <v/>
      </c>
      <c r="D701" s="294" t="str">
        <f ca="1">IF(ISERROR($S701),"",OFFSET('Smelter Reference List'!$C$4,$S701-4,0)&amp;"")</f>
        <v/>
      </c>
      <c r="E701" s="294" t="str">
        <f ca="1">IF(ISERROR($S701),"",OFFSET('Smelter Reference List'!$D$4,$S701-4,0)&amp;"")</f>
        <v/>
      </c>
      <c r="F701" s="294" t="str">
        <f ca="1">IF(ISERROR($S701),"",OFFSET('Smelter Reference List'!$E$4,$S701-4,0))</f>
        <v/>
      </c>
      <c r="G701" s="294" t="str">
        <f ca="1">IF(C701=$U$4,"Enter smelter details", IF(ISERROR($S701),"",OFFSET('Smelter Reference List'!$F$4,$S701-4,0)))</f>
        <v/>
      </c>
      <c r="H701" s="295" t="str">
        <f ca="1">IF(ISERROR($S701),"",OFFSET('Smelter Reference List'!$G$4,$S701-4,0))</f>
        <v/>
      </c>
      <c r="I701" s="296" t="str">
        <f ca="1">IF(ISERROR($S701),"",OFFSET('Smelter Reference List'!$H$4,$S701-4,0))</f>
        <v/>
      </c>
      <c r="J701" s="296" t="str">
        <f ca="1">IF(ISERROR($S701),"",OFFSET('Smelter Reference List'!$I$4,$S701-4,0))</f>
        <v/>
      </c>
      <c r="K701" s="297"/>
      <c r="L701" s="297"/>
      <c r="M701" s="297"/>
      <c r="N701" s="297"/>
      <c r="O701" s="297"/>
      <c r="P701" s="297"/>
      <c r="Q701" s="298"/>
      <c r="R701" s="227"/>
      <c r="S701" s="228" t="e">
        <f>IF(C701="",NA(),MATCH($B701&amp;$C701,'Smelter Reference List'!$J:$J,0))</f>
        <v>#N/A</v>
      </c>
      <c r="T701" s="229"/>
      <c r="U701" s="229">
        <f t="shared" ca="1" si="21"/>
        <v>0</v>
      </c>
      <c r="V701" s="229"/>
      <c r="W701" s="229"/>
      <c r="Y701" s="223" t="str">
        <f t="shared" si="22"/>
        <v/>
      </c>
    </row>
    <row r="702" spans="1:25" s="223" customFormat="1" ht="20.25">
      <c r="A702" s="293"/>
      <c r="B702" s="294" t="str">
        <f>IF(LEN(A702)=0,"",INDEX('Smelter Reference List'!$A:$A,MATCH($A702,'Smelter Reference List'!$E:$E,0)))</f>
        <v/>
      </c>
      <c r="C702" s="300" t="str">
        <f>IF(LEN(A702)=0,"",INDEX('Smelter Reference List'!$C:$C,MATCH($A702,'Smelter Reference List'!$E:$E,0)))</f>
        <v/>
      </c>
      <c r="D702" s="294" t="str">
        <f ca="1">IF(ISERROR($S702),"",OFFSET('Smelter Reference List'!$C$4,$S702-4,0)&amp;"")</f>
        <v/>
      </c>
      <c r="E702" s="294" t="str">
        <f ca="1">IF(ISERROR($S702),"",OFFSET('Smelter Reference List'!$D$4,$S702-4,0)&amp;"")</f>
        <v/>
      </c>
      <c r="F702" s="294" t="str">
        <f ca="1">IF(ISERROR($S702),"",OFFSET('Smelter Reference List'!$E$4,$S702-4,0))</f>
        <v/>
      </c>
      <c r="G702" s="294" t="str">
        <f ca="1">IF(C702=$U$4,"Enter smelter details", IF(ISERROR($S702),"",OFFSET('Smelter Reference List'!$F$4,$S702-4,0)))</f>
        <v/>
      </c>
      <c r="H702" s="295" t="str">
        <f ca="1">IF(ISERROR($S702),"",OFFSET('Smelter Reference List'!$G$4,$S702-4,0))</f>
        <v/>
      </c>
      <c r="I702" s="296" t="str">
        <f ca="1">IF(ISERROR($S702),"",OFFSET('Smelter Reference List'!$H$4,$S702-4,0))</f>
        <v/>
      </c>
      <c r="J702" s="296" t="str">
        <f ca="1">IF(ISERROR($S702),"",OFFSET('Smelter Reference List'!$I$4,$S702-4,0))</f>
        <v/>
      </c>
      <c r="K702" s="297"/>
      <c r="L702" s="297"/>
      <c r="M702" s="297"/>
      <c r="N702" s="297"/>
      <c r="O702" s="297"/>
      <c r="P702" s="297"/>
      <c r="Q702" s="298"/>
      <c r="R702" s="227"/>
      <c r="S702" s="228" t="e">
        <f>IF(C702="",NA(),MATCH($B702&amp;$C702,'Smelter Reference List'!$J:$J,0))</f>
        <v>#N/A</v>
      </c>
      <c r="T702" s="229"/>
      <c r="U702" s="229">
        <f t="shared" ca="1" si="21"/>
        <v>0</v>
      </c>
      <c r="V702" s="229"/>
      <c r="W702" s="229"/>
      <c r="Y702" s="223" t="str">
        <f t="shared" si="22"/>
        <v/>
      </c>
    </row>
    <row r="703" spans="1:25" s="223" customFormat="1" ht="20.25">
      <c r="A703" s="293"/>
      <c r="B703" s="294" t="str">
        <f>IF(LEN(A703)=0,"",INDEX('Smelter Reference List'!$A:$A,MATCH($A703,'Smelter Reference List'!$E:$E,0)))</f>
        <v/>
      </c>
      <c r="C703" s="300" t="str">
        <f>IF(LEN(A703)=0,"",INDEX('Smelter Reference List'!$C:$C,MATCH($A703,'Smelter Reference List'!$E:$E,0)))</f>
        <v/>
      </c>
      <c r="D703" s="294" t="str">
        <f ca="1">IF(ISERROR($S703),"",OFFSET('Smelter Reference List'!$C$4,$S703-4,0)&amp;"")</f>
        <v/>
      </c>
      <c r="E703" s="294" t="str">
        <f ca="1">IF(ISERROR($S703),"",OFFSET('Smelter Reference List'!$D$4,$S703-4,0)&amp;"")</f>
        <v/>
      </c>
      <c r="F703" s="294" t="str">
        <f ca="1">IF(ISERROR($S703),"",OFFSET('Smelter Reference List'!$E$4,$S703-4,0))</f>
        <v/>
      </c>
      <c r="G703" s="294" t="str">
        <f ca="1">IF(C703=$U$4,"Enter smelter details", IF(ISERROR($S703),"",OFFSET('Smelter Reference List'!$F$4,$S703-4,0)))</f>
        <v/>
      </c>
      <c r="H703" s="295" t="str">
        <f ca="1">IF(ISERROR($S703),"",OFFSET('Smelter Reference List'!$G$4,$S703-4,0))</f>
        <v/>
      </c>
      <c r="I703" s="296" t="str">
        <f ca="1">IF(ISERROR($S703),"",OFFSET('Smelter Reference List'!$H$4,$S703-4,0))</f>
        <v/>
      </c>
      <c r="J703" s="296" t="str">
        <f ca="1">IF(ISERROR($S703),"",OFFSET('Smelter Reference List'!$I$4,$S703-4,0))</f>
        <v/>
      </c>
      <c r="K703" s="297"/>
      <c r="L703" s="297"/>
      <c r="M703" s="297"/>
      <c r="N703" s="297"/>
      <c r="O703" s="297"/>
      <c r="P703" s="297"/>
      <c r="Q703" s="298"/>
      <c r="R703" s="227"/>
      <c r="S703" s="228" t="e">
        <f>IF(C703="",NA(),MATCH($B703&amp;$C703,'Smelter Reference List'!$J:$J,0))</f>
        <v>#N/A</v>
      </c>
      <c r="T703" s="229"/>
      <c r="U703" s="229">
        <f t="shared" ca="1" si="21"/>
        <v>0</v>
      </c>
      <c r="V703" s="229"/>
      <c r="W703" s="229"/>
      <c r="Y703" s="223" t="str">
        <f t="shared" si="22"/>
        <v/>
      </c>
    </row>
    <row r="704" spans="1:25" s="223" customFormat="1" ht="20.25">
      <c r="A704" s="293"/>
      <c r="B704" s="294" t="str">
        <f>IF(LEN(A704)=0,"",INDEX('Smelter Reference List'!$A:$A,MATCH($A704,'Smelter Reference List'!$E:$E,0)))</f>
        <v/>
      </c>
      <c r="C704" s="300" t="str">
        <f>IF(LEN(A704)=0,"",INDEX('Smelter Reference List'!$C:$C,MATCH($A704,'Smelter Reference List'!$E:$E,0)))</f>
        <v/>
      </c>
      <c r="D704" s="294" t="str">
        <f ca="1">IF(ISERROR($S704),"",OFFSET('Smelter Reference List'!$C$4,$S704-4,0)&amp;"")</f>
        <v/>
      </c>
      <c r="E704" s="294" t="str">
        <f ca="1">IF(ISERROR($S704),"",OFFSET('Smelter Reference List'!$D$4,$S704-4,0)&amp;"")</f>
        <v/>
      </c>
      <c r="F704" s="294" t="str">
        <f ca="1">IF(ISERROR($S704),"",OFFSET('Smelter Reference List'!$E$4,$S704-4,0))</f>
        <v/>
      </c>
      <c r="G704" s="294" t="str">
        <f ca="1">IF(C704=$U$4,"Enter smelter details", IF(ISERROR($S704),"",OFFSET('Smelter Reference List'!$F$4,$S704-4,0)))</f>
        <v/>
      </c>
      <c r="H704" s="295" t="str">
        <f ca="1">IF(ISERROR($S704),"",OFFSET('Smelter Reference List'!$G$4,$S704-4,0))</f>
        <v/>
      </c>
      <c r="I704" s="296" t="str">
        <f ca="1">IF(ISERROR($S704),"",OFFSET('Smelter Reference List'!$H$4,$S704-4,0))</f>
        <v/>
      </c>
      <c r="J704" s="296" t="str">
        <f ca="1">IF(ISERROR($S704),"",OFFSET('Smelter Reference List'!$I$4,$S704-4,0))</f>
        <v/>
      </c>
      <c r="K704" s="297"/>
      <c r="L704" s="297"/>
      <c r="M704" s="297"/>
      <c r="N704" s="297"/>
      <c r="O704" s="297"/>
      <c r="P704" s="297"/>
      <c r="Q704" s="298"/>
      <c r="R704" s="227"/>
      <c r="S704" s="228" t="e">
        <f>IF(C704="",NA(),MATCH($B704&amp;$C704,'Smelter Reference List'!$J:$J,0))</f>
        <v>#N/A</v>
      </c>
      <c r="T704" s="229"/>
      <c r="U704" s="229">
        <f t="shared" ca="1" si="21"/>
        <v>0</v>
      </c>
      <c r="V704" s="229"/>
      <c r="W704" s="229"/>
      <c r="Y704" s="223" t="str">
        <f t="shared" si="22"/>
        <v/>
      </c>
    </row>
    <row r="705" spans="1:25" s="223" customFormat="1" ht="20.25">
      <c r="A705" s="293"/>
      <c r="B705" s="294" t="str">
        <f>IF(LEN(A705)=0,"",INDEX('Smelter Reference List'!$A:$A,MATCH($A705,'Smelter Reference List'!$E:$E,0)))</f>
        <v/>
      </c>
      <c r="C705" s="300" t="str">
        <f>IF(LEN(A705)=0,"",INDEX('Smelter Reference List'!$C:$C,MATCH($A705,'Smelter Reference List'!$E:$E,0)))</f>
        <v/>
      </c>
      <c r="D705" s="294" t="str">
        <f ca="1">IF(ISERROR($S705),"",OFFSET('Smelter Reference List'!$C$4,$S705-4,0)&amp;"")</f>
        <v/>
      </c>
      <c r="E705" s="294" t="str">
        <f ca="1">IF(ISERROR($S705),"",OFFSET('Smelter Reference List'!$D$4,$S705-4,0)&amp;"")</f>
        <v/>
      </c>
      <c r="F705" s="294" t="str">
        <f ca="1">IF(ISERROR($S705),"",OFFSET('Smelter Reference List'!$E$4,$S705-4,0))</f>
        <v/>
      </c>
      <c r="G705" s="294" t="str">
        <f ca="1">IF(C705=$U$4,"Enter smelter details", IF(ISERROR($S705),"",OFFSET('Smelter Reference List'!$F$4,$S705-4,0)))</f>
        <v/>
      </c>
      <c r="H705" s="295" t="str">
        <f ca="1">IF(ISERROR($S705),"",OFFSET('Smelter Reference List'!$G$4,$S705-4,0))</f>
        <v/>
      </c>
      <c r="I705" s="296" t="str">
        <f ca="1">IF(ISERROR($S705),"",OFFSET('Smelter Reference List'!$H$4,$S705-4,0))</f>
        <v/>
      </c>
      <c r="J705" s="296" t="str">
        <f ca="1">IF(ISERROR($S705),"",OFFSET('Smelter Reference List'!$I$4,$S705-4,0))</f>
        <v/>
      </c>
      <c r="K705" s="297"/>
      <c r="L705" s="297"/>
      <c r="M705" s="297"/>
      <c r="N705" s="297"/>
      <c r="O705" s="297"/>
      <c r="P705" s="297"/>
      <c r="Q705" s="298"/>
      <c r="R705" s="227"/>
      <c r="S705" s="228" t="e">
        <f>IF(C705="",NA(),MATCH($B705&amp;$C705,'Smelter Reference List'!$J:$J,0))</f>
        <v>#N/A</v>
      </c>
      <c r="T705" s="229"/>
      <c r="U705" s="229">
        <f t="shared" ca="1" si="21"/>
        <v>0</v>
      </c>
      <c r="V705" s="229"/>
      <c r="W705" s="229"/>
      <c r="Y705" s="223" t="str">
        <f t="shared" si="22"/>
        <v/>
      </c>
    </row>
    <row r="706" spans="1:25" s="223" customFormat="1" ht="20.25">
      <c r="A706" s="293"/>
      <c r="B706" s="294" t="str">
        <f>IF(LEN(A706)=0,"",INDEX('Smelter Reference List'!$A:$A,MATCH($A706,'Smelter Reference List'!$E:$E,0)))</f>
        <v/>
      </c>
      <c r="C706" s="300" t="str">
        <f>IF(LEN(A706)=0,"",INDEX('Smelter Reference List'!$C:$C,MATCH($A706,'Smelter Reference List'!$E:$E,0)))</f>
        <v/>
      </c>
      <c r="D706" s="294" t="str">
        <f ca="1">IF(ISERROR($S706),"",OFFSET('Smelter Reference List'!$C$4,$S706-4,0)&amp;"")</f>
        <v/>
      </c>
      <c r="E706" s="294" t="str">
        <f ca="1">IF(ISERROR($S706),"",OFFSET('Smelter Reference List'!$D$4,$S706-4,0)&amp;"")</f>
        <v/>
      </c>
      <c r="F706" s="294" t="str">
        <f ca="1">IF(ISERROR($S706),"",OFFSET('Smelter Reference List'!$E$4,$S706-4,0))</f>
        <v/>
      </c>
      <c r="G706" s="294" t="str">
        <f ca="1">IF(C706=$U$4,"Enter smelter details", IF(ISERROR($S706),"",OFFSET('Smelter Reference List'!$F$4,$S706-4,0)))</f>
        <v/>
      </c>
      <c r="H706" s="295" t="str">
        <f ca="1">IF(ISERROR($S706),"",OFFSET('Smelter Reference List'!$G$4,$S706-4,0))</f>
        <v/>
      </c>
      <c r="I706" s="296" t="str">
        <f ca="1">IF(ISERROR($S706),"",OFFSET('Smelter Reference List'!$H$4,$S706-4,0))</f>
        <v/>
      </c>
      <c r="J706" s="296" t="str">
        <f ca="1">IF(ISERROR($S706),"",OFFSET('Smelter Reference List'!$I$4,$S706-4,0))</f>
        <v/>
      </c>
      <c r="K706" s="297"/>
      <c r="L706" s="297"/>
      <c r="M706" s="297"/>
      <c r="N706" s="297"/>
      <c r="O706" s="297"/>
      <c r="P706" s="297"/>
      <c r="Q706" s="298"/>
      <c r="R706" s="227"/>
      <c r="S706" s="228" t="e">
        <f>IF(C706="",NA(),MATCH($B706&amp;$C706,'Smelter Reference List'!$J:$J,0))</f>
        <v>#N/A</v>
      </c>
      <c r="T706" s="229"/>
      <c r="U706" s="229">
        <f t="shared" ca="1" si="21"/>
        <v>0</v>
      </c>
      <c r="V706" s="229"/>
      <c r="W706" s="229"/>
      <c r="Y706" s="223" t="str">
        <f t="shared" si="22"/>
        <v/>
      </c>
    </row>
    <row r="707" spans="1:25" s="223" customFormat="1" ht="20.25">
      <c r="A707" s="293"/>
      <c r="B707" s="294" t="str">
        <f>IF(LEN(A707)=0,"",INDEX('Smelter Reference List'!$A:$A,MATCH($A707,'Smelter Reference List'!$E:$E,0)))</f>
        <v/>
      </c>
      <c r="C707" s="300" t="str">
        <f>IF(LEN(A707)=0,"",INDEX('Smelter Reference List'!$C:$C,MATCH($A707,'Smelter Reference List'!$E:$E,0)))</f>
        <v/>
      </c>
      <c r="D707" s="294" t="str">
        <f ca="1">IF(ISERROR($S707),"",OFFSET('Smelter Reference List'!$C$4,$S707-4,0)&amp;"")</f>
        <v/>
      </c>
      <c r="E707" s="294" t="str">
        <f ca="1">IF(ISERROR($S707),"",OFFSET('Smelter Reference List'!$D$4,$S707-4,0)&amp;"")</f>
        <v/>
      </c>
      <c r="F707" s="294" t="str">
        <f ca="1">IF(ISERROR($S707),"",OFFSET('Smelter Reference List'!$E$4,$S707-4,0))</f>
        <v/>
      </c>
      <c r="G707" s="294" t="str">
        <f ca="1">IF(C707=$U$4,"Enter smelter details", IF(ISERROR($S707),"",OFFSET('Smelter Reference List'!$F$4,$S707-4,0)))</f>
        <v/>
      </c>
      <c r="H707" s="295" t="str">
        <f ca="1">IF(ISERROR($S707),"",OFFSET('Smelter Reference List'!$G$4,$S707-4,0))</f>
        <v/>
      </c>
      <c r="I707" s="296" t="str">
        <f ca="1">IF(ISERROR($S707),"",OFFSET('Smelter Reference List'!$H$4,$S707-4,0))</f>
        <v/>
      </c>
      <c r="J707" s="296" t="str">
        <f ca="1">IF(ISERROR($S707),"",OFFSET('Smelter Reference List'!$I$4,$S707-4,0))</f>
        <v/>
      </c>
      <c r="K707" s="297"/>
      <c r="L707" s="297"/>
      <c r="M707" s="297"/>
      <c r="N707" s="297"/>
      <c r="O707" s="297"/>
      <c r="P707" s="297"/>
      <c r="Q707" s="298"/>
      <c r="R707" s="227"/>
      <c r="S707" s="228" t="e">
        <f>IF(C707="",NA(),MATCH($B707&amp;$C707,'Smelter Reference List'!$J:$J,0))</f>
        <v>#N/A</v>
      </c>
      <c r="T707" s="229"/>
      <c r="U707" s="229">
        <f t="shared" ca="1" si="21"/>
        <v>0</v>
      </c>
      <c r="V707" s="229"/>
      <c r="W707" s="229"/>
      <c r="Y707" s="223" t="str">
        <f t="shared" si="22"/>
        <v/>
      </c>
    </row>
    <row r="708" spans="1:25" s="223" customFormat="1" ht="20.25">
      <c r="A708" s="293"/>
      <c r="B708" s="294" t="str">
        <f>IF(LEN(A708)=0,"",INDEX('Smelter Reference List'!$A:$A,MATCH($A708,'Smelter Reference List'!$E:$E,0)))</f>
        <v/>
      </c>
      <c r="C708" s="300" t="str">
        <f>IF(LEN(A708)=0,"",INDEX('Smelter Reference List'!$C:$C,MATCH($A708,'Smelter Reference List'!$E:$E,0)))</f>
        <v/>
      </c>
      <c r="D708" s="294" t="str">
        <f ca="1">IF(ISERROR($S708),"",OFFSET('Smelter Reference List'!$C$4,$S708-4,0)&amp;"")</f>
        <v/>
      </c>
      <c r="E708" s="294" t="str">
        <f ca="1">IF(ISERROR($S708),"",OFFSET('Smelter Reference List'!$D$4,$S708-4,0)&amp;"")</f>
        <v/>
      </c>
      <c r="F708" s="294" t="str">
        <f ca="1">IF(ISERROR($S708),"",OFFSET('Smelter Reference List'!$E$4,$S708-4,0))</f>
        <v/>
      </c>
      <c r="G708" s="294" t="str">
        <f ca="1">IF(C708=$U$4,"Enter smelter details", IF(ISERROR($S708),"",OFFSET('Smelter Reference List'!$F$4,$S708-4,0)))</f>
        <v/>
      </c>
      <c r="H708" s="295" t="str">
        <f ca="1">IF(ISERROR($S708),"",OFFSET('Smelter Reference List'!$G$4,$S708-4,0))</f>
        <v/>
      </c>
      <c r="I708" s="296" t="str">
        <f ca="1">IF(ISERROR($S708),"",OFFSET('Smelter Reference List'!$H$4,$S708-4,0))</f>
        <v/>
      </c>
      <c r="J708" s="296" t="str">
        <f ca="1">IF(ISERROR($S708),"",OFFSET('Smelter Reference List'!$I$4,$S708-4,0))</f>
        <v/>
      </c>
      <c r="K708" s="297"/>
      <c r="L708" s="297"/>
      <c r="M708" s="297"/>
      <c r="N708" s="297"/>
      <c r="O708" s="297"/>
      <c r="P708" s="297"/>
      <c r="Q708" s="298"/>
      <c r="R708" s="227"/>
      <c r="S708" s="228" t="e">
        <f>IF(C708="",NA(),MATCH($B708&amp;$C708,'Smelter Reference List'!$J:$J,0))</f>
        <v>#N/A</v>
      </c>
      <c r="T708" s="229"/>
      <c r="U708" s="229">
        <f t="shared" ca="1" si="21"/>
        <v>0</v>
      </c>
      <c r="V708" s="229"/>
      <c r="W708" s="229"/>
      <c r="Y708" s="223" t="str">
        <f t="shared" si="22"/>
        <v/>
      </c>
    </row>
    <row r="709" spans="1:25" s="223" customFormat="1" ht="20.25">
      <c r="A709" s="293"/>
      <c r="B709" s="294" t="str">
        <f>IF(LEN(A709)=0,"",INDEX('Smelter Reference List'!$A:$A,MATCH($A709,'Smelter Reference List'!$E:$E,0)))</f>
        <v/>
      </c>
      <c r="C709" s="300" t="str">
        <f>IF(LEN(A709)=0,"",INDEX('Smelter Reference List'!$C:$C,MATCH($A709,'Smelter Reference List'!$E:$E,0)))</f>
        <v/>
      </c>
      <c r="D709" s="294" t="str">
        <f ca="1">IF(ISERROR($S709),"",OFFSET('Smelter Reference List'!$C$4,$S709-4,0)&amp;"")</f>
        <v/>
      </c>
      <c r="E709" s="294" t="str">
        <f ca="1">IF(ISERROR($S709),"",OFFSET('Smelter Reference List'!$D$4,$S709-4,0)&amp;"")</f>
        <v/>
      </c>
      <c r="F709" s="294" t="str">
        <f ca="1">IF(ISERROR($S709),"",OFFSET('Smelter Reference List'!$E$4,$S709-4,0))</f>
        <v/>
      </c>
      <c r="G709" s="294" t="str">
        <f ca="1">IF(C709=$U$4,"Enter smelter details", IF(ISERROR($S709),"",OFFSET('Smelter Reference List'!$F$4,$S709-4,0)))</f>
        <v/>
      </c>
      <c r="H709" s="295" t="str">
        <f ca="1">IF(ISERROR($S709),"",OFFSET('Smelter Reference List'!$G$4,$S709-4,0))</f>
        <v/>
      </c>
      <c r="I709" s="296" t="str">
        <f ca="1">IF(ISERROR($S709),"",OFFSET('Smelter Reference List'!$H$4,$S709-4,0))</f>
        <v/>
      </c>
      <c r="J709" s="296" t="str">
        <f ca="1">IF(ISERROR($S709),"",OFFSET('Smelter Reference List'!$I$4,$S709-4,0))</f>
        <v/>
      </c>
      <c r="K709" s="297"/>
      <c r="L709" s="297"/>
      <c r="M709" s="297"/>
      <c r="N709" s="297"/>
      <c r="O709" s="297"/>
      <c r="P709" s="297"/>
      <c r="Q709" s="298"/>
      <c r="R709" s="227"/>
      <c r="S709" s="228" t="e">
        <f>IF(C709="",NA(),MATCH($B709&amp;$C709,'Smelter Reference List'!$J:$J,0))</f>
        <v>#N/A</v>
      </c>
      <c r="T709" s="229"/>
      <c r="U709" s="229">
        <f t="shared" ca="1" si="21"/>
        <v>0</v>
      </c>
      <c r="V709" s="229"/>
      <c r="W709" s="229"/>
      <c r="Y709" s="223" t="str">
        <f t="shared" si="22"/>
        <v/>
      </c>
    </row>
    <row r="710" spans="1:25" s="223" customFormat="1" ht="20.25">
      <c r="A710" s="293"/>
      <c r="B710" s="294" t="str">
        <f>IF(LEN(A710)=0,"",INDEX('Smelter Reference List'!$A:$A,MATCH($A710,'Smelter Reference List'!$E:$E,0)))</f>
        <v/>
      </c>
      <c r="C710" s="300" t="str">
        <f>IF(LEN(A710)=0,"",INDEX('Smelter Reference List'!$C:$C,MATCH($A710,'Smelter Reference List'!$E:$E,0)))</f>
        <v/>
      </c>
      <c r="D710" s="294" t="str">
        <f ca="1">IF(ISERROR($S710),"",OFFSET('Smelter Reference List'!$C$4,$S710-4,0)&amp;"")</f>
        <v/>
      </c>
      <c r="E710" s="294" t="str">
        <f ca="1">IF(ISERROR($S710),"",OFFSET('Smelter Reference List'!$D$4,$S710-4,0)&amp;"")</f>
        <v/>
      </c>
      <c r="F710" s="294" t="str">
        <f ca="1">IF(ISERROR($S710),"",OFFSET('Smelter Reference List'!$E$4,$S710-4,0))</f>
        <v/>
      </c>
      <c r="G710" s="294" t="str">
        <f ca="1">IF(C710=$U$4,"Enter smelter details", IF(ISERROR($S710),"",OFFSET('Smelter Reference List'!$F$4,$S710-4,0)))</f>
        <v/>
      </c>
      <c r="H710" s="295" t="str">
        <f ca="1">IF(ISERROR($S710),"",OFFSET('Smelter Reference List'!$G$4,$S710-4,0))</f>
        <v/>
      </c>
      <c r="I710" s="296" t="str">
        <f ca="1">IF(ISERROR($S710),"",OFFSET('Smelter Reference List'!$H$4,$S710-4,0))</f>
        <v/>
      </c>
      <c r="J710" s="296" t="str">
        <f ca="1">IF(ISERROR($S710),"",OFFSET('Smelter Reference List'!$I$4,$S710-4,0))</f>
        <v/>
      </c>
      <c r="K710" s="297"/>
      <c r="L710" s="297"/>
      <c r="M710" s="297"/>
      <c r="N710" s="297"/>
      <c r="O710" s="297"/>
      <c r="P710" s="297"/>
      <c r="Q710" s="298"/>
      <c r="R710" s="227"/>
      <c r="S710" s="228" t="e">
        <f>IF(C710="",NA(),MATCH($B710&amp;$C710,'Smelter Reference List'!$J:$J,0))</f>
        <v>#N/A</v>
      </c>
      <c r="T710" s="229"/>
      <c r="U710" s="229">
        <f t="shared" ref="U710:U773" ca="1" si="23">IF(AND(C710="Smelter not listed",OR(LEN(D710)=0,LEN(E710)=0)),1,0)</f>
        <v>0</v>
      </c>
      <c r="V710" s="229"/>
      <c r="W710" s="229"/>
      <c r="Y710" s="223" t="str">
        <f t="shared" ref="Y710:Y773" si="24">B710&amp;C710</f>
        <v/>
      </c>
    </row>
    <row r="711" spans="1:25" s="223" customFormat="1" ht="20.25">
      <c r="A711" s="293"/>
      <c r="B711" s="294" t="str">
        <f>IF(LEN(A711)=0,"",INDEX('Smelter Reference List'!$A:$A,MATCH($A711,'Smelter Reference List'!$E:$E,0)))</f>
        <v/>
      </c>
      <c r="C711" s="300" t="str">
        <f>IF(LEN(A711)=0,"",INDEX('Smelter Reference List'!$C:$C,MATCH($A711,'Smelter Reference List'!$E:$E,0)))</f>
        <v/>
      </c>
      <c r="D711" s="294" t="str">
        <f ca="1">IF(ISERROR($S711),"",OFFSET('Smelter Reference List'!$C$4,$S711-4,0)&amp;"")</f>
        <v/>
      </c>
      <c r="E711" s="294" t="str">
        <f ca="1">IF(ISERROR($S711),"",OFFSET('Smelter Reference List'!$D$4,$S711-4,0)&amp;"")</f>
        <v/>
      </c>
      <c r="F711" s="294" t="str">
        <f ca="1">IF(ISERROR($S711),"",OFFSET('Smelter Reference List'!$E$4,$S711-4,0))</f>
        <v/>
      </c>
      <c r="G711" s="294" t="str">
        <f ca="1">IF(C711=$U$4,"Enter smelter details", IF(ISERROR($S711),"",OFFSET('Smelter Reference List'!$F$4,$S711-4,0)))</f>
        <v/>
      </c>
      <c r="H711" s="295" t="str">
        <f ca="1">IF(ISERROR($S711),"",OFFSET('Smelter Reference List'!$G$4,$S711-4,0))</f>
        <v/>
      </c>
      <c r="I711" s="296" t="str">
        <f ca="1">IF(ISERROR($S711),"",OFFSET('Smelter Reference List'!$H$4,$S711-4,0))</f>
        <v/>
      </c>
      <c r="J711" s="296" t="str">
        <f ca="1">IF(ISERROR($S711),"",OFFSET('Smelter Reference List'!$I$4,$S711-4,0))</f>
        <v/>
      </c>
      <c r="K711" s="297"/>
      <c r="L711" s="297"/>
      <c r="M711" s="297"/>
      <c r="N711" s="297"/>
      <c r="O711" s="297"/>
      <c r="P711" s="297"/>
      <c r="Q711" s="298"/>
      <c r="R711" s="227"/>
      <c r="S711" s="228" t="e">
        <f>IF(C711="",NA(),MATCH($B711&amp;$C711,'Smelter Reference List'!$J:$J,0))</f>
        <v>#N/A</v>
      </c>
      <c r="T711" s="229"/>
      <c r="U711" s="229">
        <f t="shared" ca="1" si="23"/>
        <v>0</v>
      </c>
      <c r="V711" s="229"/>
      <c r="W711" s="229"/>
      <c r="Y711" s="223" t="str">
        <f t="shared" si="24"/>
        <v/>
      </c>
    </row>
    <row r="712" spans="1:25" s="223" customFormat="1" ht="20.25">
      <c r="A712" s="293"/>
      <c r="B712" s="294" t="str">
        <f>IF(LEN(A712)=0,"",INDEX('Smelter Reference List'!$A:$A,MATCH($A712,'Smelter Reference List'!$E:$E,0)))</f>
        <v/>
      </c>
      <c r="C712" s="300" t="str">
        <f>IF(LEN(A712)=0,"",INDEX('Smelter Reference List'!$C:$C,MATCH($A712,'Smelter Reference List'!$E:$E,0)))</f>
        <v/>
      </c>
      <c r="D712" s="294" t="str">
        <f ca="1">IF(ISERROR($S712),"",OFFSET('Smelter Reference List'!$C$4,$S712-4,0)&amp;"")</f>
        <v/>
      </c>
      <c r="E712" s="294" t="str">
        <f ca="1">IF(ISERROR($S712),"",OFFSET('Smelter Reference List'!$D$4,$S712-4,0)&amp;"")</f>
        <v/>
      </c>
      <c r="F712" s="294" t="str">
        <f ca="1">IF(ISERROR($S712),"",OFFSET('Smelter Reference List'!$E$4,$S712-4,0))</f>
        <v/>
      </c>
      <c r="G712" s="294" t="str">
        <f ca="1">IF(C712=$U$4,"Enter smelter details", IF(ISERROR($S712),"",OFFSET('Smelter Reference List'!$F$4,$S712-4,0)))</f>
        <v/>
      </c>
      <c r="H712" s="295" t="str">
        <f ca="1">IF(ISERROR($S712),"",OFFSET('Smelter Reference List'!$G$4,$S712-4,0))</f>
        <v/>
      </c>
      <c r="I712" s="296" t="str">
        <f ca="1">IF(ISERROR($S712),"",OFFSET('Smelter Reference List'!$H$4,$S712-4,0))</f>
        <v/>
      </c>
      <c r="J712" s="296" t="str">
        <f ca="1">IF(ISERROR($S712),"",OFFSET('Smelter Reference List'!$I$4,$S712-4,0))</f>
        <v/>
      </c>
      <c r="K712" s="297"/>
      <c r="L712" s="297"/>
      <c r="M712" s="297"/>
      <c r="N712" s="297"/>
      <c r="O712" s="297"/>
      <c r="P712" s="297"/>
      <c r="Q712" s="298"/>
      <c r="R712" s="227"/>
      <c r="S712" s="228" t="e">
        <f>IF(C712="",NA(),MATCH($B712&amp;$C712,'Smelter Reference List'!$J:$J,0))</f>
        <v>#N/A</v>
      </c>
      <c r="T712" s="229"/>
      <c r="U712" s="229">
        <f t="shared" ca="1" si="23"/>
        <v>0</v>
      </c>
      <c r="V712" s="229"/>
      <c r="W712" s="229"/>
      <c r="Y712" s="223" t="str">
        <f t="shared" si="24"/>
        <v/>
      </c>
    </row>
    <row r="713" spans="1:25" s="223" customFormat="1" ht="20.25">
      <c r="A713" s="293"/>
      <c r="B713" s="294" t="str">
        <f>IF(LEN(A713)=0,"",INDEX('Smelter Reference List'!$A:$A,MATCH($A713,'Smelter Reference List'!$E:$E,0)))</f>
        <v/>
      </c>
      <c r="C713" s="300" t="str">
        <f>IF(LEN(A713)=0,"",INDEX('Smelter Reference List'!$C:$C,MATCH($A713,'Smelter Reference List'!$E:$E,0)))</f>
        <v/>
      </c>
      <c r="D713" s="294" t="str">
        <f ca="1">IF(ISERROR($S713),"",OFFSET('Smelter Reference List'!$C$4,$S713-4,0)&amp;"")</f>
        <v/>
      </c>
      <c r="E713" s="294" t="str">
        <f ca="1">IF(ISERROR($S713),"",OFFSET('Smelter Reference List'!$D$4,$S713-4,0)&amp;"")</f>
        <v/>
      </c>
      <c r="F713" s="294" t="str">
        <f ca="1">IF(ISERROR($S713),"",OFFSET('Smelter Reference List'!$E$4,$S713-4,0))</f>
        <v/>
      </c>
      <c r="G713" s="294" t="str">
        <f ca="1">IF(C713=$U$4,"Enter smelter details", IF(ISERROR($S713),"",OFFSET('Smelter Reference List'!$F$4,$S713-4,0)))</f>
        <v/>
      </c>
      <c r="H713" s="295" t="str">
        <f ca="1">IF(ISERROR($S713),"",OFFSET('Smelter Reference List'!$G$4,$S713-4,0))</f>
        <v/>
      </c>
      <c r="I713" s="296" t="str">
        <f ca="1">IF(ISERROR($S713),"",OFFSET('Smelter Reference List'!$H$4,$S713-4,0))</f>
        <v/>
      </c>
      <c r="J713" s="296" t="str">
        <f ca="1">IF(ISERROR($S713),"",OFFSET('Smelter Reference List'!$I$4,$S713-4,0))</f>
        <v/>
      </c>
      <c r="K713" s="297"/>
      <c r="L713" s="297"/>
      <c r="M713" s="297"/>
      <c r="N713" s="297"/>
      <c r="O713" s="297"/>
      <c r="P713" s="297"/>
      <c r="Q713" s="298"/>
      <c r="R713" s="227"/>
      <c r="S713" s="228" t="e">
        <f>IF(C713="",NA(),MATCH($B713&amp;$C713,'Smelter Reference List'!$J:$J,0))</f>
        <v>#N/A</v>
      </c>
      <c r="T713" s="229"/>
      <c r="U713" s="229">
        <f t="shared" ca="1" si="23"/>
        <v>0</v>
      </c>
      <c r="V713" s="229"/>
      <c r="W713" s="229"/>
      <c r="Y713" s="223" t="str">
        <f t="shared" si="24"/>
        <v/>
      </c>
    </row>
    <row r="714" spans="1:25" s="223" customFormat="1" ht="20.25">
      <c r="A714" s="293"/>
      <c r="B714" s="294" t="str">
        <f>IF(LEN(A714)=0,"",INDEX('Smelter Reference List'!$A:$A,MATCH($A714,'Smelter Reference List'!$E:$E,0)))</f>
        <v/>
      </c>
      <c r="C714" s="300" t="str">
        <f>IF(LEN(A714)=0,"",INDEX('Smelter Reference List'!$C:$C,MATCH($A714,'Smelter Reference List'!$E:$E,0)))</f>
        <v/>
      </c>
      <c r="D714" s="294" t="str">
        <f ca="1">IF(ISERROR($S714),"",OFFSET('Smelter Reference List'!$C$4,$S714-4,0)&amp;"")</f>
        <v/>
      </c>
      <c r="E714" s="294" t="str">
        <f ca="1">IF(ISERROR($S714),"",OFFSET('Smelter Reference List'!$D$4,$S714-4,0)&amp;"")</f>
        <v/>
      </c>
      <c r="F714" s="294" t="str">
        <f ca="1">IF(ISERROR($S714),"",OFFSET('Smelter Reference List'!$E$4,$S714-4,0))</f>
        <v/>
      </c>
      <c r="G714" s="294" t="str">
        <f ca="1">IF(C714=$U$4,"Enter smelter details", IF(ISERROR($S714),"",OFFSET('Smelter Reference List'!$F$4,$S714-4,0)))</f>
        <v/>
      </c>
      <c r="H714" s="295" t="str">
        <f ca="1">IF(ISERROR($S714),"",OFFSET('Smelter Reference List'!$G$4,$S714-4,0))</f>
        <v/>
      </c>
      <c r="I714" s="296" t="str">
        <f ca="1">IF(ISERROR($S714),"",OFFSET('Smelter Reference List'!$H$4,$S714-4,0))</f>
        <v/>
      </c>
      <c r="J714" s="296" t="str">
        <f ca="1">IF(ISERROR($S714),"",OFFSET('Smelter Reference List'!$I$4,$S714-4,0))</f>
        <v/>
      </c>
      <c r="K714" s="297"/>
      <c r="L714" s="297"/>
      <c r="M714" s="297"/>
      <c r="N714" s="297"/>
      <c r="O714" s="297"/>
      <c r="P714" s="297"/>
      <c r="Q714" s="298"/>
      <c r="R714" s="227"/>
      <c r="S714" s="228" t="e">
        <f>IF(C714="",NA(),MATCH($B714&amp;$C714,'Smelter Reference List'!$J:$J,0))</f>
        <v>#N/A</v>
      </c>
      <c r="T714" s="229"/>
      <c r="U714" s="229">
        <f t="shared" ca="1" si="23"/>
        <v>0</v>
      </c>
      <c r="V714" s="229"/>
      <c r="W714" s="229"/>
      <c r="Y714" s="223" t="str">
        <f t="shared" si="24"/>
        <v/>
      </c>
    </row>
    <row r="715" spans="1:25" s="223" customFormat="1" ht="20.25">
      <c r="A715" s="293"/>
      <c r="B715" s="294" t="str">
        <f>IF(LEN(A715)=0,"",INDEX('Smelter Reference List'!$A:$A,MATCH($A715,'Smelter Reference List'!$E:$E,0)))</f>
        <v/>
      </c>
      <c r="C715" s="300" t="str">
        <f>IF(LEN(A715)=0,"",INDEX('Smelter Reference List'!$C:$C,MATCH($A715,'Smelter Reference List'!$E:$E,0)))</f>
        <v/>
      </c>
      <c r="D715" s="294" t="str">
        <f ca="1">IF(ISERROR($S715),"",OFFSET('Smelter Reference List'!$C$4,$S715-4,0)&amp;"")</f>
        <v/>
      </c>
      <c r="E715" s="294" t="str">
        <f ca="1">IF(ISERROR($S715),"",OFFSET('Smelter Reference List'!$D$4,$S715-4,0)&amp;"")</f>
        <v/>
      </c>
      <c r="F715" s="294" t="str">
        <f ca="1">IF(ISERROR($S715),"",OFFSET('Smelter Reference List'!$E$4,$S715-4,0))</f>
        <v/>
      </c>
      <c r="G715" s="294" t="str">
        <f ca="1">IF(C715=$U$4,"Enter smelter details", IF(ISERROR($S715),"",OFFSET('Smelter Reference List'!$F$4,$S715-4,0)))</f>
        <v/>
      </c>
      <c r="H715" s="295" t="str">
        <f ca="1">IF(ISERROR($S715),"",OFFSET('Smelter Reference List'!$G$4,$S715-4,0))</f>
        <v/>
      </c>
      <c r="I715" s="296" t="str">
        <f ca="1">IF(ISERROR($S715),"",OFFSET('Smelter Reference List'!$H$4,$S715-4,0))</f>
        <v/>
      </c>
      <c r="J715" s="296" t="str">
        <f ca="1">IF(ISERROR($S715),"",OFFSET('Smelter Reference List'!$I$4,$S715-4,0))</f>
        <v/>
      </c>
      <c r="K715" s="297"/>
      <c r="L715" s="297"/>
      <c r="M715" s="297"/>
      <c r="N715" s="297"/>
      <c r="O715" s="297"/>
      <c r="P715" s="297"/>
      <c r="Q715" s="298"/>
      <c r="R715" s="227"/>
      <c r="S715" s="228" t="e">
        <f>IF(C715="",NA(),MATCH($B715&amp;$C715,'Smelter Reference List'!$J:$J,0))</f>
        <v>#N/A</v>
      </c>
      <c r="T715" s="229"/>
      <c r="U715" s="229">
        <f t="shared" ca="1" si="23"/>
        <v>0</v>
      </c>
      <c r="V715" s="229"/>
      <c r="W715" s="229"/>
      <c r="Y715" s="223" t="str">
        <f t="shared" si="24"/>
        <v/>
      </c>
    </row>
    <row r="716" spans="1:25" s="223" customFormat="1" ht="20.25">
      <c r="A716" s="293"/>
      <c r="B716" s="294" t="str">
        <f>IF(LEN(A716)=0,"",INDEX('Smelter Reference List'!$A:$A,MATCH($A716,'Smelter Reference List'!$E:$E,0)))</f>
        <v/>
      </c>
      <c r="C716" s="300" t="str">
        <f>IF(LEN(A716)=0,"",INDEX('Smelter Reference List'!$C:$C,MATCH($A716,'Smelter Reference List'!$E:$E,0)))</f>
        <v/>
      </c>
      <c r="D716" s="294" t="str">
        <f ca="1">IF(ISERROR($S716),"",OFFSET('Smelter Reference List'!$C$4,$S716-4,0)&amp;"")</f>
        <v/>
      </c>
      <c r="E716" s="294" t="str">
        <f ca="1">IF(ISERROR($S716),"",OFFSET('Smelter Reference List'!$D$4,$S716-4,0)&amp;"")</f>
        <v/>
      </c>
      <c r="F716" s="294" t="str">
        <f ca="1">IF(ISERROR($S716),"",OFFSET('Smelter Reference List'!$E$4,$S716-4,0))</f>
        <v/>
      </c>
      <c r="G716" s="294" t="str">
        <f ca="1">IF(C716=$U$4,"Enter smelter details", IF(ISERROR($S716),"",OFFSET('Smelter Reference List'!$F$4,$S716-4,0)))</f>
        <v/>
      </c>
      <c r="H716" s="295" t="str">
        <f ca="1">IF(ISERROR($S716),"",OFFSET('Smelter Reference List'!$G$4,$S716-4,0))</f>
        <v/>
      </c>
      <c r="I716" s="296" t="str">
        <f ca="1">IF(ISERROR($S716),"",OFFSET('Smelter Reference List'!$H$4,$S716-4,0))</f>
        <v/>
      </c>
      <c r="J716" s="296" t="str">
        <f ca="1">IF(ISERROR($S716),"",OFFSET('Smelter Reference List'!$I$4,$S716-4,0))</f>
        <v/>
      </c>
      <c r="K716" s="297"/>
      <c r="L716" s="297"/>
      <c r="M716" s="297"/>
      <c r="N716" s="297"/>
      <c r="O716" s="297"/>
      <c r="P716" s="297"/>
      <c r="Q716" s="298"/>
      <c r="R716" s="227"/>
      <c r="S716" s="228" t="e">
        <f>IF(C716="",NA(),MATCH($B716&amp;$C716,'Smelter Reference List'!$J:$J,0))</f>
        <v>#N/A</v>
      </c>
      <c r="T716" s="229"/>
      <c r="U716" s="229">
        <f t="shared" ca="1" si="23"/>
        <v>0</v>
      </c>
      <c r="V716" s="229"/>
      <c r="W716" s="229"/>
      <c r="Y716" s="223" t="str">
        <f t="shared" si="24"/>
        <v/>
      </c>
    </row>
    <row r="717" spans="1:25" s="223" customFormat="1" ht="20.25">
      <c r="A717" s="293"/>
      <c r="B717" s="294" t="str">
        <f>IF(LEN(A717)=0,"",INDEX('Smelter Reference List'!$A:$A,MATCH($A717,'Smelter Reference List'!$E:$E,0)))</f>
        <v/>
      </c>
      <c r="C717" s="300" t="str">
        <f>IF(LEN(A717)=0,"",INDEX('Smelter Reference List'!$C:$C,MATCH($A717,'Smelter Reference List'!$E:$E,0)))</f>
        <v/>
      </c>
      <c r="D717" s="294" t="str">
        <f ca="1">IF(ISERROR($S717),"",OFFSET('Smelter Reference List'!$C$4,$S717-4,0)&amp;"")</f>
        <v/>
      </c>
      <c r="E717" s="294" t="str">
        <f ca="1">IF(ISERROR($S717),"",OFFSET('Smelter Reference List'!$D$4,$S717-4,0)&amp;"")</f>
        <v/>
      </c>
      <c r="F717" s="294" t="str">
        <f ca="1">IF(ISERROR($S717),"",OFFSET('Smelter Reference List'!$E$4,$S717-4,0))</f>
        <v/>
      </c>
      <c r="G717" s="294" t="str">
        <f ca="1">IF(C717=$U$4,"Enter smelter details", IF(ISERROR($S717),"",OFFSET('Smelter Reference List'!$F$4,$S717-4,0)))</f>
        <v/>
      </c>
      <c r="H717" s="295" t="str">
        <f ca="1">IF(ISERROR($S717),"",OFFSET('Smelter Reference List'!$G$4,$S717-4,0))</f>
        <v/>
      </c>
      <c r="I717" s="296" t="str">
        <f ca="1">IF(ISERROR($S717),"",OFFSET('Smelter Reference List'!$H$4,$S717-4,0))</f>
        <v/>
      </c>
      <c r="J717" s="296" t="str">
        <f ca="1">IF(ISERROR($S717),"",OFFSET('Smelter Reference List'!$I$4,$S717-4,0))</f>
        <v/>
      </c>
      <c r="K717" s="297"/>
      <c r="L717" s="297"/>
      <c r="M717" s="297"/>
      <c r="N717" s="297"/>
      <c r="O717" s="297"/>
      <c r="P717" s="297"/>
      <c r="Q717" s="298"/>
      <c r="R717" s="227"/>
      <c r="S717" s="228" t="e">
        <f>IF(C717="",NA(),MATCH($B717&amp;$C717,'Smelter Reference List'!$J:$J,0))</f>
        <v>#N/A</v>
      </c>
      <c r="T717" s="229"/>
      <c r="U717" s="229">
        <f t="shared" ca="1" si="23"/>
        <v>0</v>
      </c>
      <c r="V717" s="229"/>
      <c r="W717" s="229"/>
      <c r="Y717" s="223" t="str">
        <f t="shared" si="24"/>
        <v/>
      </c>
    </row>
    <row r="718" spans="1:25" s="223" customFormat="1" ht="20.25">
      <c r="A718" s="293"/>
      <c r="B718" s="294" t="str">
        <f>IF(LEN(A718)=0,"",INDEX('Smelter Reference List'!$A:$A,MATCH($A718,'Smelter Reference List'!$E:$E,0)))</f>
        <v/>
      </c>
      <c r="C718" s="300" t="str">
        <f>IF(LEN(A718)=0,"",INDEX('Smelter Reference List'!$C:$C,MATCH($A718,'Smelter Reference List'!$E:$E,0)))</f>
        <v/>
      </c>
      <c r="D718" s="294" t="str">
        <f ca="1">IF(ISERROR($S718),"",OFFSET('Smelter Reference List'!$C$4,$S718-4,0)&amp;"")</f>
        <v/>
      </c>
      <c r="E718" s="294" t="str">
        <f ca="1">IF(ISERROR($S718),"",OFFSET('Smelter Reference List'!$D$4,$S718-4,0)&amp;"")</f>
        <v/>
      </c>
      <c r="F718" s="294" t="str">
        <f ca="1">IF(ISERROR($S718),"",OFFSET('Smelter Reference List'!$E$4,$S718-4,0))</f>
        <v/>
      </c>
      <c r="G718" s="294" t="str">
        <f ca="1">IF(C718=$U$4,"Enter smelter details", IF(ISERROR($S718),"",OFFSET('Smelter Reference List'!$F$4,$S718-4,0)))</f>
        <v/>
      </c>
      <c r="H718" s="295" t="str">
        <f ca="1">IF(ISERROR($S718),"",OFFSET('Smelter Reference List'!$G$4,$S718-4,0))</f>
        <v/>
      </c>
      <c r="I718" s="296" t="str">
        <f ca="1">IF(ISERROR($S718),"",OFFSET('Smelter Reference List'!$H$4,$S718-4,0))</f>
        <v/>
      </c>
      <c r="J718" s="296" t="str">
        <f ca="1">IF(ISERROR($S718),"",OFFSET('Smelter Reference List'!$I$4,$S718-4,0))</f>
        <v/>
      </c>
      <c r="K718" s="297"/>
      <c r="L718" s="297"/>
      <c r="M718" s="297"/>
      <c r="N718" s="297"/>
      <c r="O718" s="297"/>
      <c r="P718" s="297"/>
      <c r="Q718" s="298"/>
      <c r="R718" s="227"/>
      <c r="S718" s="228" t="e">
        <f>IF(C718="",NA(),MATCH($B718&amp;$C718,'Smelter Reference List'!$J:$J,0))</f>
        <v>#N/A</v>
      </c>
      <c r="T718" s="229"/>
      <c r="U718" s="229">
        <f t="shared" ca="1" si="23"/>
        <v>0</v>
      </c>
      <c r="V718" s="229"/>
      <c r="W718" s="229"/>
      <c r="Y718" s="223" t="str">
        <f t="shared" si="24"/>
        <v/>
      </c>
    </row>
    <row r="719" spans="1:25" s="223" customFormat="1" ht="20.25">
      <c r="A719" s="293"/>
      <c r="B719" s="294" t="str">
        <f>IF(LEN(A719)=0,"",INDEX('Smelter Reference List'!$A:$A,MATCH($A719,'Smelter Reference List'!$E:$E,0)))</f>
        <v/>
      </c>
      <c r="C719" s="300" t="str">
        <f>IF(LEN(A719)=0,"",INDEX('Smelter Reference List'!$C:$C,MATCH($A719,'Smelter Reference List'!$E:$E,0)))</f>
        <v/>
      </c>
      <c r="D719" s="294" t="str">
        <f ca="1">IF(ISERROR($S719),"",OFFSET('Smelter Reference List'!$C$4,$S719-4,0)&amp;"")</f>
        <v/>
      </c>
      <c r="E719" s="294" t="str">
        <f ca="1">IF(ISERROR($S719),"",OFFSET('Smelter Reference List'!$D$4,$S719-4,0)&amp;"")</f>
        <v/>
      </c>
      <c r="F719" s="294" t="str">
        <f ca="1">IF(ISERROR($S719),"",OFFSET('Smelter Reference List'!$E$4,$S719-4,0))</f>
        <v/>
      </c>
      <c r="G719" s="294" t="str">
        <f ca="1">IF(C719=$U$4,"Enter smelter details", IF(ISERROR($S719),"",OFFSET('Smelter Reference List'!$F$4,$S719-4,0)))</f>
        <v/>
      </c>
      <c r="H719" s="295" t="str">
        <f ca="1">IF(ISERROR($S719),"",OFFSET('Smelter Reference List'!$G$4,$S719-4,0))</f>
        <v/>
      </c>
      <c r="I719" s="296" t="str">
        <f ca="1">IF(ISERROR($S719),"",OFFSET('Smelter Reference List'!$H$4,$S719-4,0))</f>
        <v/>
      </c>
      <c r="J719" s="296" t="str">
        <f ca="1">IF(ISERROR($S719),"",OFFSET('Smelter Reference List'!$I$4,$S719-4,0))</f>
        <v/>
      </c>
      <c r="K719" s="297"/>
      <c r="L719" s="297"/>
      <c r="M719" s="297"/>
      <c r="N719" s="297"/>
      <c r="O719" s="297"/>
      <c r="P719" s="297"/>
      <c r="Q719" s="298"/>
      <c r="R719" s="227"/>
      <c r="S719" s="228" t="e">
        <f>IF(C719="",NA(),MATCH($B719&amp;$C719,'Smelter Reference List'!$J:$J,0))</f>
        <v>#N/A</v>
      </c>
      <c r="T719" s="229"/>
      <c r="U719" s="229">
        <f t="shared" ca="1" si="23"/>
        <v>0</v>
      </c>
      <c r="V719" s="229"/>
      <c r="W719" s="229"/>
      <c r="Y719" s="223" t="str">
        <f t="shared" si="24"/>
        <v/>
      </c>
    </row>
    <row r="720" spans="1:25" s="223" customFormat="1" ht="20.25">
      <c r="A720" s="293"/>
      <c r="B720" s="294" t="str">
        <f>IF(LEN(A720)=0,"",INDEX('Smelter Reference List'!$A:$A,MATCH($A720,'Smelter Reference List'!$E:$E,0)))</f>
        <v/>
      </c>
      <c r="C720" s="300" t="str">
        <f>IF(LEN(A720)=0,"",INDEX('Smelter Reference List'!$C:$C,MATCH($A720,'Smelter Reference List'!$E:$E,0)))</f>
        <v/>
      </c>
      <c r="D720" s="294" t="str">
        <f ca="1">IF(ISERROR($S720),"",OFFSET('Smelter Reference List'!$C$4,$S720-4,0)&amp;"")</f>
        <v/>
      </c>
      <c r="E720" s="294" t="str">
        <f ca="1">IF(ISERROR($S720),"",OFFSET('Smelter Reference List'!$D$4,$S720-4,0)&amp;"")</f>
        <v/>
      </c>
      <c r="F720" s="294" t="str">
        <f ca="1">IF(ISERROR($S720),"",OFFSET('Smelter Reference List'!$E$4,$S720-4,0))</f>
        <v/>
      </c>
      <c r="G720" s="294" t="str">
        <f ca="1">IF(C720=$U$4,"Enter smelter details", IF(ISERROR($S720),"",OFFSET('Smelter Reference List'!$F$4,$S720-4,0)))</f>
        <v/>
      </c>
      <c r="H720" s="295" t="str">
        <f ca="1">IF(ISERROR($S720),"",OFFSET('Smelter Reference List'!$G$4,$S720-4,0))</f>
        <v/>
      </c>
      <c r="I720" s="296" t="str">
        <f ca="1">IF(ISERROR($S720),"",OFFSET('Smelter Reference List'!$H$4,$S720-4,0))</f>
        <v/>
      </c>
      <c r="J720" s="296" t="str">
        <f ca="1">IF(ISERROR($S720),"",OFFSET('Smelter Reference List'!$I$4,$S720-4,0))</f>
        <v/>
      </c>
      <c r="K720" s="297"/>
      <c r="L720" s="297"/>
      <c r="M720" s="297"/>
      <c r="N720" s="297"/>
      <c r="O720" s="297"/>
      <c r="P720" s="297"/>
      <c r="Q720" s="298"/>
      <c r="R720" s="227"/>
      <c r="S720" s="228" t="e">
        <f>IF(C720="",NA(),MATCH($B720&amp;$C720,'Smelter Reference List'!$J:$J,0))</f>
        <v>#N/A</v>
      </c>
      <c r="T720" s="229"/>
      <c r="U720" s="229">
        <f t="shared" ca="1" si="23"/>
        <v>0</v>
      </c>
      <c r="V720" s="229"/>
      <c r="W720" s="229"/>
      <c r="Y720" s="223" t="str">
        <f t="shared" si="24"/>
        <v/>
      </c>
    </row>
    <row r="721" spans="1:25" s="223" customFormat="1" ht="20.25">
      <c r="A721" s="293"/>
      <c r="B721" s="294" t="str">
        <f>IF(LEN(A721)=0,"",INDEX('Smelter Reference List'!$A:$A,MATCH($A721,'Smelter Reference List'!$E:$E,0)))</f>
        <v/>
      </c>
      <c r="C721" s="300" t="str">
        <f>IF(LEN(A721)=0,"",INDEX('Smelter Reference List'!$C:$C,MATCH($A721,'Smelter Reference List'!$E:$E,0)))</f>
        <v/>
      </c>
      <c r="D721" s="294" t="str">
        <f ca="1">IF(ISERROR($S721),"",OFFSET('Smelter Reference List'!$C$4,$S721-4,0)&amp;"")</f>
        <v/>
      </c>
      <c r="E721" s="294" t="str">
        <f ca="1">IF(ISERROR($S721),"",OFFSET('Smelter Reference List'!$D$4,$S721-4,0)&amp;"")</f>
        <v/>
      </c>
      <c r="F721" s="294" t="str">
        <f ca="1">IF(ISERROR($S721),"",OFFSET('Smelter Reference List'!$E$4,$S721-4,0))</f>
        <v/>
      </c>
      <c r="G721" s="294" t="str">
        <f ca="1">IF(C721=$U$4,"Enter smelter details", IF(ISERROR($S721),"",OFFSET('Smelter Reference List'!$F$4,$S721-4,0)))</f>
        <v/>
      </c>
      <c r="H721" s="295" t="str">
        <f ca="1">IF(ISERROR($S721),"",OFFSET('Smelter Reference List'!$G$4,$S721-4,0))</f>
        <v/>
      </c>
      <c r="I721" s="296" t="str">
        <f ca="1">IF(ISERROR($S721),"",OFFSET('Smelter Reference List'!$H$4,$S721-4,0))</f>
        <v/>
      </c>
      <c r="J721" s="296" t="str">
        <f ca="1">IF(ISERROR($S721),"",OFFSET('Smelter Reference List'!$I$4,$S721-4,0))</f>
        <v/>
      </c>
      <c r="K721" s="297"/>
      <c r="L721" s="297"/>
      <c r="M721" s="297"/>
      <c r="N721" s="297"/>
      <c r="O721" s="297"/>
      <c r="P721" s="297"/>
      <c r="Q721" s="298"/>
      <c r="R721" s="227"/>
      <c r="S721" s="228" t="e">
        <f>IF(C721="",NA(),MATCH($B721&amp;$C721,'Smelter Reference List'!$J:$J,0))</f>
        <v>#N/A</v>
      </c>
      <c r="T721" s="229"/>
      <c r="U721" s="229">
        <f t="shared" ca="1" si="23"/>
        <v>0</v>
      </c>
      <c r="V721" s="229"/>
      <c r="W721" s="229"/>
      <c r="Y721" s="223" t="str">
        <f t="shared" si="24"/>
        <v/>
      </c>
    </row>
    <row r="722" spans="1:25" s="223" customFormat="1" ht="20.25">
      <c r="A722" s="293"/>
      <c r="B722" s="294" t="str">
        <f>IF(LEN(A722)=0,"",INDEX('Smelter Reference List'!$A:$A,MATCH($A722,'Smelter Reference List'!$E:$E,0)))</f>
        <v/>
      </c>
      <c r="C722" s="300" t="str">
        <f>IF(LEN(A722)=0,"",INDEX('Smelter Reference List'!$C:$C,MATCH($A722,'Smelter Reference List'!$E:$E,0)))</f>
        <v/>
      </c>
      <c r="D722" s="294" t="str">
        <f ca="1">IF(ISERROR($S722),"",OFFSET('Smelter Reference List'!$C$4,$S722-4,0)&amp;"")</f>
        <v/>
      </c>
      <c r="E722" s="294" t="str">
        <f ca="1">IF(ISERROR($S722),"",OFFSET('Smelter Reference List'!$D$4,$S722-4,0)&amp;"")</f>
        <v/>
      </c>
      <c r="F722" s="294" t="str">
        <f ca="1">IF(ISERROR($S722),"",OFFSET('Smelter Reference List'!$E$4,$S722-4,0))</f>
        <v/>
      </c>
      <c r="G722" s="294" t="str">
        <f ca="1">IF(C722=$U$4,"Enter smelter details", IF(ISERROR($S722),"",OFFSET('Smelter Reference List'!$F$4,$S722-4,0)))</f>
        <v/>
      </c>
      <c r="H722" s="295" t="str">
        <f ca="1">IF(ISERROR($S722),"",OFFSET('Smelter Reference List'!$G$4,$S722-4,0))</f>
        <v/>
      </c>
      <c r="I722" s="296" t="str">
        <f ca="1">IF(ISERROR($S722),"",OFFSET('Smelter Reference List'!$H$4,$S722-4,0))</f>
        <v/>
      </c>
      <c r="J722" s="296" t="str">
        <f ca="1">IF(ISERROR($S722),"",OFFSET('Smelter Reference List'!$I$4,$S722-4,0))</f>
        <v/>
      </c>
      <c r="K722" s="297"/>
      <c r="L722" s="297"/>
      <c r="M722" s="297"/>
      <c r="N722" s="297"/>
      <c r="O722" s="297"/>
      <c r="P722" s="297"/>
      <c r="Q722" s="298"/>
      <c r="R722" s="227"/>
      <c r="S722" s="228" t="e">
        <f>IF(C722="",NA(),MATCH($B722&amp;$C722,'Smelter Reference List'!$J:$J,0))</f>
        <v>#N/A</v>
      </c>
      <c r="T722" s="229"/>
      <c r="U722" s="229">
        <f t="shared" ca="1" si="23"/>
        <v>0</v>
      </c>
      <c r="V722" s="229"/>
      <c r="W722" s="229"/>
      <c r="Y722" s="223" t="str">
        <f t="shared" si="24"/>
        <v/>
      </c>
    </row>
    <row r="723" spans="1:25" s="223" customFormat="1" ht="20.25">
      <c r="A723" s="293"/>
      <c r="B723" s="294" t="str">
        <f>IF(LEN(A723)=0,"",INDEX('Smelter Reference List'!$A:$A,MATCH($A723,'Smelter Reference List'!$E:$E,0)))</f>
        <v/>
      </c>
      <c r="C723" s="300" t="str">
        <f>IF(LEN(A723)=0,"",INDEX('Smelter Reference List'!$C:$C,MATCH($A723,'Smelter Reference List'!$E:$E,0)))</f>
        <v/>
      </c>
      <c r="D723" s="294" t="str">
        <f ca="1">IF(ISERROR($S723),"",OFFSET('Smelter Reference List'!$C$4,$S723-4,0)&amp;"")</f>
        <v/>
      </c>
      <c r="E723" s="294" t="str">
        <f ca="1">IF(ISERROR($S723),"",OFFSET('Smelter Reference List'!$D$4,$S723-4,0)&amp;"")</f>
        <v/>
      </c>
      <c r="F723" s="294" t="str">
        <f ca="1">IF(ISERROR($S723),"",OFFSET('Smelter Reference List'!$E$4,$S723-4,0))</f>
        <v/>
      </c>
      <c r="G723" s="294" t="str">
        <f ca="1">IF(C723=$U$4,"Enter smelter details", IF(ISERROR($S723),"",OFFSET('Smelter Reference List'!$F$4,$S723-4,0)))</f>
        <v/>
      </c>
      <c r="H723" s="295" t="str">
        <f ca="1">IF(ISERROR($S723),"",OFFSET('Smelter Reference List'!$G$4,$S723-4,0))</f>
        <v/>
      </c>
      <c r="I723" s="296" t="str">
        <f ca="1">IF(ISERROR($S723),"",OFFSET('Smelter Reference List'!$H$4,$S723-4,0))</f>
        <v/>
      </c>
      <c r="J723" s="296" t="str">
        <f ca="1">IF(ISERROR($S723),"",OFFSET('Smelter Reference List'!$I$4,$S723-4,0))</f>
        <v/>
      </c>
      <c r="K723" s="297"/>
      <c r="L723" s="297"/>
      <c r="M723" s="297"/>
      <c r="N723" s="297"/>
      <c r="O723" s="297"/>
      <c r="P723" s="297"/>
      <c r="Q723" s="298"/>
      <c r="R723" s="227"/>
      <c r="S723" s="228" t="e">
        <f>IF(C723="",NA(),MATCH($B723&amp;$C723,'Smelter Reference List'!$J:$J,0))</f>
        <v>#N/A</v>
      </c>
      <c r="T723" s="229"/>
      <c r="U723" s="229">
        <f t="shared" ca="1" si="23"/>
        <v>0</v>
      </c>
      <c r="V723" s="229"/>
      <c r="W723" s="229"/>
      <c r="Y723" s="223" t="str">
        <f t="shared" si="24"/>
        <v/>
      </c>
    </row>
    <row r="724" spans="1:25" s="223" customFormat="1" ht="20.25">
      <c r="A724" s="293"/>
      <c r="B724" s="294" t="str">
        <f>IF(LEN(A724)=0,"",INDEX('Smelter Reference List'!$A:$A,MATCH($A724,'Smelter Reference List'!$E:$E,0)))</f>
        <v/>
      </c>
      <c r="C724" s="300" t="str">
        <f>IF(LEN(A724)=0,"",INDEX('Smelter Reference List'!$C:$C,MATCH($A724,'Smelter Reference List'!$E:$E,0)))</f>
        <v/>
      </c>
      <c r="D724" s="294" t="str">
        <f ca="1">IF(ISERROR($S724),"",OFFSET('Smelter Reference List'!$C$4,$S724-4,0)&amp;"")</f>
        <v/>
      </c>
      <c r="E724" s="294" t="str">
        <f ca="1">IF(ISERROR($S724),"",OFFSET('Smelter Reference List'!$D$4,$S724-4,0)&amp;"")</f>
        <v/>
      </c>
      <c r="F724" s="294" t="str">
        <f ca="1">IF(ISERROR($S724),"",OFFSET('Smelter Reference List'!$E$4,$S724-4,0))</f>
        <v/>
      </c>
      <c r="G724" s="294" t="str">
        <f ca="1">IF(C724=$U$4,"Enter smelter details", IF(ISERROR($S724),"",OFFSET('Smelter Reference List'!$F$4,$S724-4,0)))</f>
        <v/>
      </c>
      <c r="H724" s="295" t="str">
        <f ca="1">IF(ISERROR($S724),"",OFFSET('Smelter Reference List'!$G$4,$S724-4,0))</f>
        <v/>
      </c>
      <c r="I724" s="296" t="str">
        <f ca="1">IF(ISERROR($S724),"",OFFSET('Smelter Reference List'!$H$4,$S724-4,0))</f>
        <v/>
      </c>
      <c r="J724" s="296" t="str">
        <f ca="1">IF(ISERROR($S724),"",OFFSET('Smelter Reference List'!$I$4,$S724-4,0))</f>
        <v/>
      </c>
      <c r="K724" s="297"/>
      <c r="L724" s="297"/>
      <c r="M724" s="297"/>
      <c r="N724" s="297"/>
      <c r="O724" s="297"/>
      <c r="P724" s="297"/>
      <c r="Q724" s="298"/>
      <c r="R724" s="227"/>
      <c r="S724" s="228" t="e">
        <f>IF(C724="",NA(),MATCH($B724&amp;$C724,'Smelter Reference List'!$J:$J,0))</f>
        <v>#N/A</v>
      </c>
      <c r="T724" s="229"/>
      <c r="U724" s="229">
        <f t="shared" ca="1" si="23"/>
        <v>0</v>
      </c>
      <c r="V724" s="229"/>
      <c r="W724" s="229"/>
      <c r="Y724" s="223" t="str">
        <f t="shared" si="24"/>
        <v/>
      </c>
    </row>
    <row r="725" spans="1:25" s="223" customFormat="1" ht="20.25">
      <c r="A725" s="293"/>
      <c r="B725" s="294" t="str">
        <f>IF(LEN(A725)=0,"",INDEX('Smelter Reference List'!$A:$A,MATCH($A725,'Smelter Reference List'!$E:$E,0)))</f>
        <v/>
      </c>
      <c r="C725" s="300" t="str">
        <f>IF(LEN(A725)=0,"",INDEX('Smelter Reference List'!$C:$C,MATCH($A725,'Smelter Reference List'!$E:$E,0)))</f>
        <v/>
      </c>
      <c r="D725" s="294" t="str">
        <f ca="1">IF(ISERROR($S725),"",OFFSET('Smelter Reference List'!$C$4,$S725-4,0)&amp;"")</f>
        <v/>
      </c>
      <c r="E725" s="294" t="str">
        <f ca="1">IF(ISERROR($S725),"",OFFSET('Smelter Reference List'!$D$4,$S725-4,0)&amp;"")</f>
        <v/>
      </c>
      <c r="F725" s="294" t="str">
        <f ca="1">IF(ISERROR($S725),"",OFFSET('Smelter Reference List'!$E$4,$S725-4,0))</f>
        <v/>
      </c>
      <c r="G725" s="294" t="str">
        <f ca="1">IF(C725=$U$4,"Enter smelter details", IF(ISERROR($S725),"",OFFSET('Smelter Reference List'!$F$4,$S725-4,0)))</f>
        <v/>
      </c>
      <c r="H725" s="295" t="str">
        <f ca="1">IF(ISERROR($S725),"",OFFSET('Smelter Reference List'!$G$4,$S725-4,0))</f>
        <v/>
      </c>
      <c r="I725" s="296" t="str">
        <f ca="1">IF(ISERROR($S725),"",OFFSET('Smelter Reference List'!$H$4,$S725-4,0))</f>
        <v/>
      </c>
      <c r="J725" s="296" t="str">
        <f ca="1">IF(ISERROR($S725),"",OFFSET('Smelter Reference List'!$I$4,$S725-4,0))</f>
        <v/>
      </c>
      <c r="K725" s="297"/>
      <c r="L725" s="297"/>
      <c r="M725" s="297"/>
      <c r="N725" s="297"/>
      <c r="O725" s="297"/>
      <c r="P725" s="297"/>
      <c r="Q725" s="298"/>
      <c r="R725" s="227"/>
      <c r="S725" s="228" t="e">
        <f>IF(C725="",NA(),MATCH($B725&amp;$C725,'Smelter Reference List'!$J:$J,0))</f>
        <v>#N/A</v>
      </c>
      <c r="T725" s="229"/>
      <c r="U725" s="229">
        <f t="shared" ca="1" si="23"/>
        <v>0</v>
      </c>
      <c r="V725" s="229"/>
      <c r="W725" s="229"/>
      <c r="Y725" s="223" t="str">
        <f t="shared" si="24"/>
        <v/>
      </c>
    </row>
    <row r="726" spans="1:25" s="223" customFormat="1" ht="20.25">
      <c r="A726" s="293"/>
      <c r="B726" s="294" t="str">
        <f>IF(LEN(A726)=0,"",INDEX('Smelter Reference List'!$A:$A,MATCH($A726,'Smelter Reference List'!$E:$E,0)))</f>
        <v/>
      </c>
      <c r="C726" s="300" t="str">
        <f>IF(LEN(A726)=0,"",INDEX('Smelter Reference List'!$C:$C,MATCH($A726,'Smelter Reference List'!$E:$E,0)))</f>
        <v/>
      </c>
      <c r="D726" s="294" t="str">
        <f ca="1">IF(ISERROR($S726),"",OFFSET('Smelter Reference List'!$C$4,$S726-4,0)&amp;"")</f>
        <v/>
      </c>
      <c r="E726" s="294" t="str">
        <f ca="1">IF(ISERROR($S726),"",OFFSET('Smelter Reference List'!$D$4,$S726-4,0)&amp;"")</f>
        <v/>
      </c>
      <c r="F726" s="294" t="str">
        <f ca="1">IF(ISERROR($S726),"",OFFSET('Smelter Reference List'!$E$4,$S726-4,0))</f>
        <v/>
      </c>
      <c r="G726" s="294" t="str">
        <f ca="1">IF(C726=$U$4,"Enter smelter details", IF(ISERROR($S726),"",OFFSET('Smelter Reference List'!$F$4,$S726-4,0)))</f>
        <v/>
      </c>
      <c r="H726" s="295" t="str">
        <f ca="1">IF(ISERROR($S726),"",OFFSET('Smelter Reference List'!$G$4,$S726-4,0))</f>
        <v/>
      </c>
      <c r="I726" s="296" t="str">
        <f ca="1">IF(ISERROR($S726),"",OFFSET('Smelter Reference List'!$H$4,$S726-4,0))</f>
        <v/>
      </c>
      <c r="J726" s="296" t="str">
        <f ca="1">IF(ISERROR($S726),"",OFFSET('Smelter Reference List'!$I$4,$S726-4,0))</f>
        <v/>
      </c>
      <c r="K726" s="297"/>
      <c r="L726" s="297"/>
      <c r="M726" s="297"/>
      <c r="N726" s="297"/>
      <c r="O726" s="297"/>
      <c r="P726" s="297"/>
      <c r="Q726" s="298"/>
      <c r="R726" s="227"/>
      <c r="S726" s="228" t="e">
        <f>IF(C726="",NA(),MATCH($B726&amp;$C726,'Smelter Reference List'!$J:$J,0))</f>
        <v>#N/A</v>
      </c>
      <c r="T726" s="229"/>
      <c r="U726" s="229">
        <f t="shared" ca="1" si="23"/>
        <v>0</v>
      </c>
      <c r="V726" s="229"/>
      <c r="W726" s="229"/>
      <c r="Y726" s="223" t="str">
        <f t="shared" si="24"/>
        <v/>
      </c>
    </row>
    <row r="727" spans="1:25" s="223" customFormat="1" ht="20.25">
      <c r="A727" s="293"/>
      <c r="B727" s="294" t="str">
        <f>IF(LEN(A727)=0,"",INDEX('Smelter Reference List'!$A:$A,MATCH($A727,'Smelter Reference List'!$E:$E,0)))</f>
        <v/>
      </c>
      <c r="C727" s="300" t="str">
        <f>IF(LEN(A727)=0,"",INDEX('Smelter Reference List'!$C:$C,MATCH($A727,'Smelter Reference List'!$E:$E,0)))</f>
        <v/>
      </c>
      <c r="D727" s="294" t="str">
        <f ca="1">IF(ISERROR($S727),"",OFFSET('Smelter Reference List'!$C$4,$S727-4,0)&amp;"")</f>
        <v/>
      </c>
      <c r="E727" s="294" t="str">
        <f ca="1">IF(ISERROR($S727),"",OFFSET('Smelter Reference List'!$D$4,$S727-4,0)&amp;"")</f>
        <v/>
      </c>
      <c r="F727" s="294" t="str">
        <f ca="1">IF(ISERROR($S727),"",OFFSET('Smelter Reference List'!$E$4,$S727-4,0))</f>
        <v/>
      </c>
      <c r="G727" s="294" t="str">
        <f ca="1">IF(C727=$U$4,"Enter smelter details", IF(ISERROR($S727),"",OFFSET('Smelter Reference List'!$F$4,$S727-4,0)))</f>
        <v/>
      </c>
      <c r="H727" s="295" t="str">
        <f ca="1">IF(ISERROR($S727),"",OFFSET('Smelter Reference List'!$G$4,$S727-4,0))</f>
        <v/>
      </c>
      <c r="I727" s="296" t="str">
        <f ca="1">IF(ISERROR($S727),"",OFFSET('Smelter Reference List'!$H$4,$S727-4,0))</f>
        <v/>
      </c>
      <c r="J727" s="296" t="str">
        <f ca="1">IF(ISERROR($S727),"",OFFSET('Smelter Reference List'!$I$4,$S727-4,0))</f>
        <v/>
      </c>
      <c r="K727" s="297"/>
      <c r="L727" s="297"/>
      <c r="M727" s="297"/>
      <c r="N727" s="297"/>
      <c r="O727" s="297"/>
      <c r="P727" s="297"/>
      <c r="Q727" s="298"/>
      <c r="R727" s="227"/>
      <c r="S727" s="228" t="e">
        <f>IF(C727="",NA(),MATCH($B727&amp;$C727,'Smelter Reference List'!$J:$J,0))</f>
        <v>#N/A</v>
      </c>
      <c r="T727" s="229"/>
      <c r="U727" s="229">
        <f t="shared" ca="1" si="23"/>
        <v>0</v>
      </c>
      <c r="V727" s="229"/>
      <c r="W727" s="229"/>
      <c r="Y727" s="223" t="str">
        <f t="shared" si="24"/>
        <v/>
      </c>
    </row>
    <row r="728" spans="1:25" s="223" customFormat="1" ht="20.25">
      <c r="A728" s="293"/>
      <c r="B728" s="294" t="str">
        <f>IF(LEN(A728)=0,"",INDEX('Smelter Reference List'!$A:$A,MATCH($A728,'Smelter Reference List'!$E:$E,0)))</f>
        <v/>
      </c>
      <c r="C728" s="300" t="str">
        <f>IF(LEN(A728)=0,"",INDEX('Smelter Reference List'!$C:$C,MATCH($A728,'Smelter Reference List'!$E:$E,0)))</f>
        <v/>
      </c>
      <c r="D728" s="294" t="str">
        <f ca="1">IF(ISERROR($S728),"",OFFSET('Smelter Reference List'!$C$4,$S728-4,0)&amp;"")</f>
        <v/>
      </c>
      <c r="E728" s="294" t="str">
        <f ca="1">IF(ISERROR($S728),"",OFFSET('Smelter Reference List'!$D$4,$S728-4,0)&amp;"")</f>
        <v/>
      </c>
      <c r="F728" s="294" t="str">
        <f ca="1">IF(ISERROR($S728),"",OFFSET('Smelter Reference List'!$E$4,$S728-4,0))</f>
        <v/>
      </c>
      <c r="G728" s="294" t="str">
        <f ca="1">IF(C728=$U$4,"Enter smelter details", IF(ISERROR($S728),"",OFFSET('Smelter Reference List'!$F$4,$S728-4,0)))</f>
        <v/>
      </c>
      <c r="H728" s="295" t="str">
        <f ca="1">IF(ISERROR($S728),"",OFFSET('Smelter Reference List'!$G$4,$S728-4,0))</f>
        <v/>
      </c>
      <c r="I728" s="296" t="str">
        <f ca="1">IF(ISERROR($S728),"",OFFSET('Smelter Reference List'!$H$4,$S728-4,0))</f>
        <v/>
      </c>
      <c r="J728" s="296" t="str">
        <f ca="1">IF(ISERROR($S728),"",OFFSET('Smelter Reference List'!$I$4,$S728-4,0))</f>
        <v/>
      </c>
      <c r="K728" s="297"/>
      <c r="L728" s="297"/>
      <c r="M728" s="297"/>
      <c r="N728" s="297"/>
      <c r="O728" s="297"/>
      <c r="P728" s="297"/>
      <c r="Q728" s="298"/>
      <c r="R728" s="227"/>
      <c r="S728" s="228" t="e">
        <f>IF(C728="",NA(),MATCH($B728&amp;$C728,'Smelter Reference List'!$J:$J,0))</f>
        <v>#N/A</v>
      </c>
      <c r="T728" s="229"/>
      <c r="U728" s="229">
        <f t="shared" ca="1" si="23"/>
        <v>0</v>
      </c>
      <c r="V728" s="229"/>
      <c r="W728" s="229"/>
      <c r="Y728" s="223" t="str">
        <f t="shared" si="24"/>
        <v/>
      </c>
    </row>
    <row r="729" spans="1:25" s="223" customFormat="1" ht="20.25">
      <c r="A729" s="293"/>
      <c r="B729" s="294" t="str">
        <f>IF(LEN(A729)=0,"",INDEX('Smelter Reference List'!$A:$A,MATCH($A729,'Smelter Reference List'!$E:$E,0)))</f>
        <v/>
      </c>
      <c r="C729" s="300" t="str">
        <f>IF(LEN(A729)=0,"",INDEX('Smelter Reference List'!$C:$C,MATCH($A729,'Smelter Reference List'!$E:$E,0)))</f>
        <v/>
      </c>
      <c r="D729" s="294" t="str">
        <f ca="1">IF(ISERROR($S729),"",OFFSET('Smelter Reference List'!$C$4,$S729-4,0)&amp;"")</f>
        <v/>
      </c>
      <c r="E729" s="294" t="str">
        <f ca="1">IF(ISERROR($S729),"",OFFSET('Smelter Reference List'!$D$4,$S729-4,0)&amp;"")</f>
        <v/>
      </c>
      <c r="F729" s="294" t="str">
        <f ca="1">IF(ISERROR($S729),"",OFFSET('Smelter Reference List'!$E$4,$S729-4,0))</f>
        <v/>
      </c>
      <c r="G729" s="294" t="str">
        <f ca="1">IF(C729=$U$4,"Enter smelter details", IF(ISERROR($S729),"",OFFSET('Smelter Reference List'!$F$4,$S729-4,0)))</f>
        <v/>
      </c>
      <c r="H729" s="295" t="str">
        <f ca="1">IF(ISERROR($S729),"",OFFSET('Smelter Reference List'!$G$4,$S729-4,0))</f>
        <v/>
      </c>
      <c r="I729" s="296" t="str">
        <f ca="1">IF(ISERROR($S729),"",OFFSET('Smelter Reference List'!$H$4,$S729-4,0))</f>
        <v/>
      </c>
      <c r="J729" s="296" t="str">
        <f ca="1">IF(ISERROR($S729),"",OFFSET('Smelter Reference List'!$I$4,$S729-4,0))</f>
        <v/>
      </c>
      <c r="K729" s="297"/>
      <c r="L729" s="297"/>
      <c r="M729" s="297"/>
      <c r="N729" s="297"/>
      <c r="O729" s="297"/>
      <c r="P729" s="297"/>
      <c r="Q729" s="298"/>
      <c r="R729" s="227"/>
      <c r="S729" s="228" t="e">
        <f>IF(C729="",NA(),MATCH($B729&amp;$C729,'Smelter Reference List'!$J:$J,0))</f>
        <v>#N/A</v>
      </c>
      <c r="T729" s="229"/>
      <c r="U729" s="229">
        <f t="shared" ca="1" si="23"/>
        <v>0</v>
      </c>
      <c r="V729" s="229"/>
      <c r="W729" s="229"/>
      <c r="Y729" s="223" t="str">
        <f t="shared" si="24"/>
        <v/>
      </c>
    </row>
    <row r="730" spans="1:25" s="223" customFormat="1" ht="20.25">
      <c r="A730" s="293"/>
      <c r="B730" s="294" t="str">
        <f>IF(LEN(A730)=0,"",INDEX('Smelter Reference List'!$A:$A,MATCH($A730,'Smelter Reference List'!$E:$E,0)))</f>
        <v/>
      </c>
      <c r="C730" s="300" t="str">
        <f>IF(LEN(A730)=0,"",INDEX('Smelter Reference List'!$C:$C,MATCH($A730,'Smelter Reference List'!$E:$E,0)))</f>
        <v/>
      </c>
      <c r="D730" s="294" t="str">
        <f ca="1">IF(ISERROR($S730),"",OFFSET('Smelter Reference List'!$C$4,$S730-4,0)&amp;"")</f>
        <v/>
      </c>
      <c r="E730" s="294" t="str">
        <f ca="1">IF(ISERROR($S730),"",OFFSET('Smelter Reference List'!$D$4,$S730-4,0)&amp;"")</f>
        <v/>
      </c>
      <c r="F730" s="294" t="str">
        <f ca="1">IF(ISERROR($S730),"",OFFSET('Smelter Reference List'!$E$4,$S730-4,0))</f>
        <v/>
      </c>
      <c r="G730" s="294" t="str">
        <f ca="1">IF(C730=$U$4,"Enter smelter details", IF(ISERROR($S730),"",OFFSET('Smelter Reference List'!$F$4,$S730-4,0)))</f>
        <v/>
      </c>
      <c r="H730" s="295" t="str">
        <f ca="1">IF(ISERROR($S730),"",OFFSET('Smelter Reference List'!$G$4,$S730-4,0))</f>
        <v/>
      </c>
      <c r="I730" s="296" t="str">
        <f ca="1">IF(ISERROR($S730),"",OFFSET('Smelter Reference List'!$H$4,$S730-4,0))</f>
        <v/>
      </c>
      <c r="J730" s="296" t="str">
        <f ca="1">IF(ISERROR($S730),"",OFFSET('Smelter Reference List'!$I$4,$S730-4,0))</f>
        <v/>
      </c>
      <c r="K730" s="297"/>
      <c r="L730" s="297"/>
      <c r="M730" s="297"/>
      <c r="N730" s="297"/>
      <c r="O730" s="297"/>
      <c r="P730" s="297"/>
      <c r="Q730" s="298"/>
      <c r="R730" s="227"/>
      <c r="S730" s="228" t="e">
        <f>IF(C730="",NA(),MATCH($B730&amp;$C730,'Smelter Reference List'!$J:$J,0))</f>
        <v>#N/A</v>
      </c>
      <c r="T730" s="229"/>
      <c r="U730" s="229">
        <f t="shared" ca="1" si="23"/>
        <v>0</v>
      </c>
      <c r="V730" s="229"/>
      <c r="W730" s="229"/>
      <c r="Y730" s="223" t="str">
        <f t="shared" si="24"/>
        <v/>
      </c>
    </row>
    <row r="731" spans="1:25" s="223" customFormat="1" ht="20.25">
      <c r="A731" s="293"/>
      <c r="B731" s="294" t="str">
        <f>IF(LEN(A731)=0,"",INDEX('Smelter Reference List'!$A:$A,MATCH($A731,'Smelter Reference List'!$E:$E,0)))</f>
        <v/>
      </c>
      <c r="C731" s="300" t="str">
        <f>IF(LEN(A731)=0,"",INDEX('Smelter Reference List'!$C:$C,MATCH($A731,'Smelter Reference List'!$E:$E,0)))</f>
        <v/>
      </c>
      <c r="D731" s="294" t="str">
        <f ca="1">IF(ISERROR($S731),"",OFFSET('Smelter Reference List'!$C$4,$S731-4,0)&amp;"")</f>
        <v/>
      </c>
      <c r="E731" s="294" t="str">
        <f ca="1">IF(ISERROR($S731),"",OFFSET('Smelter Reference List'!$D$4,$S731-4,0)&amp;"")</f>
        <v/>
      </c>
      <c r="F731" s="294" t="str">
        <f ca="1">IF(ISERROR($S731),"",OFFSET('Smelter Reference List'!$E$4,$S731-4,0))</f>
        <v/>
      </c>
      <c r="G731" s="294" t="str">
        <f ca="1">IF(C731=$U$4,"Enter smelter details", IF(ISERROR($S731),"",OFFSET('Smelter Reference List'!$F$4,$S731-4,0)))</f>
        <v/>
      </c>
      <c r="H731" s="295" t="str">
        <f ca="1">IF(ISERROR($S731),"",OFFSET('Smelter Reference List'!$G$4,$S731-4,0))</f>
        <v/>
      </c>
      <c r="I731" s="296" t="str">
        <f ca="1">IF(ISERROR($S731),"",OFFSET('Smelter Reference List'!$H$4,$S731-4,0))</f>
        <v/>
      </c>
      <c r="J731" s="296" t="str">
        <f ca="1">IF(ISERROR($S731),"",OFFSET('Smelter Reference List'!$I$4,$S731-4,0))</f>
        <v/>
      </c>
      <c r="K731" s="297"/>
      <c r="L731" s="297"/>
      <c r="M731" s="297"/>
      <c r="N731" s="297"/>
      <c r="O731" s="297"/>
      <c r="P731" s="297"/>
      <c r="Q731" s="298"/>
      <c r="R731" s="227"/>
      <c r="S731" s="228" t="e">
        <f>IF(C731="",NA(),MATCH($B731&amp;$C731,'Smelter Reference List'!$J:$J,0))</f>
        <v>#N/A</v>
      </c>
      <c r="T731" s="229"/>
      <c r="U731" s="229">
        <f t="shared" ca="1" si="23"/>
        <v>0</v>
      </c>
      <c r="V731" s="229"/>
      <c r="W731" s="229"/>
      <c r="Y731" s="223" t="str">
        <f t="shared" si="24"/>
        <v/>
      </c>
    </row>
    <row r="732" spans="1:25" s="223" customFormat="1" ht="20.25">
      <c r="A732" s="293"/>
      <c r="B732" s="294" t="str">
        <f>IF(LEN(A732)=0,"",INDEX('Smelter Reference List'!$A:$A,MATCH($A732,'Smelter Reference List'!$E:$E,0)))</f>
        <v/>
      </c>
      <c r="C732" s="300" t="str">
        <f>IF(LEN(A732)=0,"",INDEX('Smelter Reference List'!$C:$C,MATCH($A732,'Smelter Reference List'!$E:$E,0)))</f>
        <v/>
      </c>
      <c r="D732" s="294" t="str">
        <f ca="1">IF(ISERROR($S732),"",OFFSET('Smelter Reference List'!$C$4,$S732-4,0)&amp;"")</f>
        <v/>
      </c>
      <c r="E732" s="294" t="str">
        <f ca="1">IF(ISERROR($S732),"",OFFSET('Smelter Reference List'!$D$4,$S732-4,0)&amp;"")</f>
        <v/>
      </c>
      <c r="F732" s="294" t="str">
        <f ca="1">IF(ISERROR($S732),"",OFFSET('Smelter Reference List'!$E$4,$S732-4,0))</f>
        <v/>
      </c>
      <c r="G732" s="294" t="str">
        <f ca="1">IF(C732=$U$4,"Enter smelter details", IF(ISERROR($S732),"",OFFSET('Smelter Reference List'!$F$4,$S732-4,0)))</f>
        <v/>
      </c>
      <c r="H732" s="295" t="str">
        <f ca="1">IF(ISERROR($S732),"",OFFSET('Smelter Reference List'!$G$4,$S732-4,0))</f>
        <v/>
      </c>
      <c r="I732" s="296" t="str">
        <f ca="1">IF(ISERROR($S732),"",OFFSET('Smelter Reference List'!$H$4,$S732-4,0))</f>
        <v/>
      </c>
      <c r="J732" s="296" t="str">
        <f ca="1">IF(ISERROR($S732),"",OFFSET('Smelter Reference List'!$I$4,$S732-4,0))</f>
        <v/>
      </c>
      <c r="K732" s="297"/>
      <c r="L732" s="297"/>
      <c r="M732" s="297"/>
      <c r="N732" s="297"/>
      <c r="O732" s="297"/>
      <c r="P732" s="297"/>
      <c r="Q732" s="298"/>
      <c r="R732" s="227"/>
      <c r="S732" s="228" t="e">
        <f>IF(C732="",NA(),MATCH($B732&amp;$C732,'Smelter Reference List'!$J:$J,0))</f>
        <v>#N/A</v>
      </c>
      <c r="T732" s="229"/>
      <c r="U732" s="229">
        <f t="shared" ca="1" si="23"/>
        <v>0</v>
      </c>
      <c r="V732" s="229"/>
      <c r="W732" s="229"/>
      <c r="Y732" s="223" t="str">
        <f t="shared" si="24"/>
        <v/>
      </c>
    </row>
    <row r="733" spans="1:25" s="223" customFormat="1" ht="20.25">
      <c r="A733" s="293"/>
      <c r="B733" s="294" t="str">
        <f>IF(LEN(A733)=0,"",INDEX('Smelter Reference List'!$A:$A,MATCH($A733,'Smelter Reference List'!$E:$E,0)))</f>
        <v/>
      </c>
      <c r="C733" s="300" t="str">
        <f>IF(LEN(A733)=0,"",INDEX('Smelter Reference List'!$C:$C,MATCH($A733,'Smelter Reference List'!$E:$E,0)))</f>
        <v/>
      </c>
      <c r="D733" s="294" t="str">
        <f ca="1">IF(ISERROR($S733),"",OFFSET('Smelter Reference List'!$C$4,$S733-4,0)&amp;"")</f>
        <v/>
      </c>
      <c r="E733" s="294" t="str">
        <f ca="1">IF(ISERROR($S733),"",OFFSET('Smelter Reference List'!$D$4,$S733-4,0)&amp;"")</f>
        <v/>
      </c>
      <c r="F733" s="294" t="str">
        <f ca="1">IF(ISERROR($S733),"",OFFSET('Smelter Reference List'!$E$4,$S733-4,0))</f>
        <v/>
      </c>
      <c r="G733" s="294" t="str">
        <f ca="1">IF(C733=$U$4,"Enter smelter details", IF(ISERROR($S733),"",OFFSET('Smelter Reference List'!$F$4,$S733-4,0)))</f>
        <v/>
      </c>
      <c r="H733" s="295" t="str">
        <f ca="1">IF(ISERROR($S733),"",OFFSET('Smelter Reference List'!$G$4,$S733-4,0))</f>
        <v/>
      </c>
      <c r="I733" s="296" t="str">
        <f ca="1">IF(ISERROR($S733),"",OFFSET('Smelter Reference List'!$H$4,$S733-4,0))</f>
        <v/>
      </c>
      <c r="J733" s="296" t="str">
        <f ca="1">IF(ISERROR($S733),"",OFFSET('Smelter Reference List'!$I$4,$S733-4,0))</f>
        <v/>
      </c>
      <c r="K733" s="297"/>
      <c r="L733" s="297"/>
      <c r="M733" s="297"/>
      <c r="N733" s="297"/>
      <c r="O733" s="297"/>
      <c r="P733" s="297"/>
      <c r="Q733" s="298"/>
      <c r="R733" s="227"/>
      <c r="S733" s="228" t="e">
        <f>IF(C733="",NA(),MATCH($B733&amp;$C733,'Smelter Reference List'!$J:$J,0))</f>
        <v>#N/A</v>
      </c>
      <c r="T733" s="229"/>
      <c r="U733" s="229">
        <f t="shared" ca="1" si="23"/>
        <v>0</v>
      </c>
      <c r="V733" s="229"/>
      <c r="W733" s="229"/>
      <c r="Y733" s="223" t="str">
        <f t="shared" si="24"/>
        <v/>
      </c>
    </row>
    <row r="734" spans="1:25" s="223" customFormat="1" ht="20.25">
      <c r="A734" s="293"/>
      <c r="B734" s="294" t="str">
        <f>IF(LEN(A734)=0,"",INDEX('Smelter Reference List'!$A:$A,MATCH($A734,'Smelter Reference List'!$E:$E,0)))</f>
        <v/>
      </c>
      <c r="C734" s="300" t="str">
        <f>IF(LEN(A734)=0,"",INDEX('Smelter Reference List'!$C:$C,MATCH($A734,'Smelter Reference List'!$E:$E,0)))</f>
        <v/>
      </c>
      <c r="D734" s="294" t="str">
        <f ca="1">IF(ISERROR($S734),"",OFFSET('Smelter Reference List'!$C$4,$S734-4,0)&amp;"")</f>
        <v/>
      </c>
      <c r="E734" s="294" t="str">
        <f ca="1">IF(ISERROR($S734),"",OFFSET('Smelter Reference List'!$D$4,$S734-4,0)&amp;"")</f>
        <v/>
      </c>
      <c r="F734" s="294" t="str">
        <f ca="1">IF(ISERROR($S734),"",OFFSET('Smelter Reference List'!$E$4,$S734-4,0))</f>
        <v/>
      </c>
      <c r="G734" s="294" t="str">
        <f ca="1">IF(C734=$U$4,"Enter smelter details", IF(ISERROR($S734),"",OFFSET('Smelter Reference List'!$F$4,$S734-4,0)))</f>
        <v/>
      </c>
      <c r="H734" s="295" t="str">
        <f ca="1">IF(ISERROR($S734),"",OFFSET('Smelter Reference List'!$G$4,$S734-4,0))</f>
        <v/>
      </c>
      <c r="I734" s="296" t="str">
        <f ca="1">IF(ISERROR($S734),"",OFFSET('Smelter Reference List'!$H$4,$S734-4,0))</f>
        <v/>
      </c>
      <c r="J734" s="296" t="str">
        <f ca="1">IF(ISERROR($S734),"",OFFSET('Smelter Reference List'!$I$4,$S734-4,0))</f>
        <v/>
      </c>
      <c r="K734" s="297"/>
      <c r="L734" s="297"/>
      <c r="M734" s="297"/>
      <c r="N734" s="297"/>
      <c r="O734" s="297"/>
      <c r="P734" s="297"/>
      <c r="Q734" s="298"/>
      <c r="R734" s="227"/>
      <c r="S734" s="228" t="e">
        <f>IF(C734="",NA(),MATCH($B734&amp;$C734,'Smelter Reference List'!$J:$J,0))</f>
        <v>#N/A</v>
      </c>
      <c r="T734" s="229"/>
      <c r="U734" s="229">
        <f t="shared" ca="1" si="23"/>
        <v>0</v>
      </c>
      <c r="V734" s="229"/>
      <c r="W734" s="229"/>
      <c r="Y734" s="223" t="str">
        <f t="shared" si="24"/>
        <v/>
      </c>
    </row>
    <row r="735" spans="1:25" s="223" customFormat="1" ht="20.25">
      <c r="A735" s="293"/>
      <c r="B735" s="294" t="str">
        <f>IF(LEN(A735)=0,"",INDEX('Smelter Reference List'!$A:$A,MATCH($A735,'Smelter Reference List'!$E:$E,0)))</f>
        <v/>
      </c>
      <c r="C735" s="300" t="str">
        <f>IF(LEN(A735)=0,"",INDEX('Smelter Reference List'!$C:$C,MATCH($A735,'Smelter Reference List'!$E:$E,0)))</f>
        <v/>
      </c>
      <c r="D735" s="294" t="str">
        <f ca="1">IF(ISERROR($S735),"",OFFSET('Smelter Reference List'!$C$4,$S735-4,0)&amp;"")</f>
        <v/>
      </c>
      <c r="E735" s="294" t="str">
        <f ca="1">IF(ISERROR($S735),"",OFFSET('Smelter Reference List'!$D$4,$S735-4,0)&amp;"")</f>
        <v/>
      </c>
      <c r="F735" s="294" t="str">
        <f ca="1">IF(ISERROR($S735),"",OFFSET('Smelter Reference List'!$E$4,$S735-4,0))</f>
        <v/>
      </c>
      <c r="G735" s="294" t="str">
        <f ca="1">IF(C735=$U$4,"Enter smelter details", IF(ISERROR($S735),"",OFFSET('Smelter Reference List'!$F$4,$S735-4,0)))</f>
        <v/>
      </c>
      <c r="H735" s="295" t="str">
        <f ca="1">IF(ISERROR($S735),"",OFFSET('Smelter Reference List'!$G$4,$S735-4,0))</f>
        <v/>
      </c>
      <c r="I735" s="296" t="str">
        <f ca="1">IF(ISERROR($S735),"",OFFSET('Smelter Reference List'!$H$4,$S735-4,0))</f>
        <v/>
      </c>
      <c r="J735" s="296" t="str">
        <f ca="1">IF(ISERROR($S735),"",OFFSET('Smelter Reference List'!$I$4,$S735-4,0))</f>
        <v/>
      </c>
      <c r="K735" s="297"/>
      <c r="L735" s="297"/>
      <c r="M735" s="297"/>
      <c r="N735" s="297"/>
      <c r="O735" s="297"/>
      <c r="P735" s="297"/>
      <c r="Q735" s="298"/>
      <c r="R735" s="227"/>
      <c r="S735" s="228" t="e">
        <f>IF(C735="",NA(),MATCH($B735&amp;$C735,'Smelter Reference List'!$J:$J,0))</f>
        <v>#N/A</v>
      </c>
      <c r="T735" s="229"/>
      <c r="U735" s="229">
        <f t="shared" ca="1" si="23"/>
        <v>0</v>
      </c>
      <c r="V735" s="229"/>
      <c r="W735" s="229"/>
      <c r="Y735" s="223" t="str">
        <f t="shared" si="24"/>
        <v/>
      </c>
    </row>
    <row r="736" spans="1:25" s="223" customFormat="1" ht="20.25">
      <c r="A736" s="293"/>
      <c r="B736" s="294" t="str">
        <f>IF(LEN(A736)=0,"",INDEX('Smelter Reference List'!$A:$A,MATCH($A736,'Smelter Reference List'!$E:$E,0)))</f>
        <v/>
      </c>
      <c r="C736" s="300" t="str">
        <f>IF(LEN(A736)=0,"",INDEX('Smelter Reference List'!$C:$C,MATCH($A736,'Smelter Reference List'!$E:$E,0)))</f>
        <v/>
      </c>
      <c r="D736" s="294" t="str">
        <f ca="1">IF(ISERROR($S736),"",OFFSET('Smelter Reference List'!$C$4,$S736-4,0)&amp;"")</f>
        <v/>
      </c>
      <c r="E736" s="294" t="str">
        <f ca="1">IF(ISERROR($S736),"",OFFSET('Smelter Reference List'!$D$4,$S736-4,0)&amp;"")</f>
        <v/>
      </c>
      <c r="F736" s="294" t="str">
        <f ca="1">IF(ISERROR($S736),"",OFFSET('Smelter Reference List'!$E$4,$S736-4,0))</f>
        <v/>
      </c>
      <c r="G736" s="294" t="str">
        <f ca="1">IF(C736=$U$4,"Enter smelter details", IF(ISERROR($S736),"",OFFSET('Smelter Reference List'!$F$4,$S736-4,0)))</f>
        <v/>
      </c>
      <c r="H736" s="295" t="str">
        <f ca="1">IF(ISERROR($S736),"",OFFSET('Smelter Reference List'!$G$4,$S736-4,0))</f>
        <v/>
      </c>
      <c r="I736" s="296" t="str">
        <f ca="1">IF(ISERROR($S736),"",OFFSET('Smelter Reference List'!$H$4,$S736-4,0))</f>
        <v/>
      </c>
      <c r="J736" s="296" t="str">
        <f ca="1">IF(ISERROR($S736),"",OFFSET('Smelter Reference List'!$I$4,$S736-4,0))</f>
        <v/>
      </c>
      <c r="K736" s="297"/>
      <c r="L736" s="297"/>
      <c r="M736" s="297"/>
      <c r="N736" s="297"/>
      <c r="O736" s="297"/>
      <c r="P736" s="297"/>
      <c r="Q736" s="298"/>
      <c r="R736" s="227"/>
      <c r="S736" s="228" t="e">
        <f>IF(C736="",NA(),MATCH($B736&amp;$C736,'Smelter Reference List'!$J:$J,0))</f>
        <v>#N/A</v>
      </c>
      <c r="T736" s="229"/>
      <c r="U736" s="229">
        <f t="shared" ca="1" si="23"/>
        <v>0</v>
      </c>
      <c r="V736" s="229"/>
      <c r="W736" s="229"/>
      <c r="Y736" s="223" t="str">
        <f t="shared" si="24"/>
        <v/>
      </c>
    </row>
    <row r="737" spans="1:25" s="223" customFormat="1" ht="20.25">
      <c r="A737" s="293"/>
      <c r="B737" s="294" t="str">
        <f>IF(LEN(A737)=0,"",INDEX('Smelter Reference List'!$A:$A,MATCH($A737,'Smelter Reference List'!$E:$E,0)))</f>
        <v/>
      </c>
      <c r="C737" s="300" t="str">
        <f>IF(LEN(A737)=0,"",INDEX('Smelter Reference List'!$C:$C,MATCH($A737,'Smelter Reference List'!$E:$E,0)))</f>
        <v/>
      </c>
      <c r="D737" s="294" t="str">
        <f ca="1">IF(ISERROR($S737),"",OFFSET('Smelter Reference List'!$C$4,$S737-4,0)&amp;"")</f>
        <v/>
      </c>
      <c r="E737" s="294" t="str">
        <f ca="1">IF(ISERROR($S737),"",OFFSET('Smelter Reference List'!$D$4,$S737-4,0)&amp;"")</f>
        <v/>
      </c>
      <c r="F737" s="294" t="str">
        <f ca="1">IF(ISERROR($S737),"",OFFSET('Smelter Reference List'!$E$4,$S737-4,0))</f>
        <v/>
      </c>
      <c r="G737" s="294" t="str">
        <f ca="1">IF(C737=$U$4,"Enter smelter details", IF(ISERROR($S737),"",OFFSET('Smelter Reference List'!$F$4,$S737-4,0)))</f>
        <v/>
      </c>
      <c r="H737" s="295" t="str">
        <f ca="1">IF(ISERROR($S737),"",OFFSET('Smelter Reference List'!$G$4,$S737-4,0))</f>
        <v/>
      </c>
      <c r="I737" s="296" t="str">
        <f ca="1">IF(ISERROR($S737),"",OFFSET('Smelter Reference List'!$H$4,$S737-4,0))</f>
        <v/>
      </c>
      <c r="J737" s="296" t="str">
        <f ca="1">IF(ISERROR($S737),"",OFFSET('Smelter Reference List'!$I$4,$S737-4,0))</f>
        <v/>
      </c>
      <c r="K737" s="297"/>
      <c r="L737" s="297"/>
      <c r="M737" s="297"/>
      <c r="N737" s="297"/>
      <c r="O737" s="297"/>
      <c r="P737" s="297"/>
      <c r="Q737" s="298"/>
      <c r="R737" s="227"/>
      <c r="S737" s="228" t="e">
        <f>IF(C737="",NA(),MATCH($B737&amp;$C737,'Smelter Reference List'!$J:$J,0))</f>
        <v>#N/A</v>
      </c>
      <c r="T737" s="229"/>
      <c r="U737" s="229">
        <f t="shared" ca="1" si="23"/>
        <v>0</v>
      </c>
      <c r="V737" s="229"/>
      <c r="W737" s="229"/>
      <c r="Y737" s="223" t="str">
        <f t="shared" si="24"/>
        <v/>
      </c>
    </row>
    <row r="738" spans="1:25" s="223" customFormat="1" ht="20.25">
      <c r="A738" s="293"/>
      <c r="B738" s="294" t="str">
        <f>IF(LEN(A738)=0,"",INDEX('Smelter Reference List'!$A:$A,MATCH($A738,'Smelter Reference List'!$E:$E,0)))</f>
        <v/>
      </c>
      <c r="C738" s="300" t="str">
        <f>IF(LEN(A738)=0,"",INDEX('Smelter Reference List'!$C:$C,MATCH($A738,'Smelter Reference List'!$E:$E,0)))</f>
        <v/>
      </c>
      <c r="D738" s="294" t="str">
        <f ca="1">IF(ISERROR($S738),"",OFFSET('Smelter Reference List'!$C$4,$S738-4,0)&amp;"")</f>
        <v/>
      </c>
      <c r="E738" s="294" t="str">
        <f ca="1">IF(ISERROR($S738),"",OFFSET('Smelter Reference List'!$D$4,$S738-4,0)&amp;"")</f>
        <v/>
      </c>
      <c r="F738" s="294" t="str">
        <f ca="1">IF(ISERROR($S738),"",OFFSET('Smelter Reference List'!$E$4,$S738-4,0))</f>
        <v/>
      </c>
      <c r="G738" s="294" t="str">
        <f ca="1">IF(C738=$U$4,"Enter smelter details", IF(ISERROR($S738),"",OFFSET('Smelter Reference List'!$F$4,$S738-4,0)))</f>
        <v/>
      </c>
      <c r="H738" s="295" t="str">
        <f ca="1">IF(ISERROR($S738),"",OFFSET('Smelter Reference List'!$G$4,$S738-4,0))</f>
        <v/>
      </c>
      <c r="I738" s="296" t="str">
        <f ca="1">IF(ISERROR($S738),"",OFFSET('Smelter Reference List'!$H$4,$S738-4,0))</f>
        <v/>
      </c>
      <c r="J738" s="296" t="str">
        <f ca="1">IF(ISERROR($S738),"",OFFSET('Smelter Reference List'!$I$4,$S738-4,0))</f>
        <v/>
      </c>
      <c r="K738" s="297"/>
      <c r="L738" s="297"/>
      <c r="M738" s="297"/>
      <c r="N738" s="297"/>
      <c r="O738" s="297"/>
      <c r="P738" s="297"/>
      <c r="Q738" s="298"/>
      <c r="R738" s="227"/>
      <c r="S738" s="228" t="e">
        <f>IF(C738="",NA(),MATCH($B738&amp;$C738,'Smelter Reference List'!$J:$J,0))</f>
        <v>#N/A</v>
      </c>
      <c r="T738" s="229"/>
      <c r="U738" s="229">
        <f t="shared" ca="1" si="23"/>
        <v>0</v>
      </c>
      <c r="V738" s="229"/>
      <c r="W738" s="229"/>
      <c r="Y738" s="223" t="str">
        <f t="shared" si="24"/>
        <v/>
      </c>
    </row>
    <row r="739" spans="1:25" s="223" customFormat="1" ht="20.25">
      <c r="A739" s="293"/>
      <c r="B739" s="294" t="str">
        <f>IF(LEN(A739)=0,"",INDEX('Smelter Reference List'!$A:$A,MATCH($A739,'Smelter Reference List'!$E:$E,0)))</f>
        <v/>
      </c>
      <c r="C739" s="300" t="str">
        <f>IF(LEN(A739)=0,"",INDEX('Smelter Reference List'!$C:$C,MATCH($A739,'Smelter Reference List'!$E:$E,0)))</f>
        <v/>
      </c>
      <c r="D739" s="294" t="str">
        <f ca="1">IF(ISERROR($S739),"",OFFSET('Smelter Reference List'!$C$4,$S739-4,0)&amp;"")</f>
        <v/>
      </c>
      <c r="E739" s="294" t="str">
        <f ca="1">IF(ISERROR($S739),"",OFFSET('Smelter Reference List'!$D$4,$S739-4,0)&amp;"")</f>
        <v/>
      </c>
      <c r="F739" s="294" t="str">
        <f ca="1">IF(ISERROR($S739),"",OFFSET('Smelter Reference List'!$E$4,$S739-4,0))</f>
        <v/>
      </c>
      <c r="G739" s="294" t="str">
        <f ca="1">IF(C739=$U$4,"Enter smelter details", IF(ISERROR($S739),"",OFFSET('Smelter Reference List'!$F$4,$S739-4,0)))</f>
        <v/>
      </c>
      <c r="H739" s="295" t="str">
        <f ca="1">IF(ISERROR($S739),"",OFFSET('Smelter Reference List'!$G$4,$S739-4,0))</f>
        <v/>
      </c>
      <c r="I739" s="296" t="str">
        <f ca="1">IF(ISERROR($S739),"",OFFSET('Smelter Reference List'!$H$4,$S739-4,0))</f>
        <v/>
      </c>
      <c r="J739" s="296" t="str">
        <f ca="1">IF(ISERROR($S739),"",OFFSET('Smelter Reference List'!$I$4,$S739-4,0))</f>
        <v/>
      </c>
      <c r="K739" s="297"/>
      <c r="L739" s="297"/>
      <c r="M739" s="297"/>
      <c r="N739" s="297"/>
      <c r="O739" s="297"/>
      <c r="P739" s="297"/>
      <c r="Q739" s="298"/>
      <c r="R739" s="227"/>
      <c r="S739" s="228" t="e">
        <f>IF(C739="",NA(),MATCH($B739&amp;$C739,'Smelter Reference List'!$J:$J,0))</f>
        <v>#N/A</v>
      </c>
      <c r="T739" s="229"/>
      <c r="U739" s="229">
        <f t="shared" ca="1" si="23"/>
        <v>0</v>
      </c>
      <c r="V739" s="229"/>
      <c r="W739" s="229"/>
      <c r="Y739" s="223" t="str">
        <f t="shared" si="24"/>
        <v/>
      </c>
    </row>
    <row r="740" spans="1:25" s="223" customFormat="1" ht="20.25">
      <c r="A740" s="293"/>
      <c r="B740" s="294" t="str">
        <f>IF(LEN(A740)=0,"",INDEX('Smelter Reference List'!$A:$A,MATCH($A740,'Smelter Reference List'!$E:$E,0)))</f>
        <v/>
      </c>
      <c r="C740" s="300" t="str">
        <f>IF(LEN(A740)=0,"",INDEX('Smelter Reference List'!$C:$C,MATCH($A740,'Smelter Reference List'!$E:$E,0)))</f>
        <v/>
      </c>
      <c r="D740" s="294" t="str">
        <f ca="1">IF(ISERROR($S740),"",OFFSET('Smelter Reference List'!$C$4,$S740-4,0)&amp;"")</f>
        <v/>
      </c>
      <c r="E740" s="294" t="str">
        <f ca="1">IF(ISERROR($S740),"",OFFSET('Smelter Reference List'!$D$4,$S740-4,0)&amp;"")</f>
        <v/>
      </c>
      <c r="F740" s="294" t="str">
        <f ca="1">IF(ISERROR($S740),"",OFFSET('Smelter Reference List'!$E$4,$S740-4,0))</f>
        <v/>
      </c>
      <c r="G740" s="294" t="str">
        <f ca="1">IF(C740=$U$4,"Enter smelter details", IF(ISERROR($S740),"",OFFSET('Smelter Reference List'!$F$4,$S740-4,0)))</f>
        <v/>
      </c>
      <c r="H740" s="295" t="str">
        <f ca="1">IF(ISERROR($S740),"",OFFSET('Smelter Reference List'!$G$4,$S740-4,0))</f>
        <v/>
      </c>
      <c r="I740" s="296" t="str">
        <f ca="1">IF(ISERROR($S740),"",OFFSET('Smelter Reference List'!$H$4,$S740-4,0))</f>
        <v/>
      </c>
      <c r="J740" s="296" t="str">
        <f ca="1">IF(ISERROR($S740),"",OFFSET('Smelter Reference List'!$I$4,$S740-4,0))</f>
        <v/>
      </c>
      <c r="K740" s="297"/>
      <c r="L740" s="297"/>
      <c r="M740" s="297"/>
      <c r="N740" s="297"/>
      <c r="O740" s="297"/>
      <c r="P740" s="297"/>
      <c r="Q740" s="298"/>
      <c r="R740" s="227"/>
      <c r="S740" s="228" t="e">
        <f>IF(C740="",NA(),MATCH($B740&amp;$C740,'Smelter Reference List'!$J:$J,0))</f>
        <v>#N/A</v>
      </c>
      <c r="T740" s="229"/>
      <c r="U740" s="229">
        <f t="shared" ca="1" si="23"/>
        <v>0</v>
      </c>
      <c r="V740" s="229"/>
      <c r="W740" s="229"/>
      <c r="Y740" s="223" t="str">
        <f t="shared" si="24"/>
        <v/>
      </c>
    </row>
    <row r="741" spans="1:25" s="223" customFormat="1" ht="20.25">
      <c r="A741" s="293"/>
      <c r="B741" s="294" t="str">
        <f>IF(LEN(A741)=0,"",INDEX('Smelter Reference List'!$A:$A,MATCH($A741,'Smelter Reference List'!$E:$E,0)))</f>
        <v/>
      </c>
      <c r="C741" s="300" t="str">
        <f>IF(LEN(A741)=0,"",INDEX('Smelter Reference List'!$C:$C,MATCH($A741,'Smelter Reference List'!$E:$E,0)))</f>
        <v/>
      </c>
      <c r="D741" s="294" t="str">
        <f ca="1">IF(ISERROR($S741),"",OFFSET('Smelter Reference List'!$C$4,$S741-4,0)&amp;"")</f>
        <v/>
      </c>
      <c r="E741" s="294" t="str">
        <f ca="1">IF(ISERROR($S741),"",OFFSET('Smelter Reference List'!$D$4,$S741-4,0)&amp;"")</f>
        <v/>
      </c>
      <c r="F741" s="294" t="str">
        <f ca="1">IF(ISERROR($S741),"",OFFSET('Smelter Reference List'!$E$4,$S741-4,0))</f>
        <v/>
      </c>
      <c r="G741" s="294" t="str">
        <f ca="1">IF(C741=$U$4,"Enter smelter details", IF(ISERROR($S741),"",OFFSET('Smelter Reference List'!$F$4,$S741-4,0)))</f>
        <v/>
      </c>
      <c r="H741" s="295" t="str">
        <f ca="1">IF(ISERROR($S741),"",OFFSET('Smelter Reference List'!$G$4,$S741-4,0))</f>
        <v/>
      </c>
      <c r="I741" s="296" t="str">
        <f ca="1">IF(ISERROR($S741),"",OFFSET('Smelter Reference List'!$H$4,$S741-4,0))</f>
        <v/>
      </c>
      <c r="J741" s="296" t="str">
        <f ca="1">IF(ISERROR($S741),"",OFFSET('Smelter Reference List'!$I$4,$S741-4,0))</f>
        <v/>
      </c>
      <c r="K741" s="297"/>
      <c r="L741" s="297"/>
      <c r="M741" s="297"/>
      <c r="N741" s="297"/>
      <c r="O741" s="297"/>
      <c r="P741" s="297"/>
      <c r="Q741" s="298"/>
      <c r="R741" s="227"/>
      <c r="S741" s="228" t="e">
        <f>IF(C741="",NA(),MATCH($B741&amp;$C741,'Smelter Reference List'!$J:$J,0))</f>
        <v>#N/A</v>
      </c>
      <c r="T741" s="229"/>
      <c r="U741" s="229">
        <f t="shared" ca="1" si="23"/>
        <v>0</v>
      </c>
      <c r="V741" s="229"/>
      <c r="W741" s="229"/>
      <c r="Y741" s="223" t="str">
        <f t="shared" si="24"/>
        <v/>
      </c>
    </row>
    <row r="742" spans="1:25" s="223" customFormat="1" ht="20.25">
      <c r="A742" s="293"/>
      <c r="B742" s="294" t="str">
        <f>IF(LEN(A742)=0,"",INDEX('Smelter Reference List'!$A:$A,MATCH($A742,'Smelter Reference List'!$E:$E,0)))</f>
        <v/>
      </c>
      <c r="C742" s="300" t="str">
        <f>IF(LEN(A742)=0,"",INDEX('Smelter Reference List'!$C:$C,MATCH($A742,'Smelter Reference List'!$E:$E,0)))</f>
        <v/>
      </c>
      <c r="D742" s="294" t="str">
        <f ca="1">IF(ISERROR($S742),"",OFFSET('Smelter Reference List'!$C$4,$S742-4,0)&amp;"")</f>
        <v/>
      </c>
      <c r="E742" s="294" t="str">
        <f ca="1">IF(ISERROR($S742),"",OFFSET('Smelter Reference List'!$D$4,$S742-4,0)&amp;"")</f>
        <v/>
      </c>
      <c r="F742" s="294" t="str">
        <f ca="1">IF(ISERROR($S742),"",OFFSET('Smelter Reference List'!$E$4,$S742-4,0))</f>
        <v/>
      </c>
      <c r="G742" s="294" t="str">
        <f ca="1">IF(C742=$U$4,"Enter smelter details", IF(ISERROR($S742),"",OFFSET('Smelter Reference List'!$F$4,$S742-4,0)))</f>
        <v/>
      </c>
      <c r="H742" s="295" t="str">
        <f ca="1">IF(ISERROR($S742),"",OFFSET('Smelter Reference List'!$G$4,$S742-4,0))</f>
        <v/>
      </c>
      <c r="I742" s="296" t="str">
        <f ca="1">IF(ISERROR($S742),"",OFFSET('Smelter Reference List'!$H$4,$S742-4,0))</f>
        <v/>
      </c>
      <c r="J742" s="296" t="str">
        <f ca="1">IF(ISERROR($S742),"",OFFSET('Smelter Reference List'!$I$4,$S742-4,0))</f>
        <v/>
      </c>
      <c r="K742" s="297"/>
      <c r="L742" s="297"/>
      <c r="M742" s="297"/>
      <c r="N742" s="297"/>
      <c r="O742" s="297"/>
      <c r="P742" s="297"/>
      <c r="Q742" s="298"/>
      <c r="R742" s="227"/>
      <c r="S742" s="228" t="e">
        <f>IF(C742="",NA(),MATCH($B742&amp;$C742,'Smelter Reference List'!$J:$J,0))</f>
        <v>#N/A</v>
      </c>
      <c r="T742" s="229"/>
      <c r="U742" s="229">
        <f t="shared" ca="1" si="23"/>
        <v>0</v>
      </c>
      <c r="V742" s="229"/>
      <c r="W742" s="229"/>
      <c r="Y742" s="223" t="str">
        <f t="shared" si="24"/>
        <v/>
      </c>
    </row>
    <row r="743" spans="1:25" s="223" customFormat="1" ht="20.25">
      <c r="A743" s="293"/>
      <c r="B743" s="294" t="str">
        <f>IF(LEN(A743)=0,"",INDEX('Smelter Reference List'!$A:$A,MATCH($A743,'Smelter Reference List'!$E:$E,0)))</f>
        <v/>
      </c>
      <c r="C743" s="300" t="str">
        <f>IF(LEN(A743)=0,"",INDEX('Smelter Reference List'!$C:$C,MATCH($A743,'Smelter Reference List'!$E:$E,0)))</f>
        <v/>
      </c>
      <c r="D743" s="294" t="str">
        <f ca="1">IF(ISERROR($S743),"",OFFSET('Smelter Reference List'!$C$4,$S743-4,0)&amp;"")</f>
        <v/>
      </c>
      <c r="E743" s="294" t="str">
        <f ca="1">IF(ISERROR($S743),"",OFFSET('Smelter Reference List'!$D$4,$S743-4,0)&amp;"")</f>
        <v/>
      </c>
      <c r="F743" s="294" t="str">
        <f ca="1">IF(ISERROR($S743),"",OFFSET('Smelter Reference List'!$E$4,$S743-4,0))</f>
        <v/>
      </c>
      <c r="G743" s="294" t="str">
        <f ca="1">IF(C743=$U$4,"Enter smelter details", IF(ISERROR($S743),"",OFFSET('Smelter Reference List'!$F$4,$S743-4,0)))</f>
        <v/>
      </c>
      <c r="H743" s="295" t="str">
        <f ca="1">IF(ISERROR($S743),"",OFFSET('Smelter Reference List'!$G$4,$S743-4,0))</f>
        <v/>
      </c>
      <c r="I743" s="296" t="str">
        <f ca="1">IF(ISERROR($S743),"",OFFSET('Smelter Reference List'!$H$4,$S743-4,0))</f>
        <v/>
      </c>
      <c r="J743" s="296" t="str">
        <f ca="1">IF(ISERROR($S743),"",OFFSET('Smelter Reference List'!$I$4,$S743-4,0))</f>
        <v/>
      </c>
      <c r="K743" s="297"/>
      <c r="L743" s="297"/>
      <c r="M743" s="297"/>
      <c r="N743" s="297"/>
      <c r="O743" s="297"/>
      <c r="P743" s="297"/>
      <c r="Q743" s="298"/>
      <c r="R743" s="227"/>
      <c r="S743" s="228" t="e">
        <f>IF(C743="",NA(),MATCH($B743&amp;$C743,'Smelter Reference List'!$J:$J,0))</f>
        <v>#N/A</v>
      </c>
      <c r="T743" s="229"/>
      <c r="U743" s="229">
        <f t="shared" ca="1" si="23"/>
        <v>0</v>
      </c>
      <c r="V743" s="229"/>
      <c r="W743" s="229"/>
      <c r="Y743" s="223" t="str">
        <f t="shared" si="24"/>
        <v/>
      </c>
    </row>
    <row r="744" spans="1:25" s="223" customFormat="1" ht="20.25">
      <c r="A744" s="293"/>
      <c r="B744" s="294" t="str">
        <f>IF(LEN(A744)=0,"",INDEX('Smelter Reference List'!$A:$A,MATCH($A744,'Smelter Reference List'!$E:$E,0)))</f>
        <v/>
      </c>
      <c r="C744" s="300" t="str">
        <f>IF(LEN(A744)=0,"",INDEX('Smelter Reference List'!$C:$C,MATCH($A744,'Smelter Reference List'!$E:$E,0)))</f>
        <v/>
      </c>
      <c r="D744" s="294" t="str">
        <f ca="1">IF(ISERROR($S744),"",OFFSET('Smelter Reference List'!$C$4,$S744-4,0)&amp;"")</f>
        <v/>
      </c>
      <c r="E744" s="294" t="str">
        <f ca="1">IF(ISERROR($S744),"",OFFSET('Smelter Reference List'!$D$4,$S744-4,0)&amp;"")</f>
        <v/>
      </c>
      <c r="F744" s="294" t="str">
        <f ca="1">IF(ISERROR($S744),"",OFFSET('Smelter Reference List'!$E$4,$S744-4,0))</f>
        <v/>
      </c>
      <c r="G744" s="294" t="str">
        <f ca="1">IF(C744=$U$4,"Enter smelter details", IF(ISERROR($S744),"",OFFSET('Smelter Reference List'!$F$4,$S744-4,0)))</f>
        <v/>
      </c>
      <c r="H744" s="295" t="str">
        <f ca="1">IF(ISERROR($S744),"",OFFSET('Smelter Reference List'!$G$4,$S744-4,0))</f>
        <v/>
      </c>
      <c r="I744" s="296" t="str">
        <f ca="1">IF(ISERROR($S744),"",OFFSET('Smelter Reference List'!$H$4,$S744-4,0))</f>
        <v/>
      </c>
      <c r="J744" s="296" t="str">
        <f ca="1">IF(ISERROR($S744),"",OFFSET('Smelter Reference List'!$I$4,$S744-4,0))</f>
        <v/>
      </c>
      <c r="K744" s="297"/>
      <c r="L744" s="297"/>
      <c r="M744" s="297"/>
      <c r="N744" s="297"/>
      <c r="O744" s="297"/>
      <c r="P744" s="297"/>
      <c r="Q744" s="298"/>
      <c r="R744" s="227"/>
      <c r="S744" s="228" t="e">
        <f>IF(C744="",NA(),MATCH($B744&amp;$C744,'Smelter Reference List'!$J:$J,0))</f>
        <v>#N/A</v>
      </c>
      <c r="T744" s="229"/>
      <c r="U744" s="229">
        <f t="shared" ca="1" si="23"/>
        <v>0</v>
      </c>
      <c r="V744" s="229"/>
      <c r="W744" s="229"/>
      <c r="Y744" s="223" t="str">
        <f t="shared" si="24"/>
        <v/>
      </c>
    </row>
    <row r="745" spans="1:25" s="223" customFormat="1" ht="20.25">
      <c r="A745" s="293"/>
      <c r="B745" s="294" t="str">
        <f>IF(LEN(A745)=0,"",INDEX('Smelter Reference List'!$A:$A,MATCH($A745,'Smelter Reference List'!$E:$E,0)))</f>
        <v/>
      </c>
      <c r="C745" s="300" t="str">
        <f>IF(LEN(A745)=0,"",INDEX('Smelter Reference List'!$C:$C,MATCH($A745,'Smelter Reference List'!$E:$E,0)))</f>
        <v/>
      </c>
      <c r="D745" s="294" t="str">
        <f ca="1">IF(ISERROR($S745),"",OFFSET('Smelter Reference List'!$C$4,$S745-4,0)&amp;"")</f>
        <v/>
      </c>
      <c r="E745" s="294" t="str">
        <f ca="1">IF(ISERROR($S745),"",OFFSET('Smelter Reference List'!$D$4,$S745-4,0)&amp;"")</f>
        <v/>
      </c>
      <c r="F745" s="294" t="str">
        <f ca="1">IF(ISERROR($S745),"",OFFSET('Smelter Reference List'!$E$4,$S745-4,0))</f>
        <v/>
      </c>
      <c r="G745" s="294" t="str">
        <f ca="1">IF(C745=$U$4,"Enter smelter details", IF(ISERROR($S745),"",OFFSET('Smelter Reference List'!$F$4,$S745-4,0)))</f>
        <v/>
      </c>
      <c r="H745" s="295" t="str">
        <f ca="1">IF(ISERROR($S745),"",OFFSET('Smelter Reference List'!$G$4,$S745-4,0))</f>
        <v/>
      </c>
      <c r="I745" s="296" t="str">
        <f ca="1">IF(ISERROR($S745),"",OFFSET('Smelter Reference List'!$H$4,$S745-4,0))</f>
        <v/>
      </c>
      <c r="J745" s="296" t="str">
        <f ca="1">IF(ISERROR($S745),"",OFFSET('Smelter Reference List'!$I$4,$S745-4,0))</f>
        <v/>
      </c>
      <c r="K745" s="297"/>
      <c r="L745" s="297"/>
      <c r="M745" s="297"/>
      <c r="N745" s="297"/>
      <c r="O745" s="297"/>
      <c r="P745" s="297"/>
      <c r="Q745" s="298"/>
      <c r="R745" s="227"/>
      <c r="S745" s="228" t="e">
        <f>IF(C745="",NA(),MATCH($B745&amp;$C745,'Smelter Reference List'!$J:$J,0))</f>
        <v>#N/A</v>
      </c>
      <c r="T745" s="229"/>
      <c r="U745" s="229">
        <f t="shared" ca="1" si="23"/>
        <v>0</v>
      </c>
      <c r="V745" s="229"/>
      <c r="W745" s="229"/>
      <c r="Y745" s="223" t="str">
        <f t="shared" si="24"/>
        <v/>
      </c>
    </row>
    <row r="746" spans="1:25" s="223" customFormat="1" ht="20.25">
      <c r="A746" s="293"/>
      <c r="B746" s="294" t="str">
        <f>IF(LEN(A746)=0,"",INDEX('Smelter Reference List'!$A:$A,MATCH($A746,'Smelter Reference List'!$E:$E,0)))</f>
        <v/>
      </c>
      <c r="C746" s="300" t="str">
        <f>IF(LEN(A746)=0,"",INDEX('Smelter Reference List'!$C:$C,MATCH($A746,'Smelter Reference List'!$E:$E,0)))</f>
        <v/>
      </c>
      <c r="D746" s="294" t="str">
        <f ca="1">IF(ISERROR($S746),"",OFFSET('Smelter Reference List'!$C$4,$S746-4,0)&amp;"")</f>
        <v/>
      </c>
      <c r="E746" s="294" t="str">
        <f ca="1">IF(ISERROR($S746),"",OFFSET('Smelter Reference List'!$D$4,$S746-4,0)&amp;"")</f>
        <v/>
      </c>
      <c r="F746" s="294" t="str">
        <f ca="1">IF(ISERROR($S746),"",OFFSET('Smelter Reference List'!$E$4,$S746-4,0))</f>
        <v/>
      </c>
      <c r="G746" s="294" t="str">
        <f ca="1">IF(C746=$U$4,"Enter smelter details", IF(ISERROR($S746),"",OFFSET('Smelter Reference List'!$F$4,$S746-4,0)))</f>
        <v/>
      </c>
      <c r="H746" s="295" t="str">
        <f ca="1">IF(ISERROR($S746),"",OFFSET('Smelter Reference List'!$G$4,$S746-4,0))</f>
        <v/>
      </c>
      <c r="I746" s="296" t="str">
        <f ca="1">IF(ISERROR($S746),"",OFFSET('Smelter Reference List'!$H$4,$S746-4,0))</f>
        <v/>
      </c>
      <c r="J746" s="296" t="str">
        <f ca="1">IF(ISERROR($S746),"",OFFSET('Smelter Reference List'!$I$4,$S746-4,0))</f>
        <v/>
      </c>
      <c r="K746" s="297"/>
      <c r="L746" s="297"/>
      <c r="M746" s="297"/>
      <c r="N746" s="297"/>
      <c r="O746" s="297"/>
      <c r="P746" s="297"/>
      <c r="Q746" s="298"/>
      <c r="R746" s="227"/>
      <c r="S746" s="228" t="e">
        <f>IF(C746="",NA(),MATCH($B746&amp;$C746,'Smelter Reference List'!$J:$J,0))</f>
        <v>#N/A</v>
      </c>
      <c r="T746" s="229"/>
      <c r="U746" s="229">
        <f t="shared" ca="1" si="23"/>
        <v>0</v>
      </c>
      <c r="V746" s="229"/>
      <c r="W746" s="229"/>
      <c r="Y746" s="223" t="str">
        <f t="shared" si="24"/>
        <v/>
      </c>
    </row>
    <row r="747" spans="1:25" s="223" customFormat="1" ht="20.25">
      <c r="A747" s="293"/>
      <c r="B747" s="294" t="str">
        <f>IF(LEN(A747)=0,"",INDEX('Smelter Reference List'!$A:$A,MATCH($A747,'Smelter Reference List'!$E:$E,0)))</f>
        <v/>
      </c>
      <c r="C747" s="300" t="str">
        <f>IF(LEN(A747)=0,"",INDEX('Smelter Reference List'!$C:$C,MATCH($A747,'Smelter Reference List'!$E:$E,0)))</f>
        <v/>
      </c>
      <c r="D747" s="294" t="str">
        <f ca="1">IF(ISERROR($S747),"",OFFSET('Smelter Reference List'!$C$4,$S747-4,0)&amp;"")</f>
        <v/>
      </c>
      <c r="E747" s="294" t="str">
        <f ca="1">IF(ISERROR($S747),"",OFFSET('Smelter Reference List'!$D$4,$S747-4,0)&amp;"")</f>
        <v/>
      </c>
      <c r="F747" s="294" t="str">
        <f ca="1">IF(ISERROR($S747),"",OFFSET('Smelter Reference List'!$E$4,$S747-4,0))</f>
        <v/>
      </c>
      <c r="G747" s="294" t="str">
        <f ca="1">IF(C747=$U$4,"Enter smelter details", IF(ISERROR($S747),"",OFFSET('Smelter Reference List'!$F$4,$S747-4,0)))</f>
        <v/>
      </c>
      <c r="H747" s="295" t="str">
        <f ca="1">IF(ISERROR($S747),"",OFFSET('Smelter Reference List'!$G$4,$S747-4,0))</f>
        <v/>
      </c>
      <c r="I747" s="296" t="str">
        <f ca="1">IF(ISERROR($S747),"",OFFSET('Smelter Reference List'!$H$4,$S747-4,0))</f>
        <v/>
      </c>
      <c r="J747" s="296" t="str">
        <f ca="1">IF(ISERROR($S747),"",OFFSET('Smelter Reference List'!$I$4,$S747-4,0))</f>
        <v/>
      </c>
      <c r="K747" s="297"/>
      <c r="L747" s="297"/>
      <c r="M747" s="297"/>
      <c r="N747" s="297"/>
      <c r="O747" s="297"/>
      <c r="P747" s="297"/>
      <c r="Q747" s="298"/>
      <c r="R747" s="227"/>
      <c r="S747" s="228" t="e">
        <f>IF(C747="",NA(),MATCH($B747&amp;$C747,'Smelter Reference List'!$J:$J,0))</f>
        <v>#N/A</v>
      </c>
      <c r="T747" s="229"/>
      <c r="U747" s="229">
        <f t="shared" ca="1" si="23"/>
        <v>0</v>
      </c>
      <c r="V747" s="229"/>
      <c r="W747" s="229"/>
      <c r="Y747" s="223" t="str">
        <f t="shared" si="24"/>
        <v/>
      </c>
    </row>
    <row r="748" spans="1:25" s="223" customFormat="1" ht="20.25">
      <c r="A748" s="293"/>
      <c r="B748" s="294" t="str">
        <f>IF(LEN(A748)=0,"",INDEX('Smelter Reference List'!$A:$A,MATCH($A748,'Smelter Reference List'!$E:$E,0)))</f>
        <v/>
      </c>
      <c r="C748" s="300" t="str">
        <f>IF(LEN(A748)=0,"",INDEX('Smelter Reference List'!$C:$C,MATCH($A748,'Smelter Reference List'!$E:$E,0)))</f>
        <v/>
      </c>
      <c r="D748" s="294" t="str">
        <f ca="1">IF(ISERROR($S748),"",OFFSET('Smelter Reference List'!$C$4,$S748-4,0)&amp;"")</f>
        <v/>
      </c>
      <c r="E748" s="294" t="str">
        <f ca="1">IF(ISERROR($S748),"",OFFSET('Smelter Reference List'!$D$4,$S748-4,0)&amp;"")</f>
        <v/>
      </c>
      <c r="F748" s="294" t="str">
        <f ca="1">IF(ISERROR($S748),"",OFFSET('Smelter Reference List'!$E$4,$S748-4,0))</f>
        <v/>
      </c>
      <c r="G748" s="294" t="str">
        <f ca="1">IF(C748=$U$4,"Enter smelter details", IF(ISERROR($S748),"",OFFSET('Smelter Reference List'!$F$4,$S748-4,0)))</f>
        <v/>
      </c>
      <c r="H748" s="295" t="str">
        <f ca="1">IF(ISERROR($S748),"",OFFSET('Smelter Reference List'!$G$4,$S748-4,0))</f>
        <v/>
      </c>
      <c r="I748" s="296" t="str">
        <f ca="1">IF(ISERROR($S748),"",OFFSET('Smelter Reference List'!$H$4,$S748-4,0))</f>
        <v/>
      </c>
      <c r="J748" s="296" t="str">
        <f ca="1">IF(ISERROR($S748),"",OFFSET('Smelter Reference List'!$I$4,$S748-4,0))</f>
        <v/>
      </c>
      <c r="K748" s="297"/>
      <c r="L748" s="297"/>
      <c r="M748" s="297"/>
      <c r="N748" s="297"/>
      <c r="O748" s="297"/>
      <c r="P748" s="297"/>
      <c r="Q748" s="298"/>
      <c r="R748" s="227"/>
      <c r="S748" s="228" t="e">
        <f>IF(C748="",NA(),MATCH($B748&amp;$C748,'Smelter Reference List'!$J:$J,0))</f>
        <v>#N/A</v>
      </c>
      <c r="T748" s="229"/>
      <c r="U748" s="229">
        <f t="shared" ca="1" si="23"/>
        <v>0</v>
      </c>
      <c r="V748" s="229"/>
      <c r="W748" s="229"/>
      <c r="Y748" s="223" t="str">
        <f t="shared" si="24"/>
        <v/>
      </c>
    </row>
    <row r="749" spans="1:25" s="223" customFormat="1" ht="20.25">
      <c r="A749" s="293"/>
      <c r="B749" s="294" t="str">
        <f>IF(LEN(A749)=0,"",INDEX('Smelter Reference List'!$A:$A,MATCH($A749,'Smelter Reference List'!$E:$E,0)))</f>
        <v/>
      </c>
      <c r="C749" s="300" t="str">
        <f>IF(LEN(A749)=0,"",INDEX('Smelter Reference List'!$C:$C,MATCH($A749,'Smelter Reference List'!$E:$E,0)))</f>
        <v/>
      </c>
      <c r="D749" s="294" t="str">
        <f ca="1">IF(ISERROR($S749),"",OFFSET('Smelter Reference List'!$C$4,$S749-4,0)&amp;"")</f>
        <v/>
      </c>
      <c r="E749" s="294" t="str">
        <f ca="1">IF(ISERROR($S749),"",OFFSET('Smelter Reference List'!$D$4,$S749-4,0)&amp;"")</f>
        <v/>
      </c>
      <c r="F749" s="294" t="str">
        <f ca="1">IF(ISERROR($S749),"",OFFSET('Smelter Reference List'!$E$4,$S749-4,0))</f>
        <v/>
      </c>
      <c r="G749" s="294" t="str">
        <f ca="1">IF(C749=$U$4,"Enter smelter details", IF(ISERROR($S749),"",OFFSET('Smelter Reference List'!$F$4,$S749-4,0)))</f>
        <v/>
      </c>
      <c r="H749" s="295" t="str">
        <f ca="1">IF(ISERROR($S749),"",OFFSET('Smelter Reference List'!$G$4,$S749-4,0))</f>
        <v/>
      </c>
      <c r="I749" s="296" t="str">
        <f ca="1">IF(ISERROR($S749),"",OFFSET('Smelter Reference List'!$H$4,$S749-4,0))</f>
        <v/>
      </c>
      <c r="J749" s="296" t="str">
        <f ca="1">IF(ISERROR($S749),"",OFFSET('Smelter Reference List'!$I$4,$S749-4,0))</f>
        <v/>
      </c>
      <c r="K749" s="297"/>
      <c r="L749" s="297"/>
      <c r="M749" s="297"/>
      <c r="N749" s="297"/>
      <c r="O749" s="297"/>
      <c r="P749" s="297"/>
      <c r="Q749" s="298"/>
      <c r="R749" s="227"/>
      <c r="S749" s="228" t="e">
        <f>IF(C749="",NA(),MATCH($B749&amp;$C749,'Smelter Reference List'!$J:$J,0))</f>
        <v>#N/A</v>
      </c>
      <c r="T749" s="229"/>
      <c r="U749" s="229">
        <f t="shared" ca="1" si="23"/>
        <v>0</v>
      </c>
      <c r="V749" s="229"/>
      <c r="W749" s="229"/>
      <c r="Y749" s="223" t="str">
        <f t="shared" si="24"/>
        <v/>
      </c>
    </row>
    <row r="750" spans="1:25" s="223" customFormat="1" ht="20.25">
      <c r="A750" s="293"/>
      <c r="B750" s="294" t="str">
        <f>IF(LEN(A750)=0,"",INDEX('Smelter Reference List'!$A:$A,MATCH($A750,'Smelter Reference List'!$E:$E,0)))</f>
        <v/>
      </c>
      <c r="C750" s="300" t="str">
        <f>IF(LEN(A750)=0,"",INDEX('Smelter Reference List'!$C:$C,MATCH($A750,'Smelter Reference List'!$E:$E,0)))</f>
        <v/>
      </c>
      <c r="D750" s="294" t="str">
        <f ca="1">IF(ISERROR($S750),"",OFFSET('Smelter Reference List'!$C$4,$S750-4,0)&amp;"")</f>
        <v/>
      </c>
      <c r="E750" s="294" t="str">
        <f ca="1">IF(ISERROR($S750),"",OFFSET('Smelter Reference List'!$D$4,$S750-4,0)&amp;"")</f>
        <v/>
      </c>
      <c r="F750" s="294" t="str">
        <f ca="1">IF(ISERROR($S750),"",OFFSET('Smelter Reference List'!$E$4,$S750-4,0))</f>
        <v/>
      </c>
      <c r="G750" s="294" t="str">
        <f ca="1">IF(C750=$U$4,"Enter smelter details", IF(ISERROR($S750),"",OFFSET('Smelter Reference List'!$F$4,$S750-4,0)))</f>
        <v/>
      </c>
      <c r="H750" s="295" t="str">
        <f ca="1">IF(ISERROR($S750),"",OFFSET('Smelter Reference List'!$G$4,$S750-4,0))</f>
        <v/>
      </c>
      <c r="I750" s="296" t="str">
        <f ca="1">IF(ISERROR($S750),"",OFFSET('Smelter Reference List'!$H$4,$S750-4,0))</f>
        <v/>
      </c>
      <c r="J750" s="296" t="str">
        <f ca="1">IF(ISERROR($S750),"",OFFSET('Smelter Reference List'!$I$4,$S750-4,0))</f>
        <v/>
      </c>
      <c r="K750" s="297"/>
      <c r="L750" s="297"/>
      <c r="M750" s="297"/>
      <c r="N750" s="297"/>
      <c r="O750" s="297"/>
      <c r="P750" s="297"/>
      <c r="Q750" s="298"/>
      <c r="R750" s="227"/>
      <c r="S750" s="228" t="e">
        <f>IF(C750="",NA(),MATCH($B750&amp;$C750,'Smelter Reference List'!$J:$J,0))</f>
        <v>#N/A</v>
      </c>
      <c r="T750" s="229"/>
      <c r="U750" s="229">
        <f t="shared" ca="1" si="23"/>
        <v>0</v>
      </c>
      <c r="V750" s="229"/>
      <c r="W750" s="229"/>
      <c r="Y750" s="223" t="str">
        <f t="shared" si="24"/>
        <v/>
      </c>
    </row>
    <row r="751" spans="1:25" s="223" customFormat="1" ht="20.25">
      <c r="A751" s="293"/>
      <c r="B751" s="294" t="str">
        <f>IF(LEN(A751)=0,"",INDEX('Smelter Reference List'!$A:$A,MATCH($A751,'Smelter Reference List'!$E:$E,0)))</f>
        <v/>
      </c>
      <c r="C751" s="300" t="str">
        <f>IF(LEN(A751)=0,"",INDEX('Smelter Reference List'!$C:$C,MATCH($A751,'Smelter Reference List'!$E:$E,0)))</f>
        <v/>
      </c>
      <c r="D751" s="294" t="str">
        <f ca="1">IF(ISERROR($S751),"",OFFSET('Smelter Reference List'!$C$4,$S751-4,0)&amp;"")</f>
        <v/>
      </c>
      <c r="E751" s="294" t="str">
        <f ca="1">IF(ISERROR($S751),"",OFFSET('Smelter Reference List'!$D$4,$S751-4,0)&amp;"")</f>
        <v/>
      </c>
      <c r="F751" s="294" t="str">
        <f ca="1">IF(ISERROR($S751),"",OFFSET('Smelter Reference List'!$E$4,$S751-4,0))</f>
        <v/>
      </c>
      <c r="G751" s="294" t="str">
        <f ca="1">IF(C751=$U$4,"Enter smelter details", IF(ISERROR($S751),"",OFFSET('Smelter Reference List'!$F$4,$S751-4,0)))</f>
        <v/>
      </c>
      <c r="H751" s="295" t="str">
        <f ca="1">IF(ISERROR($S751),"",OFFSET('Smelter Reference List'!$G$4,$S751-4,0))</f>
        <v/>
      </c>
      <c r="I751" s="296" t="str">
        <f ca="1">IF(ISERROR($S751),"",OFFSET('Smelter Reference List'!$H$4,$S751-4,0))</f>
        <v/>
      </c>
      <c r="J751" s="296" t="str">
        <f ca="1">IF(ISERROR($S751),"",OFFSET('Smelter Reference List'!$I$4,$S751-4,0))</f>
        <v/>
      </c>
      <c r="K751" s="297"/>
      <c r="L751" s="297"/>
      <c r="M751" s="297"/>
      <c r="N751" s="297"/>
      <c r="O751" s="297"/>
      <c r="P751" s="297"/>
      <c r="Q751" s="298"/>
      <c r="R751" s="227"/>
      <c r="S751" s="228" t="e">
        <f>IF(C751="",NA(),MATCH($B751&amp;$C751,'Smelter Reference List'!$J:$J,0))</f>
        <v>#N/A</v>
      </c>
      <c r="T751" s="229"/>
      <c r="U751" s="229">
        <f t="shared" ca="1" si="23"/>
        <v>0</v>
      </c>
      <c r="V751" s="229"/>
      <c r="W751" s="229"/>
      <c r="Y751" s="223" t="str">
        <f t="shared" si="24"/>
        <v/>
      </c>
    </row>
    <row r="752" spans="1:25" s="223" customFormat="1" ht="20.25">
      <c r="A752" s="293"/>
      <c r="B752" s="294" t="str">
        <f>IF(LEN(A752)=0,"",INDEX('Smelter Reference List'!$A:$A,MATCH($A752,'Smelter Reference List'!$E:$E,0)))</f>
        <v/>
      </c>
      <c r="C752" s="300" t="str">
        <f>IF(LEN(A752)=0,"",INDEX('Smelter Reference List'!$C:$C,MATCH($A752,'Smelter Reference List'!$E:$E,0)))</f>
        <v/>
      </c>
      <c r="D752" s="294" t="str">
        <f ca="1">IF(ISERROR($S752),"",OFFSET('Smelter Reference List'!$C$4,$S752-4,0)&amp;"")</f>
        <v/>
      </c>
      <c r="E752" s="294" t="str">
        <f ca="1">IF(ISERROR($S752),"",OFFSET('Smelter Reference List'!$D$4,$S752-4,0)&amp;"")</f>
        <v/>
      </c>
      <c r="F752" s="294" t="str">
        <f ca="1">IF(ISERROR($S752),"",OFFSET('Smelter Reference List'!$E$4,$S752-4,0))</f>
        <v/>
      </c>
      <c r="G752" s="294" t="str">
        <f ca="1">IF(C752=$U$4,"Enter smelter details", IF(ISERROR($S752),"",OFFSET('Smelter Reference List'!$F$4,$S752-4,0)))</f>
        <v/>
      </c>
      <c r="H752" s="295" t="str">
        <f ca="1">IF(ISERROR($S752),"",OFFSET('Smelter Reference List'!$G$4,$S752-4,0))</f>
        <v/>
      </c>
      <c r="I752" s="296" t="str">
        <f ca="1">IF(ISERROR($S752),"",OFFSET('Smelter Reference List'!$H$4,$S752-4,0))</f>
        <v/>
      </c>
      <c r="J752" s="296" t="str">
        <f ca="1">IF(ISERROR($S752),"",OFFSET('Smelter Reference List'!$I$4,$S752-4,0))</f>
        <v/>
      </c>
      <c r="K752" s="297"/>
      <c r="L752" s="297"/>
      <c r="M752" s="297"/>
      <c r="N752" s="297"/>
      <c r="O752" s="297"/>
      <c r="P752" s="297"/>
      <c r="Q752" s="298"/>
      <c r="R752" s="227"/>
      <c r="S752" s="228" t="e">
        <f>IF(C752="",NA(),MATCH($B752&amp;$C752,'Smelter Reference List'!$J:$J,0))</f>
        <v>#N/A</v>
      </c>
      <c r="T752" s="229"/>
      <c r="U752" s="229">
        <f t="shared" ca="1" si="23"/>
        <v>0</v>
      </c>
      <c r="V752" s="229"/>
      <c r="W752" s="229"/>
      <c r="Y752" s="223" t="str">
        <f t="shared" si="24"/>
        <v/>
      </c>
    </row>
    <row r="753" spans="1:25" s="223" customFormat="1" ht="20.25">
      <c r="A753" s="293"/>
      <c r="B753" s="294" t="str">
        <f>IF(LEN(A753)=0,"",INDEX('Smelter Reference List'!$A:$A,MATCH($A753,'Smelter Reference List'!$E:$E,0)))</f>
        <v/>
      </c>
      <c r="C753" s="300" t="str">
        <f>IF(LEN(A753)=0,"",INDEX('Smelter Reference List'!$C:$C,MATCH($A753,'Smelter Reference List'!$E:$E,0)))</f>
        <v/>
      </c>
      <c r="D753" s="294" t="str">
        <f ca="1">IF(ISERROR($S753),"",OFFSET('Smelter Reference List'!$C$4,$S753-4,0)&amp;"")</f>
        <v/>
      </c>
      <c r="E753" s="294" t="str">
        <f ca="1">IF(ISERROR($S753),"",OFFSET('Smelter Reference List'!$D$4,$S753-4,0)&amp;"")</f>
        <v/>
      </c>
      <c r="F753" s="294" t="str">
        <f ca="1">IF(ISERROR($S753),"",OFFSET('Smelter Reference List'!$E$4,$S753-4,0))</f>
        <v/>
      </c>
      <c r="G753" s="294" t="str">
        <f ca="1">IF(C753=$U$4,"Enter smelter details", IF(ISERROR($S753),"",OFFSET('Smelter Reference List'!$F$4,$S753-4,0)))</f>
        <v/>
      </c>
      <c r="H753" s="295" t="str">
        <f ca="1">IF(ISERROR($S753),"",OFFSET('Smelter Reference List'!$G$4,$S753-4,0))</f>
        <v/>
      </c>
      <c r="I753" s="296" t="str">
        <f ca="1">IF(ISERROR($S753),"",OFFSET('Smelter Reference List'!$H$4,$S753-4,0))</f>
        <v/>
      </c>
      <c r="J753" s="296" t="str">
        <f ca="1">IF(ISERROR($S753),"",OFFSET('Smelter Reference List'!$I$4,$S753-4,0))</f>
        <v/>
      </c>
      <c r="K753" s="297"/>
      <c r="L753" s="297"/>
      <c r="M753" s="297"/>
      <c r="N753" s="297"/>
      <c r="O753" s="297"/>
      <c r="P753" s="297"/>
      <c r="Q753" s="298"/>
      <c r="R753" s="227"/>
      <c r="S753" s="228" t="e">
        <f>IF(C753="",NA(),MATCH($B753&amp;$C753,'Smelter Reference List'!$J:$J,0))</f>
        <v>#N/A</v>
      </c>
      <c r="T753" s="229"/>
      <c r="U753" s="229">
        <f t="shared" ca="1" si="23"/>
        <v>0</v>
      </c>
      <c r="V753" s="229"/>
      <c r="W753" s="229"/>
      <c r="Y753" s="223" t="str">
        <f t="shared" si="24"/>
        <v/>
      </c>
    </row>
    <row r="754" spans="1:25" s="223" customFormat="1" ht="20.25">
      <c r="A754" s="293"/>
      <c r="B754" s="294" t="str">
        <f>IF(LEN(A754)=0,"",INDEX('Smelter Reference List'!$A:$A,MATCH($A754,'Smelter Reference List'!$E:$E,0)))</f>
        <v/>
      </c>
      <c r="C754" s="300" t="str">
        <f>IF(LEN(A754)=0,"",INDEX('Smelter Reference List'!$C:$C,MATCH($A754,'Smelter Reference List'!$E:$E,0)))</f>
        <v/>
      </c>
      <c r="D754" s="294" t="str">
        <f ca="1">IF(ISERROR($S754),"",OFFSET('Smelter Reference List'!$C$4,$S754-4,0)&amp;"")</f>
        <v/>
      </c>
      <c r="E754" s="294" t="str">
        <f ca="1">IF(ISERROR($S754),"",OFFSET('Smelter Reference List'!$D$4,$S754-4,0)&amp;"")</f>
        <v/>
      </c>
      <c r="F754" s="294" t="str">
        <f ca="1">IF(ISERROR($S754),"",OFFSET('Smelter Reference List'!$E$4,$S754-4,0))</f>
        <v/>
      </c>
      <c r="G754" s="294" t="str">
        <f ca="1">IF(C754=$U$4,"Enter smelter details", IF(ISERROR($S754),"",OFFSET('Smelter Reference List'!$F$4,$S754-4,0)))</f>
        <v/>
      </c>
      <c r="H754" s="295" t="str">
        <f ca="1">IF(ISERROR($S754),"",OFFSET('Smelter Reference List'!$G$4,$S754-4,0))</f>
        <v/>
      </c>
      <c r="I754" s="296" t="str">
        <f ca="1">IF(ISERROR($S754),"",OFFSET('Smelter Reference List'!$H$4,$S754-4,0))</f>
        <v/>
      </c>
      <c r="J754" s="296" t="str">
        <f ca="1">IF(ISERROR($S754),"",OFFSET('Smelter Reference List'!$I$4,$S754-4,0))</f>
        <v/>
      </c>
      <c r="K754" s="297"/>
      <c r="L754" s="297"/>
      <c r="M754" s="297"/>
      <c r="N754" s="297"/>
      <c r="O754" s="297"/>
      <c r="P754" s="297"/>
      <c r="Q754" s="298"/>
      <c r="R754" s="227"/>
      <c r="S754" s="228" t="e">
        <f>IF(C754="",NA(),MATCH($B754&amp;$C754,'Smelter Reference List'!$J:$J,0))</f>
        <v>#N/A</v>
      </c>
      <c r="T754" s="229"/>
      <c r="U754" s="229">
        <f t="shared" ca="1" si="23"/>
        <v>0</v>
      </c>
      <c r="V754" s="229"/>
      <c r="W754" s="229"/>
      <c r="Y754" s="223" t="str">
        <f t="shared" si="24"/>
        <v/>
      </c>
    </row>
    <row r="755" spans="1:25" s="223" customFormat="1" ht="20.25">
      <c r="A755" s="293"/>
      <c r="B755" s="294" t="str">
        <f>IF(LEN(A755)=0,"",INDEX('Smelter Reference List'!$A:$A,MATCH($A755,'Smelter Reference List'!$E:$E,0)))</f>
        <v/>
      </c>
      <c r="C755" s="300" t="str">
        <f>IF(LEN(A755)=0,"",INDEX('Smelter Reference List'!$C:$C,MATCH($A755,'Smelter Reference List'!$E:$E,0)))</f>
        <v/>
      </c>
      <c r="D755" s="294" t="str">
        <f ca="1">IF(ISERROR($S755),"",OFFSET('Smelter Reference List'!$C$4,$S755-4,0)&amp;"")</f>
        <v/>
      </c>
      <c r="E755" s="294" t="str">
        <f ca="1">IF(ISERROR($S755),"",OFFSET('Smelter Reference List'!$D$4,$S755-4,0)&amp;"")</f>
        <v/>
      </c>
      <c r="F755" s="294" t="str">
        <f ca="1">IF(ISERROR($S755),"",OFFSET('Smelter Reference List'!$E$4,$S755-4,0))</f>
        <v/>
      </c>
      <c r="G755" s="294" t="str">
        <f ca="1">IF(C755=$U$4,"Enter smelter details", IF(ISERROR($S755),"",OFFSET('Smelter Reference List'!$F$4,$S755-4,0)))</f>
        <v/>
      </c>
      <c r="H755" s="295" t="str">
        <f ca="1">IF(ISERROR($S755),"",OFFSET('Smelter Reference List'!$G$4,$S755-4,0))</f>
        <v/>
      </c>
      <c r="I755" s="296" t="str">
        <f ca="1">IF(ISERROR($S755),"",OFFSET('Smelter Reference List'!$H$4,$S755-4,0))</f>
        <v/>
      </c>
      <c r="J755" s="296" t="str">
        <f ca="1">IF(ISERROR($S755),"",OFFSET('Smelter Reference List'!$I$4,$S755-4,0))</f>
        <v/>
      </c>
      <c r="K755" s="297"/>
      <c r="L755" s="297"/>
      <c r="M755" s="297"/>
      <c r="N755" s="297"/>
      <c r="O755" s="297"/>
      <c r="P755" s="297"/>
      <c r="Q755" s="298"/>
      <c r="R755" s="227"/>
      <c r="S755" s="228" t="e">
        <f>IF(C755="",NA(),MATCH($B755&amp;$C755,'Smelter Reference List'!$J:$J,0))</f>
        <v>#N/A</v>
      </c>
      <c r="T755" s="229"/>
      <c r="U755" s="229">
        <f t="shared" ca="1" si="23"/>
        <v>0</v>
      </c>
      <c r="V755" s="229"/>
      <c r="W755" s="229"/>
      <c r="Y755" s="223" t="str">
        <f t="shared" si="24"/>
        <v/>
      </c>
    </row>
    <row r="756" spans="1:25" s="223" customFormat="1" ht="20.25">
      <c r="A756" s="293"/>
      <c r="B756" s="294" t="str">
        <f>IF(LEN(A756)=0,"",INDEX('Smelter Reference List'!$A:$A,MATCH($A756,'Smelter Reference List'!$E:$E,0)))</f>
        <v/>
      </c>
      <c r="C756" s="300" t="str">
        <f>IF(LEN(A756)=0,"",INDEX('Smelter Reference List'!$C:$C,MATCH($A756,'Smelter Reference List'!$E:$E,0)))</f>
        <v/>
      </c>
      <c r="D756" s="294" t="str">
        <f ca="1">IF(ISERROR($S756),"",OFFSET('Smelter Reference List'!$C$4,$S756-4,0)&amp;"")</f>
        <v/>
      </c>
      <c r="E756" s="294" t="str">
        <f ca="1">IF(ISERROR($S756),"",OFFSET('Smelter Reference List'!$D$4,$S756-4,0)&amp;"")</f>
        <v/>
      </c>
      <c r="F756" s="294" t="str">
        <f ca="1">IF(ISERROR($S756),"",OFFSET('Smelter Reference List'!$E$4,$S756-4,0))</f>
        <v/>
      </c>
      <c r="G756" s="294" t="str">
        <f ca="1">IF(C756=$U$4,"Enter smelter details", IF(ISERROR($S756),"",OFFSET('Smelter Reference List'!$F$4,$S756-4,0)))</f>
        <v/>
      </c>
      <c r="H756" s="295" t="str">
        <f ca="1">IF(ISERROR($S756),"",OFFSET('Smelter Reference List'!$G$4,$S756-4,0))</f>
        <v/>
      </c>
      <c r="I756" s="296" t="str">
        <f ca="1">IF(ISERROR($S756),"",OFFSET('Smelter Reference List'!$H$4,$S756-4,0))</f>
        <v/>
      </c>
      <c r="J756" s="296" t="str">
        <f ca="1">IF(ISERROR($S756),"",OFFSET('Smelter Reference List'!$I$4,$S756-4,0))</f>
        <v/>
      </c>
      <c r="K756" s="297"/>
      <c r="L756" s="297"/>
      <c r="M756" s="297"/>
      <c r="N756" s="297"/>
      <c r="O756" s="297"/>
      <c r="P756" s="297"/>
      <c r="Q756" s="298"/>
      <c r="R756" s="227"/>
      <c r="S756" s="228" t="e">
        <f>IF(C756="",NA(),MATCH($B756&amp;$C756,'Smelter Reference List'!$J:$J,0))</f>
        <v>#N/A</v>
      </c>
      <c r="T756" s="229"/>
      <c r="U756" s="229">
        <f t="shared" ca="1" si="23"/>
        <v>0</v>
      </c>
      <c r="V756" s="229"/>
      <c r="W756" s="229"/>
      <c r="Y756" s="223" t="str">
        <f t="shared" si="24"/>
        <v/>
      </c>
    </row>
    <row r="757" spans="1:25" s="223" customFormat="1" ht="20.25">
      <c r="A757" s="293"/>
      <c r="B757" s="294" t="str">
        <f>IF(LEN(A757)=0,"",INDEX('Smelter Reference List'!$A:$A,MATCH($A757,'Smelter Reference List'!$E:$E,0)))</f>
        <v/>
      </c>
      <c r="C757" s="300" t="str">
        <f>IF(LEN(A757)=0,"",INDEX('Smelter Reference List'!$C:$C,MATCH($A757,'Smelter Reference List'!$E:$E,0)))</f>
        <v/>
      </c>
      <c r="D757" s="294" t="str">
        <f ca="1">IF(ISERROR($S757),"",OFFSET('Smelter Reference List'!$C$4,$S757-4,0)&amp;"")</f>
        <v/>
      </c>
      <c r="E757" s="294" t="str">
        <f ca="1">IF(ISERROR($S757),"",OFFSET('Smelter Reference List'!$D$4,$S757-4,0)&amp;"")</f>
        <v/>
      </c>
      <c r="F757" s="294" t="str">
        <f ca="1">IF(ISERROR($S757),"",OFFSET('Smelter Reference List'!$E$4,$S757-4,0))</f>
        <v/>
      </c>
      <c r="G757" s="294" t="str">
        <f ca="1">IF(C757=$U$4,"Enter smelter details", IF(ISERROR($S757),"",OFFSET('Smelter Reference List'!$F$4,$S757-4,0)))</f>
        <v/>
      </c>
      <c r="H757" s="295" t="str">
        <f ca="1">IF(ISERROR($S757),"",OFFSET('Smelter Reference List'!$G$4,$S757-4,0))</f>
        <v/>
      </c>
      <c r="I757" s="296" t="str">
        <f ca="1">IF(ISERROR($S757),"",OFFSET('Smelter Reference List'!$H$4,$S757-4,0))</f>
        <v/>
      </c>
      <c r="J757" s="296" t="str">
        <f ca="1">IF(ISERROR($S757),"",OFFSET('Smelter Reference List'!$I$4,$S757-4,0))</f>
        <v/>
      </c>
      <c r="K757" s="297"/>
      <c r="L757" s="297"/>
      <c r="M757" s="297"/>
      <c r="N757" s="297"/>
      <c r="O757" s="297"/>
      <c r="P757" s="297"/>
      <c r="Q757" s="298"/>
      <c r="R757" s="227"/>
      <c r="S757" s="228" t="e">
        <f>IF(C757="",NA(),MATCH($B757&amp;$C757,'Smelter Reference List'!$J:$J,0))</f>
        <v>#N/A</v>
      </c>
      <c r="T757" s="229"/>
      <c r="U757" s="229">
        <f t="shared" ca="1" si="23"/>
        <v>0</v>
      </c>
      <c r="V757" s="229"/>
      <c r="W757" s="229"/>
      <c r="Y757" s="223" t="str">
        <f t="shared" si="24"/>
        <v/>
      </c>
    </row>
    <row r="758" spans="1:25" s="223" customFormat="1" ht="20.25">
      <c r="A758" s="293"/>
      <c r="B758" s="294" t="str">
        <f>IF(LEN(A758)=0,"",INDEX('Smelter Reference List'!$A:$A,MATCH($A758,'Smelter Reference List'!$E:$E,0)))</f>
        <v/>
      </c>
      <c r="C758" s="300" t="str">
        <f>IF(LEN(A758)=0,"",INDEX('Smelter Reference List'!$C:$C,MATCH($A758,'Smelter Reference List'!$E:$E,0)))</f>
        <v/>
      </c>
      <c r="D758" s="294" t="str">
        <f ca="1">IF(ISERROR($S758),"",OFFSET('Smelter Reference List'!$C$4,$S758-4,0)&amp;"")</f>
        <v/>
      </c>
      <c r="E758" s="294" t="str">
        <f ca="1">IF(ISERROR($S758),"",OFFSET('Smelter Reference List'!$D$4,$S758-4,0)&amp;"")</f>
        <v/>
      </c>
      <c r="F758" s="294" t="str">
        <f ca="1">IF(ISERROR($S758),"",OFFSET('Smelter Reference List'!$E$4,$S758-4,0))</f>
        <v/>
      </c>
      <c r="G758" s="294" t="str">
        <f ca="1">IF(C758=$U$4,"Enter smelter details", IF(ISERROR($S758),"",OFFSET('Smelter Reference List'!$F$4,$S758-4,0)))</f>
        <v/>
      </c>
      <c r="H758" s="295" t="str">
        <f ca="1">IF(ISERROR($S758),"",OFFSET('Smelter Reference List'!$G$4,$S758-4,0))</f>
        <v/>
      </c>
      <c r="I758" s="296" t="str">
        <f ca="1">IF(ISERROR($S758),"",OFFSET('Smelter Reference List'!$H$4,$S758-4,0))</f>
        <v/>
      </c>
      <c r="J758" s="296" t="str">
        <f ca="1">IF(ISERROR($S758),"",OFFSET('Smelter Reference List'!$I$4,$S758-4,0))</f>
        <v/>
      </c>
      <c r="K758" s="297"/>
      <c r="L758" s="297"/>
      <c r="M758" s="297"/>
      <c r="N758" s="297"/>
      <c r="O758" s="297"/>
      <c r="P758" s="297"/>
      <c r="Q758" s="298"/>
      <c r="R758" s="227"/>
      <c r="S758" s="228" t="e">
        <f>IF(C758="",NA(),MATCH($B758&amp;$C758,'Smelter Reference List'!$J:$J,0))</f>
        <v>#N/A</v>
      </c>
      <c r="T758" s="229"/>
      <c r="U758" s="229">
        <f t="shared" ca="1" si="23"/>
        <v>0</v>
      </c>
      <c r="V758" s="229"/>
      <c r="W758" s="229"/>
      <c r="Y758" s="223" t="str">
        <f t="shared" si="24"/>
        <v/>
      </c>
    </row>
    <row r="759" spans="1:25" s="223" customFormat="1" ht="20.25">
      <c r="A759" s="293"/>
      <c r="B759" s="294" t="str">
        <f>IF(LEN(A759)=0,"",INDEX('Smelter Reference List'!$A:$A,MATCH($A759,'Smelter Reference List'!$E:$E,0)))</f>
        <v/>
      </c>
      <c r="C759" s="300" t="str">
        <f>IF(LEN(A759)=0,"",INDEX('Smelter Reference List'!$C:$C,MATCH($A759,'Smelter Reference List'!$E:$E,0)))</f>
        <v/>
      </c>
      <c r="D759" s="294" t="str">
        <f ca="1">IF(ISERROR($S759),"",OFFSET('Smelter Reference List'!$C$4,$S759-4,0)&amp;"")</f>
        <v/>
      </c>
      <c r="E759" s="294" t="str">
        <f ca="1">IF(ISERROR($S759),"",OFFSET('Smelter Reference List'!$D$4,$S759-4,0)&amp;"")</f>
        <v/>
      </c>
      <c r="F759" s="294" t="str">
        <f ca="1">IF(ISERROR($S759),"",OFFSET('Smelter Reference List'!$E$4,$S759-4,0))</f>
        <v/>
      </c>
      <c r="G759" s="294" t="str">
        <f ca="1">IF(C759=$U$4,"Enter smelter details", IF(ISERROR($S759),"",OFFSET('Smelter Reference List'!$F$4,$S759-4,0)))</f>
        <v/>
      </c>
      <c r="H759" s="295" t="str">
        <f ca="1">IF(ISERROR($S759),"",OFFSET('Smelter Reference List'!$G$4,$S759-4,0))</f>
        <v/>
      </c>
      <c r="I759" s="296" t="str">
        <f ca="1">IF(ISERROR($S759),"",OFFSET('Smelter Reference List'!$H$4,$S759-4,0))</f>
        <v/>
      </c>
      <c r="J759" s="296" t="str">
        <f ca="1">IF(ISERROR($S759),"",OFFSET('Smelter Reference List'!$I$4,$S759-4,0))</f>
        <v/>
      </c>
      <c r="K759" s="297"/>
      <c r="L759" s="297"/>
      <c r="M759" s="297"/>
      <c r="N759" s="297"/>
      <c r="O759" s="297"/>
      <c r="P759" s="297"/>
      <c r="Q759" s="298"/>
      <c r="R759" s="227"/>
      <c r="S759" s="228" t="e">
        <f>IF(C759="",NA(),MATCH($B759&amp;$C759,'Smelter Reference List'!$J:$J,0))</f>
        <v>#N/A</v>
      </c>
      <c r="T759" s="229"/>
      <c r="U759" s="229">
        <f t="shared" ca="1" si="23"/>
        <v>0</v>
      </c>
      <c r="V759" s="229"/>
      <c r="W759" s="229"/>
      <c r="Y759" s="223" t="str">
        <f t="shared" si="24"/>
        <v/>
      </c>
    </row>
    <row r="760" spans="1:25" s="223" customFormat="1" ht="20.25">
      <c r="A760" s="293"/>
      <c r="B760" s="294" t="str">
        <f>IF(LEN(A760)=0,"",INDEX('Smelter Reference List'!$A:$A,MATCH($A760,'Smelter Reference List'!$E:$E,0)))</f>
        <v/>
      </c>
      <c r="C760" s="300" t="str">
        <f>IF(LEN(A760)=0,"",INDEX('Smelter Reference List'!$C:$C,MATCH($A760,'Smelter Reference List'!$E:$E,0)))</f>
        <v/>
      </c>
      <c r="D760" s="294" t="str">
        <f ca="1">IF(ISERROR($S760),"",OFFSET('Smelter Reference List'!$C$4,$S760-4,0)&amp;"")</f>
        <v/>
      </c>
      <c r="E760" s="294" t="str">
        <f ca="1">IF(ISERROR($S760),"",OFFSET('Smelter Reference List'!$D$4,$S760-4,0)&amp;"")</f>
        <v/>
      </c>
      <c r="F760" s="294" t="str">
        <f ca="1">IF(ISERROR($S760),"",OFFSET('Smelter Reference List'!$E$4,$S760-4,0))</f>
        <v/>
      </c>
      <c r="G760" s="294" t="str">
        <f ca="1">IF(C760=$U$4,"Enter smelter details", IF(ISERROR($S760),"",OFFSET('Smelter Reference List'!$F$4,$S760-4,0)))</f>
        <v/>
      </c>
      <c r="H760" s="295" t="str">
        <f ca="1">IF(ISERROR($S760),"",OFFSET('Smelter Reference List'!$G$4,$S760-4,0))</f>
        <v/>
      </c>
      <c r="I760" s="296" t="str">
        <f ca="1">IF(ISERROR($S760),"",OFFSET('Smelter Reference List'!$H$4,$S760-4,0))</f>
        <v/>
      </c>
      <c r="J760" s="296" t="str">
        <f ca="1">IF(ISERROR($S760),"",OFFSET('Smelter Reference List'!$I$4,$S760-4,0))</f>
        <v/>
      </c>
      <c r="K760" s="297"/>
      <c r="L760" s="297"/>
      <c r="M760" s="297"/>
      <c r="N760" s="297"/>
      <c r="O760" s="297"/>
      <c r="P760" s="297"/>
      <c r="Q760" s="298"/>
      <c r="R760" s="227"/>
      <c r="S760" s="228" t="e">
        <f>IF(C760="",NA(),MATCH($B760&amp;$C760,'Smelter Reference List'!$J:$J,0))</f>
        <v>#N/A</v>
      </c>
      <c r="T760" s="229"/>
      <c r="U760" s="229">
        <f t="shared" ca="1" si="23"/>
        <v>0</v>
      </c>
      <c r="V760" s="229"/>
      <c r="W760" s="229"/>
      <c r="Y760" s="223" t="str">
        <f t="shared" si="24"/>
        <v/>
      </c>
    </row>
    <row r="761" spans="1:25" s="223" customFormat="1" ht="20.25">
      <c r="A761" s="293"/>
      <c r="B761" s="294" t="str">
        <f>IF(LEN(A761)=0,"",INDEX('Smelter Reference List'!$A:$A,MATCH($A761,'Smelter Reference List'!$E:$E,0)))</f>
        <v/>
      </c>
      <c r="C761" s="300" t="str">
        <f>IF(LEN(A761)=0,"",INDEX('Smelter Reference List'!$C:$C,MATCH($A761,'Smelter Reference List'!$E:$E,0)))</f>
        <v/>
      </c>
      <c r="D761" s="294" t="str">
        <f ca="1">IF(ISERROR($S761),"",OFFSET('Smelter Reference List'!$C$4,$S761-4,0)&amp;"")</f>
        <v/>
      </c>
      <c r="E761" s="294" t="str">
        <f ca="1">IF(ISERROR($S761),"",OFFSET('Smelter Reference List'!$D$4,$S761-4,0)&amp;"")</f>
        <v/>
      </c>
      <c r="F761" s="294" t="str">
        <f ca="1">IF(ISERROR($S761),"",OFFSET('Smelter Reference List'!$E$4,$S761-4,0))</f>
        <v/>
      </c>
      <c r="G761" s="294" t="str">
        <f ca="1">IF(C761=$U$4,"Enter smelter details", IF(ISERROR($S761),"",OFFSET('Smelter Reference List'!$F$4,$S761-4,0)))</f>
        <v/>
      </c>
      <c r="H761" s="295" t="str">
        <f ca="1">IF(ISERROR($S761),"",OFFSET('Smelter Reference List'!$G$4,$S761-4,0))</f>
        <v/>
      </c>
      <c r="I761" s="296" t="str">
        <f ca="1">IF(ISERROR($S761),"",OFFSET('Smelter Reference List'!$H$4,$S761-4,0))</f>
        <v/>
      </c>
      <c r="J761" s="296" t="str">
        <f ca="1">IF(ISERROR($S761),"",OFFSET('Smelter Reference List'!$I$4,$S761-4,0))</f>
        <v/>
      </c>
      <c r="K761" s="297"/>
      <c r="L761" s="297"/>
      <c r="M761" s="297"/>
      <c r="N761" s="297"/>
      <c r="O761" s="297"/>
      <c r="P761" s="297"/>
      <c r="Q761" s="298"/>
      <c r="R761" s="227"/>
      <c r="S761" s="228" t="e">
        <f>IF(C761="",NA(),MATCH($B761&amp;$C761,'Smelter Reference List'!$J:$J,0))</f>
        <v>#N/A</v>
      </c>
      <c r="T761" s="229"/>
      <c r="U761" s="229">
        <f t="shared" ca="1" si="23"/>
        <v>0</v>
      </c>
      <c r="V761" s="229"/>
      <c r="W761" s="229"/>
      <c r="Y761" s="223" t="str">
        <f t="shared" si="24"/>
        <v/>
      </c>
    </row>
    <row r="762" spans="1:25" s="223" customFormat="1" ht="20.25">
      <c r="A762" s="293"/>
      <c r="B762" s="294" t="str">
        <f>IF(LEN(A762)=0,"",INDEX('Smelter Reference List'!$A:$A,MATCH($A762,'Smelter Reference List'!$E:$E,0)))</f>
        <v/>
      </c>
      <c r="C762" s="300" t="str">
        <f>IF(LEN(A762)=0,"",INDEX('Smelter Reference List'!$C:$C,MATCH($A762,'Smelter Reference List'!$E:$E,0)))</f>
        <v/>
      </c>
      <c r="D762" s="294" t="str">
        <f ca="1">IF(ISERROR($S762),"",OFFSET('Smelter Reference List'!$C$4,$S762-4,0)&amp;"")</f>
        <v/>
      </c>
      <c r="E762" s="294" t="str">
        <f ca="1">IF(ISERROR($S762),"",OFFSET('Smelter Reference List'!$D$4,$S762-4,0)&amp;"")</f>
        <v/>
      </c>
      <c r="F762" s="294" t="str">
        <f ca="1">IF(ISERROR($S762),"",OFFSET('Smelter Reference List'!$E$4,$S762-4,0))</f>
        <v/>
      </c>
      <c r="G762" s="294" t="str">
        <f ca="1">IF(C762=$U$4,"Enter smelter details", IF(ISERROR($S762),"",OFFSET('Smelter Reference List'!$F$4,$S762-4,0)))</f>
        <v/>
      </c>
      <c r="H762" s="295" t="str">
        <f ca="1">IF(ISERROR($S762),"",OFFSET('Smelter Reference List'!$G$4,$S762-4,0))</f>
        <v/>
      </c>
      <c r="I762" s="296" t="str">
        <f ca="1">IF(ISERROR($S762),"",OFFSET('Smelter Reference List'!$H$4,$S762-4,0))</f>
        <v/>
      </c>
      <c r="J762" s="296" t="str">
        <f ca="1">IF(ISERROR($S762),"",OFFSET('Smelter Reference List'!$I$4,$S762-4,0))</f>
        <v/>
      </c>
      <c r="K762" s="297"/>
      <c r="L762" s="297"/>
      <c r="M762" s="297"/>
      <c r="N762" s="297"/>
      <c r="O762" s="297"/>
      <c r="P762" s="297"/>
      <c r="Q762" s="298"/>
      <c r="R762" s="227"/>
      <c r="S762" s="228" t="e">
        <f>IF(C762="",NA(),MATCH($B762&amp;$C762,'Smelter Reference List'!$J:$J,0))</f>
        <v>#N/A</v>
      </c>
      <c r="T762" s="229"/>
      <c r="U762" s="229">
        <f t="shared" ca="1" si="23"/>
        <v>0</v>
      </c>
      <c r="V762" s="229"/>
      <c r="W762" s="229"/>
      <c r="Y762" s="223" t="str">
        <f t="shared" si="24"/>
        <v/>
      </c>
    </row>
    <row r="763" spans="1:25" s="223" customFormat="1" ht="20.25">
      <c r="A763" s="293"/>
      <c r="B763" s="294" t="str">
        <f>IF(LEN(A763)=0,"",INDEX('Smelter Reference List'!$A:$A,MATCH($A763,'Smelter Reference List'!$E:$E,0)))</f>
        <v/>
      </c>
      <c r="C763" s="300" t="str">
        <f>IF(LEN(A763)=0,"",INDEX('Smelter Reference List'!$C:$C,MATCH($A763,'Smelter Reference List'!$E:$E,0)))</f>
        <v/>
      </c>
      <c r="D763" s="294" t="str">
        <f ca="1">IF(ISERROR($S763),"",OFFSET('Smelter Reference List'!$C$4,$S763-4,0)&amp;"")</f>
        <v/>
      </c>
      <c r="E763" s="294" t="str">
        <f ca="1">IF(ISERROR($S763),"",OFFSET('Smelter Reference List'!$D$4,$S763-4,0)&amp;"")</f>
        <v/>
      </c>
      <c r="F763" s="294" t="str">
        <f ca="1">IF(ISERROR($S763),"",OFFSET('Smelter Reference List'!$E$4,$S763-4,0))</f>
        <v/>
      </c>
      <c r="G763" s="294" t="str">
        <f ca="1">IF(C763=$U$4,"Enter smelter details", IF(ISERROR($S763),"",OFFSET('Smelter Reference List'!$F$4,$S763-4,0)))</f>
        <v/>
      </c>
      <c r="H763" s="295" t="str">
        <f ca="1">IF(ISERROR($S763),"",OFFSET('Smelter Reference List'!$G$4,$S763-4,0))</f>
        <v/>
      </c>
      <c r="I763" s="296" t="str">
        <f ca="1">IF(ISERROR($S763),"",OFFSET('Smelter Reference List'!$H$4,$S763-4,0))</f>
        <v/>
      </c>
      <c r="J763" s="296" t="str">
        <f ca="1">IF(ISERROR($S763),"",OFFSET('Smelter Reference List'!$I$4,$S763-4,0))</f>
        <v/>
      </c>
      <c r="K763" s="297"/>
      <c r="L763" s="297"/>
      <c r="M763" s="297"/>
      <c r="N763" s="297"/>
      <c r="O763" s="297"/>
      <c r="P763" s="297"/>
      <c r="Q763" s="298"/>
      <c r="R763" s="227"/>
      <c r="S763" s="228" t="e">
        <f>IF(C763="",NA(),MATCH($B763&amp;$C763,'Smelter Reference List'!$J:$J,0))</f>
        <v>#N/A</v>
      </c>
      <c r="T763" s="229"/>
      <c r="U763" s="229">
        <f t="shared" ca="1" si="23"/>
        <v>0</v>
      </c>
      <c r="V763" s="229"/>
      <c r="W763" s="229"/>
      <c r="Y763" s="223" t="str">
        <f t="shared" si="24"/>
        <v/>
      </c>
    </row>
    <row r="764" spans="1:25" s="223" customFormat="1" ht="20.25">
      <c r="A764" s="293"/>
      <c r="B764" s="294" t="str">
        <f>IF(LEN(A764)=0,"",INDEX('Smelter Reference List'!$A:$A,MATCH($A764,'Smelter Reference List'!$E:$E,0)))</f>
        <v/>
      </c>
      <c r="C764" s="300" t="str">
        <f>IF(LEN(A764)=0,"",INDEX('Smelter Reference List'!$C:$C,MATCH($A764,'Smelter Reference List'!$E:$E,0)))</f>
        <v/>
      </c>
      <c r="D764" s="294" t="str">
        <f ca="1">IF(ISERROR($S764),"",OFFSET('Smelter Reference List'!$C$4,$S764-4,0)&amp;"")</f>
        <v/>
      </c>
      <c r="E764" s="294" t="str">
        <f ca="1">IF(ISERROR($S764),"",OFFSET('Smelter Reference List'!$D$4,$S764-4,0)&amp;"")</f>
        <v/>
      </c>
      <c r="F764" s="294" t="str">
        <f ca="1">IF(ISERROR($S764),"",OFFSET('Smelter Reference List'!$E$4,$S764-4,0))</f>
        <v/>
      </c>
      <c r="G764" s="294" t="str">
        <f ca="1">IF(C764=$U$4,"Enter smelter details", IF(ISERROR($S764),"",OFFSET('Smelter Reference List'!$F$4,$S764-4,0)))</f>
        <v/>
      </c>
      <c r="H764" s="295" t="str">
        <f ca="1">IF(ISERROR($S764),"",OFFSET('Smelter Reference List'!$G$4,$S764-4,0))</f>
        <v/>
      </c>
      <c r="I764" s="296" t="str">
        <f ca="1">IF(ISERROR($S764),"",OFFSET('Smelter Reference List'!$H$4,$S764-4,0))</f>
        <v/>
      </c>
      <c r="J764" s="296" t="str">
        <f ca="1">IF(ISERROR($S764),"",OFFSET('Smelter Reference List'!$I$4,$S764-4,0))</f>
        <v/>
      </c>
      <c r="K764" s="297"/>
      <c r="L764" s="297"/>
      <c r="M764" s="297"/>
      <c r="N764" s="297"/>
      <c r="O764" s="297"/>
      <c r="P764" s="297"/>
      <c r="Q764" s="298"/>
      <c r="R764" s="227"/>
      <c r="S764" s="228" t="e">
        <f>IF(C764="",NA(),MATCH($B764&amp;$C764,'Smelter Reference List'!$J:$J,0))</f>
        <v>#N/A</v>
      </c>
      <c r="T764" s="229"/>
      <c r="U764" s="229">
        <f t="shared" ca="1" si="23"/>
        <v>0</v>
      </c>
      <c r="V764" s="229"/>
      <c r="W764" s="229"/>
      <c r="Y764" s="223" t="str">
        <f t="shared" si="24"/>
        <v/>
      </c>
    </row>
    <row r="765" spans="1:25" s="223" customFormat="1" ht="20.25">
      <c r="A765" s="293"/>
      <c r="B765" s="294" t="str">
        <f>IF(LEN(A765)=0,"",INDEX('Smelter Reference List'!$A:$A,MATCH($A765,'Smelter Reference List'!$E:$E,0)))</f>
        <v/>
      </c>
      <c r="C765" s="300" t="str">
        <f>IF(LEN(A765)=0,"",INDEX('Smelter Reference List'!$C:$C,MATCH($A765,'Smelter Reference List'!$E:$E,0)))</f>
        <v/>
      </c>
      <c r="D765" s="294" t="str">
        <f ca="1">IF(ISERROR($S765),"",OFFSET('Smelter Reference List'!$C$4,$S765-4,0)&amp;"")</f>
        <v/>
      </c>
      <c r="E765" s="294" t="str">
        <f ca="1">IF(ISERROR($S765),"",OFFSET('Smelter Reference List'!$D$4,$S765-4,0)&amp;"")</f>
        <v/>
      </c>
      <c r="F765" s="294" t="str">
        <f ca="1">IF(ISERROR($S765),"",OFFSET('Smelter Reference List'!$E$4,$S765-4,0))</f>
        <v/>
      </c>
      <c r="G765" s="294" t="str">
        <f ca="1">IF(C765=$U$4,"Enter smelter details", IF(ISERROR($S765),"",OFFSET('Smelter Reference List'!$F$4,$S765-4,0)))</f>
        <v/>
      </c>
      <c r="H765" s="295" t="str">
        <f ca="1">IF(ISERROR($S765),"",OFFSET('Smelter Reference List'!$G$4,$S765-4,0))</f>
        <v/>
      </c>
      <c r="I765" s="296" t="str">
        <f ca="1">IF(ISERROR($S765),"",OFFSET('Smelter Reference List'!$H$4,$S765-4,0))</f>
        <v/>
      </c>
      <c r="J765" s="296" t="str">
        <f ca="1">IF(ISERROR($S765),"",OFFSET('Smelter Reference List'!$I$4,$S765-4,0))</f>
        <v/>
      </c>
      <c r="K765" s="297"/>
      <c r="L765" s="297"/>
      <c r="M765" s="297"/>
      <c r="N765" s="297"/>
      <c r="O765" s="297"/>
      <c r="P765" s="297"/>
      <c r="Q765" s="298"/>
      <c r="R765" s="227"/>
      <c r="S765" s="228" t="e">
        <f>IF(C765="",NA(),MATCH($B765&amp;$C765,'Smelter Reference List'!$J:$J,0))</f>
        <v>#N/A</v>
      </c>
      <c r="T765" s="229"/>
      <c r="U765" s="229">
        <f t="shared" ca="1" si="23"/>
        <v>0</v>
      </c>
      <c r="V765" s="229"/>
      <c r="W765" s="229"/>
      <c r="Y765" s="223" t="str">
        <f t="shared" si="24"/>
        <v/>
      </c>
    </row>
    <row r="766" spans="1:25" s="223" customFormat="1" ht="20.25">
      <c r="A766" s="293"/>
      <c r="B766" s="294" t="str">
        <f>IF(LEN(A766)=0,"",INDEX('Smelter Reference List'!$A:$A,MATCH($A766,'Smelter Reference List'!$E:$E,0)))</f>
        <v/>
      </c>
      <c r="C766" s="300" t="str">
        <f>IF(LEN(A766)=0,"",INDEX('Smelter Reference List'!$C:$C,MATCH($A766,'Smelter Reference List'!$E:$E,0)))</f>
        <v/>
      </c>
      <c r="D766" s="294" t="str">
        <f ca="1">IF(ISERROR($S766),"",OFFSET('Smelter Reference List'!$C$4,$S766-4,0)&amp;"")</f>
        <v/>
      </c>
      <c r="E766" s="294" t="str">
        <f ca="1">IF(ISERROR($S766),"",OFFSET('Smelter Reference List'!$D$4,$S766-4,0)&amp;"")</f>
        <v/>
      </c>
      <c r="F766" s="294" t="str">
        <f ca="1">IF(ISERROR($S766),"",OFFSET('Smelter Reference List'!$E$4,$S766-4,0))</f>
        <v/>
      </c>
      <c r="G766" s="294" t="str">
        <f ca="1">IF(C766=$U$4,"Enter smelter details", IF(ISERROR($S766),"",OFFSET('Smelter Reference List'!$F$4,$S766-4,0)))</f>
        <v/>
      </c>
      <c r="H766" s="295" t="str">
        <f ca="1">IF(ISERROR($S766),"",OFFSET('Smelter Reference List'!$G$4,$S766-4,0))</f>
        <v/>
      </c>
      <c r="I766" s="296" t="str">
        <f ca="1">IF(ISERROR($S766),"",OFFSET('Smelter Reference List'!$H$4,$S766-4,0))</f>
        <v/>
      </c>
      <c r="J766" s="296" t="str">
        <f ca="1">IF(ISERROR($S766),"",OFFSET('Smelter Reference List'!$I$4,$S766-4,0))</f>
        <v/>
      </c>
      <c r="K766" s="297"/>
      <c r="L766" s="297"/>
      <c r="M766" s="297"/>
      <c r="N766" s="297"/>
      <c r="O766" s="297"/>
      <c r="P766" s="297"/>
      <c r="Q766" s="298"/>
      <c r="R766" s="227"/>
      <c r="S766" s="228" t="e">
        <f>IF(C766="",NA(),MATCH($B766&amp;$C766,'Smelter Reference List'!$J:$J,0))</f>
        <v>#N/A</v>
      </c>
      <c r="T766" s="229"/>
      <c r="U766" s="229">
        <f t="shared" ca="1" si="23"/>
        <v>0</v>
      </c>
      <c r="V766" s="229"/>
      <c r="W766" s="229"/>
      <c r="Y766" s="223" t="str">
        <f t="shared" si="24"/>
        <v/>
      </c>
    </row>
    <row r="767" spans="1:25" s="223" customFormat="1" ht="20.25">
      <c r="A767" s="293"/>
      <c r="B767" s="294" t="str">
        <f>IF(LEN(A767)=0,"",INDEX('Smelter Reference List'!$A:$A,MATCH($A767,'Smelter Reference List'!$E:$E,0)))</f>
        <v/>
      </c>
      <c r="C767" s="300" t="str">
        <f>IF(LEN(A767)=0,"",INDEX('Smelter Reference List'!$C:$C,MATCH($A767,'Smelter Reference List'!$E:$E,0)))</f>
        <v/>
      </c>
      <c r="D767" s="294" t="str">
        <f ca="1">IF(ISERROR($S767),"",OFFSET('Smelter Reference List'!$C$4,$S767-4,0)&amp;"")</f>
        <v/>
      </c>
      <c r="E767" s="294" t="str">
        <f ca="1">IF(ISERROR($S767),"",OFFSET('Smelter Reference List'!$D$4,$S767-4,0)&amp;"")</f>
        <v/>
      </c>
      <c r="F767" s="294" t="str">
        <f ca="1">IF(ISERROR($S767),"",OFFSET('Smelter Reference List'!$E$4,$S767-4,0))</f>
        <v/>
      </c>
      <c r="G767" s="294" t="str">
        <f ca="1">IF(C767=$U$4,"Enter smelter details", IF(ISERROR($S767),"",OFFSET('Smelter Reference List'!$F$4,$S767-4,0)))</f>
        <v/>
      </c>
      <c r="H767" s="295" t="str">
        <f ca="1">IF(ISERROR($S767),"",OFFSET('Smelter Reference List'!$G$4,$S767-4,0))</f>
        <v/>
      </c>
      <c r="I767" s="296" t="str">
        <f ca="1">IF(ISERROR($S767),"",OFFSET('Smelter Reference List'!$H$4,$S767-4,0))</f>
        <v/>
      </c>
      <c r="J767" s="296" t="str">
        <f ca="1">IF(ISERROR($S767),"",OFFSET('Smelter Reference List'!$I$4,$S767-4,0))</f>
        <v/>
      </c>
      <c r="K767" s="297"/>
      <c r="L767" s="297"/>
      <c r="M767" s="297"/>
      <c r="N767" s="297"/>
      <c r="O767" s="297"/>
      <c r="P767" s="297"/>
      <c r="Q767" s="298"/>
      <c r="R767" s="227"/>
      <c r="S767" s="228" t="e">
        <f>IF(C767="",NA(),MATCH($B767&amp;$C767,'Smelter Reference List'!$J:$J,0))</f>
        <v>#N/A</v>
      </c>
      <c r="T767" s="229"/>
      <c r="U767" s="229">
        <f t="shared" ca="1" si="23"/>
        <v>0</v>
      </c>
      <c r="V767" s="229"/>
      <c r="W767" s="229"/>
      <c r="Y767" s="223" t="str">
        <f t="shared" si="24"/>
        <v/>
      </c>
    </row>
    <row r="768" spans="1:25" s="223" customFormat="1" ht="20.25">
      <c r="A768" s="293"/>
      <c r="B768" s="294" t="str">
        <f>IF(LEN(A768)=0,"",INDEX('Smelter Reference List'!$A:$A,MATCH($A768,'Smelter Reference List'!$E:$E,0)))</f>
        <v/>
      </c>
      <c r="C768" s="300" t="str">
        <f>IF(LEN(A768)=0,"",INDEX('Smelter Reference List'!$C:$C,MATCH($A768,'Smelter Reference List'!$E:$E,0)))</f>
        <v/>
      </c>
      <c r="D768" s="294" t="str">
        <f ca="1">IF(ISERROR($S768),"",OFFSET('Smelter Reference List'!$C$4,$S768-4,0)&amp;"")</f>
        <v/>
      </c>
      <c r="E768" s="294" t="str">
        <f ca="1">IF(ISERROR($S768),"",OFFSET('Smelter Reference List'!$D$4,$S768-4,0)&amp;"")</f>
        <v/>
      </c>
      <c r="F768" s="294" t="str">
        <f ca="1">IF(ISERROR($S768),"",OFFSET('Smelter Reference List'!$E$4,$S768-4,0))</f>
        <v/>
      </c>
      <c r="G768" s="294" t="str">
        <f ca="1">IF(C768=$U$4,"Enter smelter details", IF(ISERROR($S768),"",OFFSET('Smelter Reference List'!$F$4,$S768-4,0)))</f>
        <v/>
      </c>
      <c r="H768" s="295" t="str">
        <f ca="1">IF(ISERROR($S768),"",OFFSET('Smelter Reference List'!$G$4,$S768-4,0))</f>
        <v/>
      </c>
      <c r="I768" s="296" t="str">
        <f ca="1">IF(ISERROR($S768),"",OFFSET('Smelter Reference List'!$H$4,$S768-4,0))</f>
        <v/>
      </c>
      <c r="J768" s="296" t="str">
        <f ca="1">IF(ISERROR($S768),"",OFFSET('Smelter Reference List'!$I$4,$S768-4,0))</f>
        <v/>
      </c>
      <c r="K768" s="297"/>
      <c r="L768" s="297"/>
      <c r="M768" s="297"/>
      <c r="N768" s="297"/>
      <c r="O768" s="297"/>
      <c r="P768" s="297"/>
      <c r="Q768" s="298"/>
      <c r="R768" s="227"/>
      <c r="S768" s="228" t="e">
        <f>IF(C768="",NA(),MATCH($B768&amp;$C768,'Smelter Reference List'!$J:$J,0))</f>
        <v>#N/A</v>
      </c>
      <c r="T768" s="229"/>
      <c r="U768" s="229">
        <f t="shared" ca="1" si="23"/>
        <v>0</v>
      </c>
      <c r="V768" s="229"/>
      <c r="W768" s="229"/>
      <c r="Y768" s="223" t="str">
        <f t="shared" si="24"/>
        <v/>
      </c>
    </row>
    <row r="769" spans="1:25" s="223" customFormat="1" ht="20.25">
      <c r="A769" s="293"/>
      <c r="B769" s="294" t="str">
        <f>IF(LEN(A769)=0,"",INDEX('Smelter Reference List'!$A:$A,MATCH($A769,'Smelter Reference List'!$E:$E,0)))</f>
        <v/>
      </c>
      <c r="C769" s="300" t="str">
        <f>IF(LEN(A769)=0,"",INDEX('Smelter Reference List'!$C:$C,MATCH($A769,'Smelter Reference List'!$E:$E,0)))</f>
        <v/>
      </c>
      <c r="D769" s="294" t="str">
        <f ca="1">IF(ISERROR($S769),"",OFFSET('Smelter Reference List'!$C$4,$S769-4,0)&amp;"")</f>
        <v/>
      </c>
      <c r="E769" s="294" t="str">
        <f ca="1">IF(ISERROR($S769),"",OFFSET('Smelter Reference List'!$D$4,$S769-4,0)&amp;"")</f>
        <v/>
      </c>
      <c r="F769" s="294" t="str">
        <f ca="1">IF(ISERROR($S769),"",OFFSET('Smelter Reference List'!$E$4,$S769-4,0))</f>
        <v/>
      </c>
      <c r="G769" s="294" t="str">
        <f ca="1">IF(C769=$U$4,"Enter smelter details", IF(ISERROR($S769),"",OFFSET('Smelter Reference List'!$F$4,$S769-4,0)))</f>
        <v/>
      </c>
      <c r="H769" s="295" t="str">
        <f ca="1">IF(ISERROR($S769),"",OFFSET('Smelter Reference List'!$G$4,$S769-4,0))</f>
        <v/>
      </c>
      <c r="I769" s="296" t="str">
        <f ca="1">IF(ISERROR($S769),"",OFFSET('Smelter Reference List'!$H$4,$S769-4,0))</f>
        <v/>
      </c>
      <c r="J769" s="296" t="str">
        <f ca="1">IF(ISERROR($S769),"",OFFSET('Smelter Reference List'!$I$4,$S769-4,0))</f>
        <v/>
      </c>
      <c r="K769" s="297"/>
      <c r="L769" s="297"/>
      <c r="M769" s="297"/>
      <c r="N769" s="297"/>
      <c r="O769" s="297"/>
      <c r="P769" s="297"/>
      <c r="Q769" s="298"/>
      <c r="R769" s="227"/>
      <c r="S769" s="228" t="e">
        <f>IF(C769="",NA(),MATCH($B769&amp;$C769,'Smelter Reference List'!$J:$J,0))</f>
        <v>#N/A</v>
      </c>
      <c r="T769" s="229"/>
      <c r="U769" s="229">
        <f t="shared" ca="1" si="23"/>
        <v>0</v>
      </c>
      <c r="V769" s="229"/>
      <c r="W769" s="229"/>
      <c r="Y769" s="223" t="str">
        <f t="shared" si="24"/>
        <v/>
      </c>
    </row>
    <row r="770" spans="1:25" s="223" customFormat="1" ht="20.25">
      <c r="A770" s="293"/>
      <c r="B770" s="294" t="str">
        <f>IF(LEN(A770)=0,"",INDEX('Smelter Reference List'!$A:$A,MATCH($A770,'Smelter Reference List'!$E:$E,0)))</f>
        <v/>
      </c>
      <c r="C770" s="300" t="str">
        <f>IF(LEN(A770)=0,"",INDEX('Smelter Reference List'!$C:$C,MATCH($A770,'Smelter Reference List'!$E:$E,0)))</f>
        <v/>
      </c>
      <c r="D770" s="294" t="str">
        <f ca="1">IF(ISERROR($S770),"",OFFSET('Smelter Reference List'!$C$4,$S770-4,0)&amp;"")</f>
        <v/>
      </c>
      <c r="E770" s="294" t="str">
        <f ca="1">IF(ISERROR($S770),"",OFFSET('Smelter Reference List'!$D$4,$S770-4,0)&amp;"")</f>
        <v/>
      </c>
      <c r="F770" s="294" t="str">
        <f ca="1">IF(ISERROR($S770),"",OFFSET('Smelter Reference List'!$E$4,$S770-4,0))</f>
        <v/>
      </c>
      <c r="G770" s="294" t="str">
        <f ca="1">IF(C770=$U$4,"Enter smelter details", IF(ISERROR($S770),"",OFFSET('Smelter Reference List'!$F$4,$S770-4,0)))</f>
        <v/>
      </c>
      <c r="H770" s="295" t="str">
        <f ca="1">IF(ISERROR($S770),"",OFFSET('Smelter Reference List'!$G$4,$S770-4,0))</f>
        <v/>
      </c>
      <c r="I770" s="296" t="str">
        <f ca="1">IF(ISERROR($S770),"",OFFSET('Smelter Reference List'!$H$4,$S770-4,0))</f>
        <v/>
      </c>
      <c r="J770" s="296" t="str">
        <f ca="1">IF(ISERROR($S770),"",OFFSET('Smelter Reference List'!$I$4,$S770-4,0))</f>
        <v/>
      </c>
      <c r="K770" s="297"/>
      <c r="L770" s="297"/>
      <c r="M770" s="297"/>
      <c r="N770" s="297"/>
      <c r="O770" s="297"/>
      <c r="P770" s="297"/>
      <c r="Q770" s="298"/>
      <c r="R770" s="227"/>
      <c r="S770" s="228" t="e">
        <f>IF(C770="",NA(),MATCH($B770&amp;$C770,'Smelter Reference List'!$J:$J,0))</f>
        <v>#N/A</v>
      </c>
      <c r="T770" s="229"/>
      <c r="U770" s="229">
        <f t="shared" ca="1" si="23"/>
        <v>0</v>
      </c>
      <c r="V770" s="229"/>
      <c r="W770" s="229"/>
      <c r="Y770" s="223" t="str">
        <f t="shared" si="24"/>
        <v/>
      </c>
    </row>
    <row r="771" spans="1:25" s="223" customFormat="1" ht="20.25">
      <c r="A771" s="293"/>
      <c r="B771" s="294" t="str">
        <f>IF(LEN(A771)=0,"",INDEX('Smelter Reference List'!$A:$A,MATCH($A771,'Smelter Reference List'!$E:$E,0)))</f>
        <v/>
      </c>
      <c r="C771" s="300" t="str">
        <f>IF(LEN(A771)=0,"",INDEX('Smelter Reference List'!$C:$C,MATCH($A771,'Smelter Reference List'!$E:$E,0)))</f>
        <v/>
      </c>
      <c r="D771" s="294" t="str">
        <f ca="1">IF(ISERROR($S771),"",OFFSET('Smelter Reference List'!$C$4,$S771-4,0)&amp;"")</f>
        <v/>
      </c>
      <c r="E771" s="294" t="str">
        <f ca="1">IF(ISERROR($S771),"",OFFSET('Smelter Reference List'!$D$4,$S771-4,0)&amp;"")</f>
        <v/>
      </c>
      <c r="F771" s="294" t="str">
        <f ca="1">IF(ISERROR($S771),"",OFFSET('Smelter Reference List'!$E$4,$S771-4,0))</f>
        <v/>
      </c>
      <c r="G771" s="294" t="str">
        <f ca="1">IF(C771=$U$4,"Enter smelter details", IF(ISERROR($S771),"",OFFSET('Smelter Reference List'!$F$4,$S771-4,0)))</f>
        <v/>
      </c>
      <c r="H771" s="295" t="str">
        <f ca="1">IF(ISERROR($S771),"",OFFSET('Smelter Reference List'!$G$4,$S771-4,0))</f>
        <v/>
      </c>
      <c r="I771" s="296" t="str">
        <f ca="1">IF(ISERROR($S771),"",OFFSET('Smelter Reference List'!$H$4,$S771-4,0))</f>
        <v/>
      </c>
      <c r="J771" s="296" t="str">
        <f ca="1">IF(ISERROR($S771),"",OFFSET('Smelter Reference List'!$I$4,$S771-4,0))</f>
        <v/>
      </c>
      <c r="K771" s="297"/>
      <c r="L771" s="297"/>
      <c r="M771" s="297"/>
      <c r="N771" s="297"/>
      <c r="O771" s="297"/>
      <c r="P771" s="297"/>
      <c r="Q771" s="298"/>
      <c r="R771" s="227"/>
      <c r="S771" s="228" t="e">
        <f>IF(C771="",NA(),MATCH($B771&amp;$C771,'Smelter Reference List'!$J:$J,0))</f>
        <v>#N/A</v>
      </c>
      <c r="T771" s="229"/>
      <c r="U771" s="229">
        <f t="shared" ca="1" si="23"/>
        <v>0</v>
      </c>
      <c r="V771" s="229"/>
      <c r="W771" s="229"/>
      <c r="Y771" s="223" t="str">
        <f t="shared" si="24"/>
        <v/>
      </c>
    </row>
    <row r="772" spans="1:25" s="223" customFormat="1" ht="20.25">
      <c r="A772" s="293"/>
      <c r="B772" s="294" t="str">
        <f>IF(LEN(A772)=0,"",INDEX('Smelter Reference List'!$A:$A,MATCH($A772,'Smelter Reference List'!$E:$E,0)))</f>
        <v/>
      </c>
      <c r="C772" s="300" t="str">
        <f>IF(LEN(A772)=0,"",INDEX('Smelter Reference List'!$C:$C,MATCH($A772,'Smelter Reference List'!$E:$E,0)))</f>
        <v/>
      </c>
      <c r="D772" s="294" t="str">
        <f ca="1">IF(ISERROR($S772),"",OFFSET('Smelter Reference List'!$C$4,$S772-4,0)&amp;"")</f>
        <v/>
      </c>
      <c r="E772" s="294" t="str">
        <f ca="1">IF(ISERROR($S772),"",OFFSET('Smelter Reference List'!$D$4,$S772-4,0)&amp;"")</f>
        <v/>
      </c>
      <c r="F772" s="294" t="str">
        <f ca="1">IF(ISERROR($S772),"",OFFSET('Smelter Reference List'!$E$4,$S772-4,0))</f>
        <v/>
      </c>
      <c r="G772" s="294" t="str">
        <f ca="1">IF(C772=$U$4,"Enter smelter details", IF(ISERROR($S772),"",OFFSET('Smelter Reference List'!$F$4,$S772-4,0)))</f>
        <v/>
      </c>
      <c r="H772" s="295" t="str">
        <f ca="1">IF(ISERROR($S772),"",OFFSET('Smelter Reference List'!$G$4,$S772-4,0))</f>
        <v/>
      </c>
      <c r="I772" s="296" t="str">
        <f ca="1">IF(ISERROR($S772),"",OFFSET('Smelter Reference List'!$H$4,$S772-4,0))</f>
        <v/>
      </c>
      <c r="J772" s="296" t="str">
        <f ca="1">IF(ISERROR($S772),"",OFFSET('Smelter Reference List'!$I$4,$S772-4,0))</f>
        <v/>
      </c>
      <c r="K772" s="297"/>
      <c r="L772" s="297"/>
      <c r="M772" s="297"/>
      <c r="N772" s="297"/>
      <c r="O772" s="297"/>
      <c r="P772" s="297"/>
      <c r="Q772" s="298"/>
      <c r="R772" s="227"/>
      <c r="S772" s="228" t="e">
        <f>IF(C772="",NA(),MATCH($B772&amp;$C772,'Smelter Reference List'!$J:$J,0))</f>
        <v>#N/A</v>
      </c>
      <c r="T772" s="229"/>
      <c r="U772" s="229">
        <f t="shared" ca="1" si="23"/>
        <v>0</v>
      </c>
      <c r="V772" s="229"/>
      <c r="W772" s="229"/>
      <c r="Y772" s="223" t="str">
        <f t="shared" si="24"/>
        <v/>
      </c>
    </row>
    <row r="773" spans="1:25" s="223" customFormat="1" ht="20.25">
      <c r="A773" s="293"/>
      <c r="B773" s="294" t="str">
        <f>IF(LEN(A773)=0,"",INDEX('Smelter Reference List'!$A:$A,MATCH($A773,'Smelter Reference List'!$E:$E,0)))</f>
        <v/>
      </c>
      <c r="C773" s="300" t="str">
        <f>IF(LEN(A773)=0,"",INDEX('Smelter Reference List'!$C:$C,MATCH($A773,'Smelter Reference List'!$E:$E,0)))</f>
        <v/>
      </c>
      <c r="D773" s="294" t="str">
        <f ca="1">IF(ISERROR($S773),"",OFFSET('Smelter Reference List'!$C$4,$S773-4,0)&amp;"")</f>
        <v/>
      </c>
      <c r="E773" s="294" t="str">
        <f ca="1">IF(ISERROR($S773),"",OFFSET('Smelter Reference List'!$D$4,$S773-4,0)&amp;"")</f>
        <v/>
      </c>
      <c r="F773" s="294" t="str">
        <f ca="1">IF(ISERROR($S773),"",OFFSET('Smelter Reference List'!$E$4,$S773-4,0))</f>
        <v/>
      </c>
      <c r="G773" s="294" t="str">
        <f ca="1">IF(C773=$U$4,"Enter smelter details", IF(ISERROR($S773),"",OFFSET('Smelter Reference List'!$F$4,$S773-4,0)))</f>
        <v/>
      </c>
      <c r="H773" s="295" t="str">
        <f ca="1">IF(ISERROR($S773),"",OFFSET('Smelter Reference List'!$G$4,$S773-4,0))</f>
        <v/>
      </c>
      <c r="I773" s="296" t="str">
        <f ca="1">IF(ISERROR($S773),"",OFFSET('Smelter Reference List'!$H$4,$S773-4,0))</f>
        <v/>
      </c>
      <c r="J773" s="296" t="str">
        <f ca="1">IF(ISERROR($S773),"",OFFSET('Smelter Reference List'!$I$4,$S773-4,0))</f>
        <v/>
      </c>
      <c r="K773" s="297"/>
      <c r="L773" s="297"/>
      <c r="M773" s="297"/>
      <c r="N773" s="297"/>
      <c r="O773" s="297"/>
      <c r="P773" s="297"/>
      <c r="Q773" s="298"/>
      <c r="R773" s="227"/>
      <c r="S773" s="228" t="e">
        <f>IF(C773="",NA(),MATCH($B773&amp;$C773,'Smelter Reference List'!$J:$J,0))</f>
        <v>#N/A</v>
      </c>
      <c r="T773" s="229"/>
      <c r="U773" s="229">
        <f t="shared" ca="1" si="23"/>
        <v>0</v>
      </c>
      <c r="V773" s="229"/>
      <c r="W773" s="229"/>
      <c r="Y773" s="223" t="str">
        <f t="shared" si="24"/>
        <v/>
      </c>
    </row>
    <row r="774" spans="1:25" s="223" customFormat="1" ht="20.25">
      <c r="A774" s="293"/>
      <c r="B774" s="294" t="str">
        <f>IF(LEN(A774)=0,"",INDEX('Smelter Reference List'!$A:$A,MATCH($A774,'Smelter Reference List'!$E:$E,0)))</f>
        <v/>
      </c>
      <c r="C774" s="300" t="str">
        <f>IF(LEN(A774)=0,"",INDEX('Smelter Reference List'!$C:$C,MATCH($A774,'Smelter Reference List'!$E:$E,0)))</f>
        <v/>
      </c>
      <c r="D774" s="294" t="str">
        <f ca="1">IF(ISERROR($S774),"",OFFSET('Smelter Reference List'!$C$4,$S774-4,0)&amp;"")</f>
        <v/>
      </c>
      <c r="E774" s="294" t="str">
        <f ca="1">IF(ISERROR($S774),"",OFFSET('Smelter Reference List'!$D$4,$S774-4,0)&amp;"")</f>
        <v/>
      </c>
      <c r="F774" s="294" t="str">
        <f ca="1">IF(ISERROR($S774),"",OFFSET('Smelter Reference List'!$E$4,$S774-4,0))</f>
        <v/>
      </c>
      <c r="G774" s="294" t="str">
        <f ca="1">IF(C774=$U$4,"Enter smelter details", IF(ISERROR($S774),"",OFFSET('Smelter Reference List'!$F$4,$S774-4,0)))</f>
        <v/>
      </c>
      <c r="H774" s="295" t="str">
        <f ca="1">IF(ISERROR($S774),"",OFFSET('Smelter Reference List'!$G$4,$S774-4,0))</f>
        <v/>
      </c>
      <c r="I774" s="296" t="str">
        <f ca="1">IF(ISERROR($S774),"",OFFSET('Smelter Reference List'!$H$4,$S774-4,0))</f>
        <v/>
      </c>
      <c r="J774" s="296" t="str">
        <f ca="1">IF(ISERROR($S774),"",OFFSET('Smelter Reference List'!$I$4,$S774-4,0))</f>
        <v/>
      </c>
      <c r="K774" s="297"/>
      <c r="L774" s="297"/>
      <c r="M774" s="297"/>
      <c r="N774" s="297"/>
      <c r="O774" s="297"/>
      <c r="P774" s="297"/>
      <c r="Q774" s="298"/>
      <c r="R774" s="227"/>
      <c r="S774" s="228" t="e">
        <f>IF(C774="",NA(),MATCH($B774&amp;$C774,'Smelter Reference List'!$J:$J,0))</f>
        <v>#N/A</v>
      </c>
      <c r="T774" s="229"/>
      <c r="U774" s="229">
        <f t="shared" ref="U774:U837" ca="1" si="25">IF(AND(C774="Smelter not listed",OR(LEN(D774)=0,LEN(E774)=0)),1,0)</f>
        <v>0</v>
      </c>
      <c r="V774" s="229"/>
      <c r="W774" s="229"/>
      <c r="Y774" s="223" t="str">
        <f t="shared" ref="Y774:Y837" si="26">B774&amp;C774</f>
        <v/>
      </c>
    </row>
    <row r="775" spans="1:25" s="223" customFormat="1" ht="20.25">
      <c r="A775" s="293"/>
      <c r="B775" s="294" t="str">
        <f>IF(LEN(A775)=0,"",INDEX('Smelter Reference List'!$A:$A,MATCH($A775,'Smelter Reference List'!$E:$E,0)))</f>
        <v/>
      </c>
      <c r="C775" s="300" t="str">
        <f>IF(LEN(A775)=0,"",INDEX('Smelter Reference List'!$C:$C,MATCH($A775,'Smelter Reference List'!$E:$E,0)))</f>
        <v/>
      </c>
      <c r="D775" s="294" t="str">
        <f ca="1">IF(ISERROR($S775),"",OFFSET('Smelter Reference List'!$C$4,$S775-4,0)&amp;"")</f>
        <v/>
      </c>
      <c r="E775" s="294" t="str">
        <f ca="1">IF(ISERROR($S775),"",OFFSET('Smelter Reference List'!$D$4,$S775-4,0)&amp;"")</f>
        <v/>
      </c>
      <c r="F775" s="294" t="str">
        <f ca="1">IF(ISERROR($S775),"",OFFSET('Smelter Reference List'!$E$4,$S775-4,0))</f>
        <v/>
      </c>
      <c r="G775" s="294" t="str">
        <f ca="1">IF(C775=$U$4,"Enter smelter details", IF(ISERROR($S775),"",OFFSET('Smelter Reference List'!$F$4,$S775-4,0)))</f>
        <v/>
      </c>
      <c r="H775" s="295" t="str">
        <f ca="1">IF(ISERROR($S775),"",OFFSET('Smelter Reference List'!$G$4,$S775-4,0))</f>
        <v/>
      </c>
      <c r="I775" s="296" t="str">
        <f ca="1">IF(ISERROR($S775),"",OFFSET('Smelter Reference List'!$H$4,$S775-4,0))</f>
        <v/>
      </c>
      <c r="J775" s="296" t="str">
        <f ca="1">IF(ISERROR($S775),"",OFFSET('Smelter Reference List'!$I$4,$S775-4,0))</f>
        <v/>
      </c>
      <c r="K775" s="297"/>
      <c r="L775" s="297"/>
      <c r="M775" s="297"/>
      <c r="N775" s="297"/>
      <c r="O775" s="297"/>
      <c r="P775" s="297"/>
      <c r="Q775" s="298"/>
      <c r="R775" s="227"/>
      <c r="S775" s="228" t="e">
        <f>IF(C775="",NA(),MATCH($B775&amp;$C775,'Smelter Reference List'!$J:$J,0))</f>
        <v>#N/A</v>
      </c>
      <c r="T775" s="229"/>
      <c r="U775" s="229">
        <f t="shared" ca="1" si="25"/>
        <v>0</v>
      </c>
      <c r="V775" s="229"/>
      <c r="W775" s="229"/>
      <c r="Y775" s="223" t="str">
        <f t="shared" si="26"/>
        <v/>
      </c>
    </row>
    <row r="776" spans="1:25" s="223" customFormat="1" ht="20.25">
      <c r="A776" s="293"/>
      <c r="B776" s="294" t="str">
        <f>IF(LEN(A776)=0,"",INDEX('Smelter Reference List'!$A:$A,MATCH($A776,'Smelter Reference List'!$E:$E,0)))</f>
        <v/>
      </c>
      <c r="C776" s="300" t="str">
        <f>IF(LEN(A776)=0,"",INDEX('Smelter Reference List'!$C:$C,MATCH($A776,'Smelter Reference List'!$E:$E,0)))</f>
        <v/>
      </c>
      <c r="D776" s="294" t="str">
        <f ca="1">IF(ISERROR($S776),"",OFFSET('Smelter Reference List'!$C$4,$S776-4,0)&amp;"")</f>
        <v/>
      </c>
      <c r="E776" s="294" t="str">
        <f ca="1">IF(ISERROR($S776),"",OFFSET('Smelter Reference List'!$D$4,$S776-4,0)&amp;"")</f>
        <v/>
      </c>
      <c r="F776" s="294" t="str">
        <f ca="1">IF(ISERROR($S776),"",OFFSET('Smelter Reference List'!$E$4,$S776-4,0))</f>
        <v/>
      </c>
      <c r="G776" s="294" t="str">
        <f ca="1">IF(C776=$U$4,"Enter smelter details", IF(ISERROR($S776),"",OFFSET('Smelter Reference List'!$F$4,$S776-4,0)))</f>
        <v/>
      </c>
      <c r="H776" s="295" t="str">
        <f ca="1">IF(ISERROR($S776),"",OFFSET('Smelter Reference List'!$G$4,$S776-4,0))</f>
        <v/>
      </c>
      <c r="I776" s="296" t="str">
        <f ca="1">IF(ISERROR($S776),"",OFFSET('Smelter Reference List'!$H$4,$S776-4,0))</f>
        <v/>
      </c>
      <c r="J776" s="296" t="str">
        <f ca="1">IF(ISERROR($S776),"",OFFSET('Smelter Reference List'!$I$4,$S776-4,0))</f>
        <v/>
      </c>
      <c r="K776" s="297"/>
      <c r="L776" s="297"/>
      <c r="M776" s="297"/>
      <c r="N776" s="297"/>
      <c r="O776" s="297"/>
      <c r="P776" s="297"/>
      <c r="Q776" s="298"/>
      <c r="R776" s="227"/>
      <c r="S776" s="228" t="e">
        <f>IF(C776="",NA(),MATCH($B776&amp;$C776,'Smelter Reference List'!$J:$J,0))</f>
        <v>#N/A</v>
      </c>
      <c r="T776" s="229"/>
      <c r="U776" s="229">
        <f t="shared" ca="1" si="25"/>
        <v>0</v>
      </c>
      <c r="V776" s="229"/>
      <c r="W776" s="229"/>
      <c r="Y776" s="223" t="str">
        <f t="shared" si="26"/>
        <v/>
      </c>
    </row>
    <row r="777" spans="1:25" s="223" customFormat="1" ht="20.25">
      <c r="A777" s="293"/>
      <c r="B777" s="294" t="str">
        <f>IF(LEN(A777)=0,"",INDEX('Smelter Reference List'!$A:$A,MATCH($A777,'Smelter Reference List'!$E:$E,0)))</f>
        <v/>
      </c>
      <c r="C777" s="300" t="str">
        <f>IF(LEN(A777)=0,"",INDEX('Smelter Reference List'!$C:$C,MATCH($A777,'Smelter Reference List'!$E:$E,0)))</f>
        <v/>
      </c>
      <c r="D777" s="294" t="str">
        <f ca="1">IF(ISERROR($S777),"",OFFSET('Smelter Reference List'!$C$4,$S777-4,0)&amp;"")</f>
        <v/>
      </c>
      <c r="E777" s="294" t="str">
        <f ca="1">IF(ISERROR($S777),"",OFFSET('Smelter Reference List'!$D$4,$S777-4,0)&amp;"")</f>
        <v/>
      </c>
      <c r="F777" s="294" t="str">
        <f ca="1">IF(ISERROR($S777),"",OFFSET('Smelter Reference List'!$E$4,$S777-4,0))</f>
        <v/>
      </c>
      <c r="G777" s="294" t="str">
        <f ca="1">IF(C777=$U$4,"Enter smelter details", IF(ISERROR($S777),"",OFFSET('Smelter Reference List'!$F$4,$S777-4,0)))</f>
        <v/>
      </c>
      <c r="H777" s="295" t="str">
        <f ca="1">IF(ISERROR($S777),"",OFFSET('Smelter Reference List'!$G$4,$S777-4,0))</f>
        <v/>
      </c>
      <c r="I777" s="296" t="str">
        <f ca="1">IF(ISERROR($S777),"",OFFSET('Smelter Reference List'!$H$4,$S777-4,0))</f>
        <v/>
      </c>
      <c r="J777" s="296" t="str">
        <f ca="1">IF(ISERROR($S777),"",OFFSET('Smelter Reference List'!$I$4,$S777-4,0))</f>
        <v/>
      </c>
      <c r="K777" s="297"/>
      <c r="L777" s="297"/>
      <c r="M777" s="297"/>
      <c r="N777" s="297"/>
      <c r="O777" s="297"/>
      <c r="P777" s="297"/>
      <c r="Q777" s="298"/>
      <c r="R777" s="227"/>
      <c r="S777" s="228" t="e">
        <f>IF(C777="",NA(),MATCH($B777&amp;$C777,'Smelter Reference List'!$J:$J,0))</f>
        <v>#N/A</v>
      </c>
      <c r="T777" s="229"/>
      <c r="U777" s="229">
        <f t="shared" ca="1" si="25"/>
        <v>0</v>
      </c>
      <c r="V777" s="229"/>
      <c r="W777" s="229"/>
      <c r="Y777" s="223" t="str">
        <f t="shared" si="26"/>
        <v/>
      </c>
    </row>
    <row r="778" spans="1:25" s="223" customFormat="1" ht="20.25">
      <c r="A778" s="293"/>
      <c r="B778" s="294" t="str">
        <f>IF(LEN(A778)=0,"",INDEX('Smelter Reference List'!$A:$A,MATCH($A778,'Smelter Reference List'!$E:$E,0)))</f>
        <v/>
      </c>
      <c r="C778" s="300" t="str">
        <f>IF(LEN(A778)=0,"",INDEX('Smelter Reference List'!$C:$C,MATCH($A778,'Smelter Reference List'!$E:$E,0)))</f>
        <v/>
      </c>
      <c r="D778" s="294" t="str">
        <f ca="1">IF(ISERROR($S778),"",OFFSET('Smelter Reference List'!$C$4,$S778-4,0)&amp;"")</f>
        <v/>
      </c>
      <c r="E778" s="294" t="str">
        <f ca="1">IF(ISERROR($S778),"",OFFSET('Smelter Reference List'!$D$4,$S778-4,0)&amp;"")</f>
        <v/>
      </c>
      <c r="F778" s="294" t="str">
        <f ca="1">IF(ISERROR($S778),"",OFFSET('Smelter Reference List'!$E$4,$S778-4,0))</f>
        <v/>
      </c>
      <c r="G778" s="294" t="str">
        <f ca="1">IF(C778=$U$4,"Enter smelter details", IF(ISERROR($S778),"",OFFSET('Smelter Reference List'!$F$4,$S778-4,0)))</f>
        <v/>
      </c>
      <c r="H778" s="295" t="str">
        <f ca="1">IF(ISERROR($S778),"",OFFSET('Smelter Reference List'!$G$4,$S778-4,0))</f>
        <v/>
      </c>
      <c r="I778" s="296" t="str">
        <f ca="1">IF(ISERROR($S778),"",OFFSET('Smelter Reference List'!$H$4,$S778-4,0))</f>
        <v/>
      </c>
      <c r="J778" s="296" t="str">
        <f ca="1">IF(ISERROR($S778),"",OFFSET('Smelter Reference List'!$I$4,$S778-4,0))</f>
        <v/>
      </c>
      <c r="K778" s="297"/>
      <c r="L778" s="297"/>
      <c r="M778" s="297"/>
      <c r="N778" s="297"/>
      <c r="O778" s="297"/>
      <c r="P778" s="297"/>
      <c r="Q778" s="298"/>
      <c r="R778" s="227"/>
      <c r="S778" s="228" t="e">
        <f>IF(C778="",NA(),MATCH($B778&amp;$C778,'Smelter Reference List'!$J:$J,0))</f>
        <v>#N/A</v>
      </c>
      <c r="T778" s="229"/>
      <c r="U778" s="229">
        <f t="shared" ca="1" si="25"/>
        <v>0</v>
      </c>
      <c r="V778" s="229"/>
      <c r="W778" s="229"/>
      <c r="Y778" s="223" t="str">
        <f t="shared" si="26"/>
        <v/>
      </c>
    </row>
    <row r="779" spans="1:25" s="223" customFormat="1" ht="20.25">
      <c r="A779" s="293"/>
      <c r="B779" s="294" t="str">
        <f>IF(LEN(A779)=0,"",INDEX('Smelter Reference List'!$A:$A,MATCH($A779,'Smelter Reference List'!$E:$E,0)))</f>
        <v/>
      </c>
      <c r="C779" s="300" t="str">
        <f>IF(LEN(A779)=0,"",INDEX('Smelter Reference List'!$C:$C,MATCH($A779,'Smelter Reference List'!$E:$E,0)))</f>
        <v/>
      </c>
      <c r="D779" s="294" t="str">
        <f ca="1">IF(ISERROR($S779),"",OFFSET('Smelter Reference List'!$C$4,$S779-4,0)&amp;"")</f>
        <v/>
      </c>
      <c r="E779" s="294" t="str">
        <f ca="1">IF(ISERROR($S779),"",OFFSET('Smelter Reference List'!$D$4,$S779-4,0)&amp;"")</f>
        <v/>
      </c>
      <c r="F779" s="294" t="str">
        <f ca="1">IF(ISERROR($S779),"",OFFSET('Smelter Reference List'!$E$4,$S779-4,0))</f>
        <v/>
      </c>
      <c r="G779" s="294" t="str">
        <f ca="1">IF(C779=$U$4,"Enter smelter details", IF(ISERROR($S779),"",OFFSET('Smelter Reference List'!$F$4,$S779-4,0)))</f>
        <v/>
      </c>
      <c r="H779" s="295" t="str">
        <f ca="1">IF(ISERROR($S779),"",OFFSET('Smelter Reference List'!$G$4,$S779-4,0))</f>
        <v/>
      </c>
      <c r="I779" s="296" t="str">
        <f ca="1">IF(ISERROR($S779),"",OFFSET('Smelter Reference List'!$H$4,$S779-4,0))</f>
        <v/>
      </c>
      <c r="J779" s="296" t="str">
        <f ca="1">IF(ISERROR($S779),"",OFFSET('Smelter Reference List'!$I$4,$S779-4,0))</f>
        <v/>
      </c>
      <c r="K779" s="297"/>
      <c r="L779" s="297"/>
      <c r="M779" s="297"/>
      <c r="N779" s="297"/>
      <c r="O779" s="297"/>
      <c r="P779" s="297"/>
      <c r="Q779" s="298"/>
      <c r="R779" s="227"/>
      <c r="S779" s="228" t="e">
        <f>IF(C779="",NA(),MATCH($B779&amp;$C779,'Smelter Reference List'!$J:$J,0))</f>
        <v>#N/A</v>
      </c>
      <c r="T779" s="229"/>
      <c r="U779" s="229">
        <f t="shared" ca="1" si="25"/>
        <v>0</v>
      </c>
      <c r="V779" s="229"/>
      <c r="W779" s="229"/>
      <c r="Y779" s="223" t="str">
        <f t="shared" si="26"/>
        <v/>
      </c>
    </row>
    <row r="780" spans="1:25" s="223" customFormat="1" ht="20.25">
      <c r="A780" s="293"/>
      <c r="B780" s="294" t="str">
        <f>IF(LEN(A780)=0,"",INDEX('Smelter Reference List'!$A:$A,MATCH($A780,'Smelter Reference List'!$E:$E,0)))</f>
        <v/>
      </c>
      <c r="C780" s="300" t="str">
        <f>IF(LEN(A780)=0,"",INDEX('Smelter Reference List'!$C:$C,MATCH($A780,'Smelter Reference List'!$E:$E,0)))</f>
        <v/>
      </c>
      <c r="D780" s="294" t="str">
        <f ca="1">IF(ISERROR($S780),"",OFFSET('Smelter Reference List'!$C$4,$S780-4,0)&amp;"")</f>
        <v/>
      </c>
      <c r="E780" s="294" t="str">
        <f ca="1">IF(ISERROR($S780),"",OFFSET('Smelter Reference List'!$D$4,$S780-4,0)&amp;"")</f>
        <v/>
      </c>
      <c r="F780" s="294" t="str">
        <f ca="1">IF(ISERROR($S780),"",OFFSET('Smelter Reference List'!$E$4,$S780-4,0))</f>
        <v/>
      </c>
      <c r="G780" s="294" t="str">
        <f ca="1">IF(C780=$U$4,"Enter smelter details", IF(ISERROR($S780),"",OFFSET('Smelter Reference List'!$F$4,$S780-4,0)))</f>
        <v/>
      </c>
      <c r="H780" s="295" t="str">
        <f ca="1">IF(ISERROR($S780),"",OFFSET('Smelter Reference List'!$G$4,$S780-4,0))</f>
        <v/>
      </c>
      <c r="I780" s="296" t="str">
        <f ca="1">IF(ISERROR($S780),"",OFFSET('Smelter Reference List'!$H$4,$S780-4,0))</f>
        <v/>
      </c>
      <c r="J780" s="296" t="str">
        <f ca="1">IF(ISERROR($S780),"",OFFSET('Smelter Reference List'!$I$4,$S780-4,0))</f>
        <v/>
      </c>
      <c r="K780" s="297"/>
      <c r="L780" s="297"/>
      <c r="M780" s="297"/>
      <c r="N780" s="297"/>
      <c r="O780" s="297"/>
      <c r="P780" s="297"/>
      <c r="Q780" s="298"/>
      <c r="R780" s="227"/>
      <c r="S780" s="228" t="e">
        <f>IF(C780="",NA(),MATCH($B780&amp;$C780,'Smelter Reference List'!$J:$J,0))</f>
        <v>#N/A</v>
      </c>
      <c r="T780" s="229"/>
      <c r="U780" s="229">
        <f t="shared" ca="1" si="25"/>
        <v>0</v>
      </c>
      <c r="V780" s="229"/>
      <c r="W780" s="229"/>
      <c r="Y780" s="223" t="str">
        <f t="shared" si="26"/>
        <v/>
      </c>
    </row>
    <row r="781" spans="1:25" s="223" customFormat="1" ht="20.25">
      <c r="A781" s="293"/>
      <c r="B781" s="294" t="str">
        <f>IF(LEN(A781)=0,"",INDEX('Smelter Reference List'!$A:$A,MATCH($A781,'Smelter Reference List'!$E:$E,0)))</f>
        <v/>
      </c>
      <c r="C781" s="300" t="str">
        <f>IF(LEN(A781)=0,"",INDEX('Smelter Reference List'!$C:$C,MATCH($A781,'Smelter Reference List'!$E:$E,0)))</f>
        <v/>
      </c>
      <c r="D781" s="294" t="str">
        <f ca="1">IF(ISERROR($S781),"",OFFSET('Smelter Reference List'!$C$4,$S781-4,0)&amp;"")</f>
        <v/>
      </c>
      <c r="E781" s="294" t="str">
        <f ca="1">IF(ISERROR($S781),"",OFFSET('Smelter Reference List'!$D$4,$S781-4,0)&amp;"")</f>
        <v/>
      </c>
      <c r="F781" s="294" t="str">
        <f ca="1">IF(ISERROR($S781),"",OFFSET('Smelter Reference List'!$E$4,$S781-4,0))</f>
        <v/>
      </c>
      <c r="G781" s="294" t="str">
        <f ca="1">IF(C781=$U$4,"Enter smelter details", IF(ISERROR($S781),"",OFFSET('Smelter Reference List'!$F$4,$S781-4,0)))</f>
        <v/>
      </c>
      <c r="H781" s="295" t="str">
        <f ca="1">IF(ISERROR($S781),"",OFFSET('Smelter Reference List'!$G$4,$S781-4,0))</f>
        <v/>
      </c>
      <c r="I781" s="296" t="str">
        <f ca="1">IF(ISERROR($S781),"",OFFSET('Smelter Reference List'!$H$4,$S781-4,0))</f>
        <v/>
      </c>
      <c r="J781" s="296" t="str">
        <f ca="1">IF(ISERROR($S781),"",OFFSET('Smelter Reference List'!$I$4,$S781-4,0))</f>
        <v/>
      </c>
      <c r="K781" s="297"/>
      <c r="L781" s="297"/>
      <c r="M781" s="297"/>
      <c r="N781" s="297"/>
      <c r="O781" s="297"/>
      <c r="P781" s="297"/>
      <c r="Q781" s="298"/>
      <c r="R781" s="227"/>
      <c r="S781" s="228" t="e">
        <f>IF(C781="",NA(),MATCH($B781&amp;$C781,'Smelter Reference List'!$J:$J,0))</f>
        <v>#N/A</v>
      </c>
      <c r="T781" s="229"/>
      <c r="U781" s="229">
        <f t="shared" ca="1" si="25"/>
        <v>0</v>
      </c>
      <c r="V781" s="229"/>
      <c r="W781" s="229"/>
      <c r="Y781" s="223" t="str">
        <f t="shared" si="26"/>
        <v/>
      </c>
    </row>
    <row r="782" spans="1:25" s="223" customFormat="1" ht="20.25">
      <c r="A782" s="293"/>
      <c r="B782" s="294" t="str">
        <f>IF(LEN(A782)=0,"",INDEX('Smelter Reference List'!$A:$A,MATCH($A782,'Smelter Reference List'!$E:$E,0)))</f>
        <v/>
      </c>
      <c r="C782" s="300" t="str">
        <f>IF(LEN(A782)=0,"",INDEX('Smelter Reference List'!$C:$C,MATCH($A782,'Smelter Reference List'!$E:$E,0)))</f>
        <v/>
      </c>
      <c r="D782" s="294" t="str">
        <f ca="1">IF(ISERROR($S782),"",OFFSET('Smelter Reference List'!$C$4,$S782-4,0)&amp;"")</f>
        <v/>
      </c>
      <c r="E782" s="294" t="str">
        <f ca="1">IF(ISERROR($S782),"",OFFSET('Smelter Reference List'!$D$4,$S782-4,0)&amp;"")</f>
        <v/>
      </c>
      <c r="F782" s="294" t="str">
        <f ca="1">IF(ISERROR($S782),"",OFFSET('Smelter Reference List'!$E$4,$S782-4,0))</f>
        <v/>
      </c>
      <c r="G782" s="294" t="str">
        <f ca="1">IF(C782=$U$4,"Enter smelter details", IF(ISERROR($S782),"",OFFSET('Smelter Reference List'!$F$4,$S782-4,0)))</f>
        <v/>
      </c>
      <c r="H782" s="295" t="str">
        <f ca="1">IF(ISERROR($S782),"",OFFSET('Smelter Reference List'!$G$4,$S782-4,0))</f>
        <v/>
      </c>
      <c r="I782" s="296" t="str">
        <f ca="1">IF(ISERROR($S782),"",OFFSET('Smelter Reference List'!$H$4,$S782-4,0))</f>
        <v/>
      </c>
      <c r="J782" s="296" t="str">
        <f ca="1">IF(ISERROR($S782),"",OFFSET('Smelter Reference List'!$I$4,$S782-4,0))</f>
        <v/>
      </c>
      <c r="K782" s="297"/>
      <c r="L782" s="297"/>
      <c r="M782" s="297"/>
      <c r="N782" s="297"/>
      <c r="O782" s="297"/>
      <c r="P782" s="297"/>
      <c r="Q782" s="298"/>
      <c r="R782" s="227"/>
      <c r="S782" s="228" t="e">
        <f>IF(C782="",NA(),MATCH($B782&amp;$C782,'Smelter Reference List'!$J:$J,0))</f>
        <v>#N/A</v>
      </c>
      <c r="T782" s="229"/>
      <c r="U782" s="229">
        <f t="shared" ca="1" si="25"/>
        <v>0</v>
      </c>
      <c r="V782" s="229"/>
      <c r="W782" s="229"/>
      <c r="Y782" s="223" t="str">
        <f t="shared" si="26"/>
        <v/>
      </c>
    </row>
    <row r="783" spans="1:25" s="223" customFormat="1" ht="20.25">
      <c r="A783" s="293"/>
      <c r="B783" s="294" t="str">
        <f>IF(LEN(A783)=0,"",INDEX('Smelter Reference List'!$A:$A,MATCH($A783,'Smelter Reference List'!$E:$E,0)))</f>
        <v/>
      </c>
      <c r="C783" s="300" t="str">
        <f>IF(LEN(A783)=0,"",INDEX('Smelter Reference List'!$C:$C,MATCH($A783,'Smelter Reference List'!$E:$E,0)))</f>
        <v/>
      </c>
      <c r="D783" s="294" t="str">
        <f ca="1">IF(ISERROR($S783),"",OFFSET('Smelter Reference List'!$C$4,$S783-4,0)&amp;"")</f>
        <v/>
      </c>
      <c r="E783" s="294" t="str">
        <f ca="1">IF(ISERROR($S783),"",OFFSET('Smelter Reference List'!$D$4,$S783-4,0)&amp;"")</f>
        <v/>
      </c>
      <c r="F783" s="294" t="str">
        <f ca="1">IF(ISERROR($S783),"",OFFSET('Smelter Reference List'!$E$4,$S783-4,0))</f>
        <v/>
      </c>
      <c r="G783" s="294" t="str">
        <f ca="1">IF(C783=$U$4,"Enter smelter details", IF(ISERROR($S783),"",OFFSET('Smelter Reference List'!$F$4,$S783-4,0)))</f>
        <v/>
      </c>
      <c r="H783" s="295" t="str">
        <f ca="1">IF(ISERROR($S783),"",OFFSET('Smelter Reference List'!$G$4,$S783-4,0))</f>
        <v/>
      </c>
      <c r="I783" s="296" t="str">
        <f ca="1">IF(ISERROR($S783),"",OFFSET('Smelter Reference List'!$H$4,$S783-4,0))</f>
        <v/>
      </c>
      <c r="J783" s="296" t="str">
        <f ca="1">IF(ISERROR($S783),"",OFFSET('Smelter Reference List'!$I$4,$S783-4,0))</f>
        <v/>
      </c>
      <c r="K783" s="297"/>
      <c r="L783" s="297"/>
      <c r="M783" s="297"/>
      <c r="N783" s="297"/>
      <c r="O783" s="297"/>
      <c r="P783" s="297"/>
      <c r="Q783" s="298"/>
      <c r="R783" s="227"/>
      <c r="S783" s="228" t="e">
        <f>IF(C783="",NA(),MATCH($B783&amp;$C783,'Smelter Reference List'!$J:$J,0))</f>
        <v>#N/A</v>
      </c>
      <c r="T783" s="229"/>
      <c r="U783" s="229">
        <f t="shared" ca="1" si="25"/>
        <v>0</v>
      </c>
      <c r="V783" s="229"/>
      <c r="W783" s="229"/>
      <c r="Y783" s="223" t="str">
        <f t="shared" si="26"/>
        <v/>
      </c>
    </row>
    <row r="784" spans="1:25" s="223" customFormat="1" ht="20.25">
      <c r="A784" s="293"/>
      <c r="B784" s="294" t="str">
        <f>IF(LEN(A784)=0,"",INDEX('Smelter Reference List'!$A:$A,MATCH($A784,'Smelter Reference List'!$E:$E,0)))</f>
        <v/>
      </c>
      <c r="C784" s="300" t="str">
        <f>IF(LEN(A784)=0,"",INDEX('Smelter Reference List'!$C:$C,MATCH($A784,'Smelter Reference List'!$E:$E,0)))</f>
        <v/>
      </c>
      <c r="D784" s="294" t="str">
        <f ca="1">IF(ISERROR($S784),"",OFFSET('Smelter Reference List'!$C$4,$S784-4,0)&amp;"")</f>
        <v/>
      </c>
      <c r="E784" s="294" t="str">
        <f ca="1">IF(ISERROR($S784),"",OFFSET('Smelter Reference List'!$D$4,$S784-4,0)&amp;"")</f>
        <v/>
      </c>
      <c r="F784" s="294" t="str">
        <f ca="1">IF(ISERROR($S784),"",OFFSET('Smelter Reference List'!$E$4,$S784-4,0))</f>
        <v/>
      </c>
      <c r="G784" s="294" t="str">
        <f ca="1">IF(C784=$U$4,"Enter smelter details", IF(ISERROR($S784),"",OFFSET('Smelter Reference List'!$F$4,$S784-4,0)))</f>
        <v/>
      </c>
      <c r="H784" s="295" t="str">
        <f ca="1">IF(ISERROR($S784),"",OFFSET('Smelter Reference List'!$G$4,$S784-4,0))</f>
        <v/>
      </c>
      <c r="I784" s="296" t="str">
        <f ca="1">IF(ISERROR($S784),"",OFFSET('Smelter Reference List'!$H$4,$S784-4,0))</f>
        <v/>
      </c>
      <c r="J784" s="296" t="str">
        <f ca="1">IF(ISERROR($S784),"",OFFSET('Smelter Reference List'!$I$4,$S784-4,0))</f>
        <v/>
      </c>
      <c r="K784" s="297"/>
      <c r="L784" s="297"/>
      <c r="M784" s="297"/>
      <c r="N784" s="297"/>
      <c r="O784" s="297"/>
      <c r="P784" s="297"/>
      <c r="Q784" s="298"/>
      <c r="R784" s="227"/>
      <c r="S784" s="228" t="e">
        <f>IF(C784="",NA(),MATCH($B784&amp;$C784,'Smelter Reference List'!$J:$J,0))</f>
        <v>#N/A</v>
      </c>
      <c r="T784" s="229"/>
      <c r="U784" s="229">
        <f t="shared" ca="1" si="25"/>
        <v>0</v>
      </c>
      <c r="V784" s="229"/>
      <c r="W784" s="229"/>
      <c r="Y784" s="223" t="str">
        <f t="shared" si="26"/>
        <v/>
      </c>
    </row>
    <row r="785" spans="1:25" s="223" customFormat="1" ht="20.25">
      <c r="A785" s="293"/>
      <c r="B785" s="294" t="str">
        <f>IF(LEN(A785)=0,"",INDEX('Smelter Reference List'!$A:$A,MATCH($A785,'Smelter Reference List'!$E:$E,0)))</f>
        <v/>
      </c>
      <c r="C785" s="300" t="str">
        <f>IF(LEN(A785)=0,"",INDEX('Smelter Reference List'!$C:$C,MATCH($A785,'Smelter Reference List'!$E:$E,0)))</f>
        <v/>
      </c>
      <c r="D785" s="294" t="str">
        <f ca="1">IF(ISERROR($S785),"",OFFSET('Smelter Reference List'!$C$4,$S785-4,0)&amp;"")</f>
        <v/>
      </c>
      <c r="E785" s="294" t="str">
        <f ca="1">IF(ISERROR($S785),"",OFFSET('Smelter Reference List'!$D$4,$S785-4,0)&amp;"")</f>
        <v/>
      </c>
      <c r="F785" s="294" t="str">
        <f ca="1">IF(ISERROR($S785),"",OFFSET('Smelter Reference List'!$E$4,$S785-4,0))</f>
        <v/>
      </c>
      <c r="G785" s="294" t="str">
        <f ca="1">IF(C785=$U$4,"Enter smelter details", IF(ISERROR($S785),"",OFFSET('Smelter Reference List'!$F$4,$S785-4,0)))</f>
        <v/>
      </c>
      <c r="H785" s="295" t="str">
        <f ca="1">IF(ISERROR($S785),"",OFFSET('Smelter Reference List'!$G$4,$S785-4,0))</f>
        <v/>
      </c>
      <c r="I785" s="296" t="str">
        <f ca="1">IF(ISERROR($S785),"",OFFSET('Smelter Reference List'!$H$4,$S785-4,0))</f>
        <v/>
      </c>
      <c r="J785" s="296" t="str">
        <f ca="1">IF(ISERROR($S785),"",OFFSET('Smelter Reference List'!$I$4,$S785-4,0))</f>
        <v/>
      </c>
      <c r="K785" s="297"/>
      <c r="L785" s="297"/>
      <c r="M785" s="297"/>
      <c r="N785" s="297"/>
      <c r="O785" s="297"/>
      <c r="P785" s="297"/>
      <c r="Q785" s="298"/>
      <c r="R785" s="227"/>
      <c r="S785" s="228" t="e">
        <f>IF(C785="",NA(),MATCH($B785&amp;$C785,'Smelter Reference List'!$J:$J,0))</f>
        <v>#N/A</v>
      </c>
      <c r="T785" s="229"/>
      <c r="U785" s="229">
        <f t="shared" ca="1" si="25"/>
        <v>0</v>
      </c>
      <c r="V785" s="229"/>
      <c r="W785" s="229"/>
      <c r="Y785" s="223" t="str">
        <f t="shared" si="26"/>
        <v/>
      </c>
    </row>
    <row r="786" spans="1:25" s="223" customFormat="1" ht="20.25">
      <c r="A786" s="293"/>
      <c r="B786" s="294" t="str">
        <f>IF(LEN(A786)=0,"",INDEX('Smelter Reference List'!$A:$A,MATCH($A786,'Smelter Reference List'!$E:$E,0)))</f>
        <v/>
      </c>
      <c r="C786" s="300" t="str">
        <f>IF(LEN(A786)=0,"",INDEX('Smelter Reference List'!$C:$C,MATCH($A786,'Smelter Reference List'!$E:$E,0)))</f>
        <v/>
      </c>
      <c r="D786" s="294" t="str">
        <f ca="1">IF(ISERROR($S786),"",OFFSET('Smelter Reference List'!$C$4,$S786-4,0)&amp;"")</f>
        <v/>
      </c>
      <c r="E786" s="294" t="str">
        <f ca="1">IF(ISERROR($S786),"",OFFSET('Smelter Reference List'!$D$4,$S786-4,0)&amp;"")</f>
        <v/>
      </c>
      <c r="F786" s="294" t="str">
        <f ca="1">IF(ISERROR($S786),"",OFFSET('Smelter Reference List'!$E$4,$S786-4,0))</f>
        <v/>
      </c>
      <c r="G786" s="294" t="str">
        <f ca="1">IF(C786=$U$4,"Enter smelter details", IF(ISERROR($S786),"",OFFSET('Smelter Reference List'!$F$4,$S786-4,0)))</f>
        <v/>
      </c>
      <c r="H786" s="295" t="str">
        <f ca="1">IF(ISERROR($S786),"",OFFSET('Smelter Reference List'!$G$4,$S786-4,0))</f>
        <v/>
      </c>
      <c r="I786" s="296" t="str">
        <f ca="1">IF(ISERROR($S786),"",OFFSET('Smelter Reference List'!$H$4,$S786-4,0))</f>
        <v/>
      </c>
      <c r="J786" s="296" t="str">
        <f ca="1">IF(ISERROR($S786),"",OFFSET('Smelter Reference List'!$I$4,$S786-4,0))</f>
        <v/>
      </c>
      <c r="K786" s="297"/>
      <c r="L786" s="297"/>
      <c r="M786" s="297"/>
      <c r="N786" s="297"/>
      <c r="O786" s="297"/>
      <c r="P786" s="297"/>
      <c r="Q786" s="298"/>
      <c r="R786" s="227"/>
      <c r="S786" s="228" t="e">
        <f>IF(C786="",NA(),MATCH($B786&amp;$C786,'Smelter Reference List'!$J:$J,0))</f>
        <v>#N/A</v>
      </c>
      <c r="T786" s="229"/>
      <c r="U786" s="229">
        <f t="shared" ca="1" si="25"/>
        <v>0</v>
      </c>
      <c r="V786" s="229"/>
      <c r="W786" s="229"/>
      <c r="Y786" s="223" t="str">
        <f t="shared" si="26"/>
        <v/>
      </c>
    </row>
    <row r="787" spans="1:25" s="223" customFormat="1" ht="20.25">
      <c r="A787" s="293"/>
      <c r="B787" s="294" t="str">
        <f>IF(LEN(A787)=0,"",INDEX('Smelter Reference List'!$A:$A,MATCH($A787,'Smelter Reference List'!$E:$E,0)))</f>
        <v/>
      </c>
      <c r="C787" s="300" t="str">
        <f>IF(LEN(A787)=0,"",INDEX('Smelter Reference List'!$C:$C,MATCH($A787,'Smelter Reference List'!$E:$E,0)))</f>
        <v/>
      </c>
      <c r="D787" s="294" t="str">
        <f ca="1">IF(ISERROR($S787),"",OFFSET('Smelter Reference List'!$C$4,$S787-4,0)&amp;"")</f>
        <v/>
      </c>
      <c r="E787" s="294" t="str">
        <f ca="1">IF(ISERROR($S787),"",OFFSET('Smelter Reference List'!$D$4,$S787-4,0)&amp;"")</f>
        <v/>
      </c>
      <c r="F787" s="294" t="str">
        <f ca="1">IF(ISERROR($S787),"",OFFSET('Smelter Reference List'!$E$4,$S787-4,0))</f>
        <v/>
      </c>
      <c r="G787" s="294" t="str">
        <f ca="1">IF(C787=$U$4,"Enter smelter details", IF(ISERROR($S787),"",OFFSET('Smelter Reference List'!$F$4,$S787-4,0)))</f>
        <v/>
      </c>
      <c r="H787" s="295" t="str">
        <f ca="1">IF(ISERROR($S787),"",OFFSET('Smelter Reference List'!$G$4,$S787-4,0))</f>
        <v/>
      </c>
      <c r="I787" s="296" t="str">
        <f ca="1">IF(ISERROR($S787),"",OFFSET('Smelter Reference List'!$H$4,$S787-4,0))</f>
        <v/>
      </c>
      <c r="J787" s="296" t="str">
        <f ca="1">IF(ISERROR($S787),"",OFFSET('Smelter Reference List'!$I$4,$S787-4,0))</f>
        <v/>
      </c>
      <c r="K787" s="297"/>
      <c r="L787" s="297"/>
      <c r="M787" s="297"/>
      <c r="N787" s="297"/>
      <c r="O787" s="297"/>
      <c r="P787" s="297"/>
      <c r="Q787" s="298"/>
      <c r="R787" s="227"/>
      <c r="S787" s="228" t="e">
        <f>IF(C787="",NA(),MATCH($B787&amp;$C787,'Smelter Reference List'!$J:$J,0))</f>
        <v>#N/A</v>
      </c>
      <c r="T787" s="229"/>
      <c r="U787" s="229">
        <f t="shared" ca="1" si="25"/>
        <v>0</v>
      </c>
      <c r="V787" s="229"/>
      <c r="W787" s="229"/>
      <c r="Y787" s="223" t="str">
        <f t="shared" si="26"/>
        <v/>
      </c>
    </row>
    <row r="788" spans="1:25" s="223" customFormat="1" ht="20.25">
      <c r="A788" s="293"/>
      <c r="B788" s="294" t="str">
        <f>IF(LEN(A788)=0,"",INDEX('Smelter Reference List'!$A:$A,MATCH($A788,'Smelter Reference List'!$E:$E,0)))</f>
        <v/>
      </c>
      <c r="C788" s="300" t="str">
        <f>IF(LEN(A788)=0,"",INDEX('Smelter Reference List'!$C:$C,MATCH($A788,'Smelter Reference List'!$E:$E,0)))</f>
        <v/>
      </c>
      <c r="D788" s="294" t="str">
        <f ca="1">IF(ISERROR($S788),"",OFFSET('Smelter Reference List'!$C$4,$S788-4,0)&amp;"")</f>
        <v/>
      </c>
      <c r="E788" s="294" t="str">
        <f ca="1">IF(ISERROR($S788),"",OFFSET('Smelter Reference List'!$D$4,$S788-4,0)&amp;"")</f>
        <v/>
      </c>
      <c r="F788" s="294" t="str">
        <f ca="1">IF(ISERROR($S788),"",OFFSET('Smelter Reference List'!$E$4,$S788-4,0))</f>
        <v/>
      </c>
      <c r="G788" s="294" t="str">
        <f ca="1">IF(C788=$U$4,"Enter smelter details", IF(ISERROR($S788),"",OFFSET('Smelter Reference List'!$F$4,$S788-4,0)))</f>
        <v/>
      </c>
      <c r="H788" s="295" t="str">
        <f ca="1">IF(ISERROR($S788),"",OFFSET('Smelter Reference List'!$G$4,$S788-4,0))</f>
        <v/>
      </c>
      <c r="I788" s="296" t="str">
        <f ca="1">IF(ISERROR($S788),"",OFFSET('Smelter Reference List'!$H$4,$S788-4,0))</f>
        <v/>
      </c>
      <c r="J788" s="296" t="str">
        <f ca="1">IF(ISERROR($S788),"",OFFSET('Smelter Reference List'!$I$4,$S788-4,0))</f>
        <v/>
      </c>
      <c r="K788" s="297"/>
      <c r="L788" s="297"/>
      <c r="M788" s="297"/>
      <c r="N788" s="297"/>
      <c r="O788" s="297"/>
      <c r="P788" s="297"/>
      <c r="Q788" s="298"/>
      <c r="R788" s="227"/>
      <c r="S788" s="228" t="e">
        <f>IF(C788="",NA(),MATCH($B788&amp;$C788,'Smelter Reference List'!$J:$J,0))</f>
        <v>#N/A</v>
      </c>
      <c r="T788" s="229"/>
      <c r="U788" s="229">
        <f t="shared" ca="1" si="25"/>
        <v>0</v>
      </c>
      <c r="V788" s="229"/>
      <c r="W788" s="229"/>
      <c r="Y788" s="223" t="str">
        <f t="shared" si="26"/>
        <v/>
      </c>
    </row>
    <row r="789" spans="1:25" s="223" customFormat="1" ht="20.25">
      <c r="A789" s="293"/>
      <c r="B789" s="294" t="str">
        <f>IF(LEN(A789)=0,"",INDEX('Smelter Reference List'!$A:$A,MATCH($A789,'Smelter Reference List'!$E:$E,0)))</f>
        <v/>
      </c>
      <c r="C789" s="300" t="str">
        <f>IF(LEN(A789)=0,"",INDEX('Smelter Reference List'!$C:$C,MATCH($A789,'Smelter Reference List'!$E:$E,0)))</f>
        <v/>
      </c>
      <c r="D789" s="294" t="str">
        <f ca="1">IF(ISERROR($S789),"",OFFSET('Smelter Reference List'!$C$4,$S789-4,0)&amp;"")</f>
        <v/>
      </c>
      <c r="E789" s="294" t="str">
        <f ca="1">IF(ISERROR($S789),"",OFFSET('Smelter Reference List'!$D$4,$S789-4,0)&amp;"")</f>
        <v/>
      </c>
      <c r="F789" s="294" t="str">
        <f ca="1">IF(ISERROR($S789),"",OFFSET('Smelter Reference List'!$E$4,$S789-4,0))</f>
        <v/>
      </c>
      <c r="G789" s="294" t="str">
        <f ca="1">IF(C789=$U$4,"Enter smelter details", IF(ISERROR($S789),"",OFFSET('Smelter Reference List'!$F$4,$S789-4,0)))</f>
        <v/>
      </c>
      <c r="H789" s="295" t="str">
        <f ca="1">IF(ISERROR($S789),"",OFFSET('Smelter Reference List'!$G$4,$S789-4,0))</f>
        <v/>
      </c>
      <c r="I789" s="296" t="str">
        <f ca="1">IF(ISERROR($S789),"",OFFSET('Smelter Reference List'!$H$4,$S789-4,0))</f>
        <v/>
      </c>
      <c r="J789" s="296" t="str">
        <f ca="1">IF(ISERROR($S789),"",OFFSET('Smelter Reference List'!$I$4,$S789-4,0))</f>
        <v/>
      </c>
      <c r="K789" s="297"/>
      <c r="L789" s="297"/>
      <c r="M789" s="297"/>
      <c r="N789" s="297"/>
      <c r="O789" s="297"/>
      <c r="P789" s="297"/>
      <c r="Q789" s="298"/>
      <c r="R789" s="227"/>
      <c r="S789" s="228" t="e">
        <f>IF(C789="",NA(),MATCH($B789&amp;$C789,'Smelter Reference List'!$J:$J,0))</f>
        <v>#N/A</v>
      </c>
      <c r="T789" s="229"/>
      <c r="U789" s="229">
        <f t="shared" ca="1" si="25"/>
        <v>0</v>
      </c>
      <c r="V789" s="229"/>
      <c r="W789" s="229"/>
      <c r="Y789" s="223" t="str">
        <f t="shared" si="26"/>
        <v/>
      </c>
    </row>
    <row r="790" spans="1:25" s="223" customFormat="1" ht="20.25">
      <c r="A790" s="293"/>
      <c r="B790" s="294" t="str">
        <f>IF(LEN(A790)=0,"",INDEX('Smelter Reference List'!$A:$A,MATCH($A790,'Smelter Reference List'!$E:$E,0)))</f>
        <v/>
      </c>
      <c r="C790" s="300" t="str">
        <f>IF(LEN(A790)=0,"",INDEX('Smelter Reference List'!$C:$C,MATCH($A790,'Smelter Reference List'!$E:$E,0)))</f>
        <v/>
      </c>
      <c r="D790" s="294" t="str">
        <f ca="1">IF(ISERROR($S790),"",OFFSET('Smelter Reference List'!$C$4,$S790-4,0)&amp;"")</f>
        <v/>
      </c>
      <c r="E790" s="294" t="str">
        <f ca="1">IF(ISERROR($S790),"",OFFSET('Smelter Reference List'!$D$4,$S790-4,0)&amp;"")</f>
        <v/>
      </c>
      <c r="F790" s="294" t="str">
        <f ca="1">IF(ISERROR($S790),"",OFFSET('Smelter Reference List'!$E$4,$S790-4,0))</f>
        <v/>
      </c>
      <c r="G790" s="294" t="str">
        <f ca="1">IF(C790=$U$4,"Enter smelter details", IF(ISERROR($S790),"",OFFSET('Smelter Reference List'!$F$4,$S790-4,0)))</f>
        <v/>
      </c>
      <c r="H790" s="295" t="str">
        <f ca="1">IF(ISERROR($S790),"",OFFSET('Smelter Reference List'!$G$4,$S790-4,0))</f>
        <v/>
      </c>
      <c r="I790" s="296" t="str">
        <f ca="1">IF(ISERROR($S790),"",OFFSET('Smelter Reference List'!$H$4,$S790-4,0))</f>
        <v/>
      </c>
      <c r="J790" s="296" t="str">
        <f ca="1">IF(ISERROR($S790),"",OFFSET('Smelter Reference List'!$I$4,$S790-4,0))</f>
        <v/>
      </c>
      <c r="K790" s="297"/>
      <c r="L790" s="297"/>
      <c r="M790" s="297"/>
      <c r="N790" s="297"/>
      <c r="O790" s="297"/>
      <c r="P790" s="297"/>
      <c r="Q790" s="298"/>
      <c r="R790" s="227"/>
      <c r="S790" s="228" t="e">
        <f>IF(C790="",NA(),MATCH($B790&amp;$C790,'Smelter Reference List'!$J:$J,0))</f>
        <v>#N/A</v>
      </c>
      <c r="T790" s="229"/>
      <c r="U790" s="229">
        <f t="shared" ca="1" si="25"/>
        <v>0</v>
      </c>
      <c r="V790" s="229"/>
      <c r="W790" s="229"/>
      <c r="Y790" s="223" t="str">
        <f t="shared" si="26"/>
        <v/>
      </c>
    </row>
    <row r="791" spans="1:25" s="223" customFormat="1" ht="20.25">
      <c r="A791" s="293"/>
      <c r="B791" s="294" t="str">
        <f>IF(LEN(A791)=0,"",INDEX('Smelter Reference List'!$A:$A,MATCH($A791,'Smelter Reference List'!$E:$E,0)))</f>
        <v/>
      </c>
      <c r="C791" s="300" t="str">
        <f>IF(LEN(A791)=0,"",INDEX('Smelter Reference List'!$C:$C,MATCH($A791,'Smelter Reference List'!$E:$E,0)))</f>
        <v/>
      </c>
      <c r="D791" s="294" t="str">
        <f ca="1">IF(ISERROR($S791),"",OFFSET('Smelter Reference List'!$C$4,$S791-4,0)&amp;"")</f>
        <v/>
      </c>
      <c r="E791" s="294" t="str">
        <f ca="1">IF(ISERROR($S791),"",OFFSET('Smelter Reference List'!$D$4,$S791-4,0)&amp;"")</f>
        <v/>
      </c>
      <c r="F791" s="294" t="str">
        <f ca="1">IF(ISERROR($S791),"",OFFSET('Smelter Reference List'!$E$4,$S791-4,0))</f>
        <v/>
      </c>
      <c r="G791" s="294" t="str">
        <f ca="1">IF(C791=$U$4,"Enter smelter details", IF(ISERROR($S791),"",OFFSET('Smelter Reference List'!$F$4,$S791-4,0)))</f>
        <v/>
      </c>
      <c r="H791" s="295" t="str">
        <f ca="1">IF(ISERROR($S791),"",OFFSET('Smelter Reference List'!$G$4,$S791-4,0))</f>
        <v/>
      </c>
      <c r="I791" s="296" t="str">
        <f ca="1">IF(ISERROR($S791),"",OFFSET('Smelter Reference List'!$H$4,$S791-4,0))</f>
        <v/>
      </c>
      <c r="J791" s="296" t="str">
        <f ca="1">IF(ISERROR($S791),"",OFFSET('Smelter Reference List'!$I$4,$S791-4,0))</f>
        <v/>
      </c>
      <c r="K791" s="297"/>
      <c r="L791" s="297"/>
      <c r="M791" s="297"/>
      <c r="N791" s="297"/>
      <c r="O791" s="297"/>
      <c r="P791" s="297"/>
      <c r="Q791" s="298"/>
      <c r="R791" s="227"/>
      <c r="S791" s="228" t="e">
        <f>IF(C791="",NA(),MATCH($B791&amp;$C791,'Smelter Reference List'!$J:$J,0))</f>
        <v>#N/A</v>
      </c>
      <c r="T791" s="229"/>
      <c r="U791" s="229">
        <f t="shared" ca="1" si="25"/>
        <v>0</v>
      </c>
      <c r="V791" s="229"/>
      <c r="W791" s="229"/>
      <c r="Y791" s="223" t="str">
        <f t="shared" si="26"/>
        <v/>
      </c>
    </row>
    <row r="792" spans="1:25" s="223" customFormat="1" ht="20.25">
      <c r="A792" s="293"/>
      <c r="B792" s="294" t="str">
        <f>IF(LEN(A792)=0,"",INDEX('Smelter Reference List'!$A:$A,MATCH($A792,'Smelter Reference List'!$E:$E,0)))</f>
        <v/>
      </c>
      <c r="C792" s="300" t="str">
        <f>IF(LEN(A792)=0,"",INDEX('Smelter Reference List'!$C:$C,MATCH($A792,'Smelter Reference List'!$E:$E,0)))</f>
        <v/>
      </c>
      <c r="D792" s="294" t="str">
        <f ca="1">IF(ISERROR($S792),"",OFFSET('Smelter Reference List'!$C$4,$S792-4,0)&amp;"")</f>
        <v/>
      </c>
      <c r="E792" s="294" t="str">
        <f ca="1">IF(ISERROR($S792),"",OFFSET('Smelter Reference List'!$D$4,$S792-4,0)&amp;"")</f>
        <v/>
      </c>
      <c r="F792" s="294" t="str">
        <f ca="1">IF(ISERROR($S792),"",OFFSET('Smelter Reference List'!$E$4,$S792-4,0))</f>
        <v/>
      </c>
      <c r="G792" s="294" t="str">
        <f ca="1">IF(C792=$U$4,"Enter smelter details", IF(ISERROR($S792),"",OFFSET('Smelter Reference List'!$F$4,$S792-4,0)))</f>
        <v/>
      </c>
      <c r="H792" s="295" t="str">
        <f ca="1">IF(ISERROR($S792),"",OFFSET('Smelter Reference List'!$G$4,$S792-4,0))</f>
        <v/>
      </c>
      <c r="I792" s="296" t="str">
        <f ca="1">IF(ISERROR($S792),"",OFFSET('Smelter Reference List'!$H$4,$S792-4,0))</f>
        <v/>
      </c>
      <c r="J792" s="296" t="str">
        <f ca="1">IF(ISERROR($S792),"",OFFSET('Smelter Reference List'!$I$4,$S792-4,0))</f>
        <v/>
      </c>
      <c r="K792" s="297"/>
      <c r="L792" s="297"/>
      <c r="M792" s="297"/>
      <c r="N792" s="297"/>
      <c r="O792" s="297"/>
      <c r="P792" s="297"/>
      <c r="Q792" s="298"/>
      <c r="R792" s="227"/>
      <c r="S792" s="228" t="e">
        <f>IF(C792="",NA(),MATCH($B792&amp;$C792,'Smelter Reference List'!$J:$J,0))</f>
        <v>#N/A</v>
      </c>
      <c r="T792" s="229"/>
      <c r="U792" s="229">
        <f t="shared" ca="1" si="25"/>
        <v>0</v>
      </c>
      <c r="V792" s="229"/>
      <c r="W792" s="229"/>
      <c r="Y792" s="223" t="str">
        <f t="shared" si="26"/>
        <v/>
      </c>
    </row>
    <row r="793" spans="1:25" s="223" customFormat="1" ht="20.25">
      <c r="A793" s="293"/>
      <c r="B793" s="294" t="str">
        <f>IF(LEN(A793)=0,"",INDEX('Smelter Reference List'!$A:$A,MATCH($A793,'Smelter Reference List'!$E:$E,0)))</f>
        <v/>
      </c>
      <c r="C793" s="300" t="str">
        <f>IF(LEN(A793)=0,"",INDEX('Smelter Reference List'!$C:$C,MATCH($A793,'Smelter Reference List'!$E:$E,0)))</f>
        <v/>
      </c>
      <c r="D793" s="294" t="str">
        <f ca="1">IF(ISERROR($S793),"",OFFSET('Smelter Reference List'!$C$4,$S793-4,0)&amp;"")</f>
        <v/>
      </c>
      <c r="E793" s="294" t="str">
        <f ca="1">IF(ISERROR($S793),"",OFFSET('Smelter Reference List'!$D$4,$S793-4,0)&amp;"")</f>
        <v/>
      </c>
      <c r="F793" s="294" t="str">
        <f ca="1">IF(ISERROR($S793),"",OFFSET('Smelter Reference List'!$E$4,$S793-4,0))</f>
        <v/>
      </c>
      <c r="G793" s="294" t="str">
        <f ca="1">IF(C793=$U$4,"Enter smelter details", IF(ISERROR($S793),"",OFFSET('Smelter Reference List'!$F$4,$S793-4,0)))</f>
        <v/>
      </c>
      <c r="H793" s="295" t="str">
        <f ca="1">IF(ISERROR($S793),"",OFFSET('Smelter Reference List'!$G$4,$S793-4,0))</f>
        <v/>
      </c>
      <c r="I793" s="296" t="str">
        <f ca="1">IF(ISERROR($S793),"",OFFSET('Smelter Reference List'!$H$4,$S793-4,0))</f>
        <v/>
      </c>
      <c r="J793" s="296" t="str">
        <f ca="1">IF(ISERROR($S793),"",OFFSET('Smelter Reference List'!$I$4,$S793-4,0))</f>
        <v/>
      </c>
      <c r="K793" s="297"/>
      <c r="L793" s="297"/>
      <c r="M793" s="297"/>
      <c r="N793" s="297"/>
      <c r="O793" s="297"/>
      <c r="P793" s="297"/>
      <c r="Q793" s="298"/>
      <c r="R793" s="227"/>
      <c r="S793" s="228" t="e">
        <f>IF(C793="",NA(),MATCH($B793&amp;$C793,'Smelter Reference List'!$J:$J,0))</f>
        <v>#N/A</v>
      </c>
      <c r="T793" s="229"/>
      <c r="U793" s="229">
        <f t="shared" ca="1" si="25"/>
        <v>0</v>
      </c>
      <c r="V793" s="229"/>
      <c r="W793" s="229"/>
      <c r="Y793" s="223" t="str">
        <f t="shared" si="26"/>
        <v/>
      </c>
    </row>
    <row r="794" spans="1:25" s="223" customFormat="1" ht="20.25">
      <c r="A794" s="293"/>
      <c r="B794" s="294" t="str">
        <f>IF(LEN(A794)=0,"",INDEX('Smelter Reference List'!$A:$A,MATCH($A794,'Smelter Reference List'!$E:$E,0)))</f>
        <v/>
      </c>
      <c r="C794" s="300" t="str">
        <f>IF(LEN(A794)=0,"",INDEX('Smelter Reference List'!$C:$C,MATCH($A794,'Smelter Reference List'!$E:$E,0)))</f>
        <v/>
      </c>
      <c r="D794" s="294" t="str">
        <f ca="1">IF(ISERROR($S794),"",OFFSET('Smelter Reference List'!$C$4,$S794-4,0)&amp;"")</f>
        <v/>
      </c>
      <c r="E794" s="294" t="str">
        <f ca="1">IF(ISERROR($S794),"",OFFSET('Smelter Reference List'!$D$4,$S794-4,0)&amp;"")</f>
        <v/>
      </c>
      <c r="F794" s="294" t="str">
        <f ca="1">IF(ISERROR($S794),"",OFFSET('Smelter Reference List'!$E$4,$S794-4,0))</f>
        <v/>
      </c>
      <c r="G794" s="294" t="str">
        <f ca="1">IF(C794=$U$4,"Enter smelter details", IF(ISERROR($S794),"",OFFSET('Smelter Reference List'!$F$4,$S794-4,0)))</f>
        <v/>
      </c>
      <c r="H794" s="295" t="str">
        <f ca="1">IF(ISERROR($S794),"",OFFSET('Smelter Reference List'!$G$4,$S794-4,0))</f>
        <v/>
      </c>
      <c r="I794" s="296" t="str">
        <f ca="1">IF(ISERROR($S794),"",OFFSET('Smelter Reference List'!$H$4,$S794-4,0))</f>
        <v/>
      </c>
      <c r="J794" s="296" t="str">
        <f ca="1">IF(ISERROR($S794),"",OFFSET('Smelter Reference List'!$I$4,$S794-4,0))</f>
        <v/>
      </c>
      <c r="K794" s="297"/>
      <c r="L794" s="297"/>
      <c r="M794" s="297"/>
      <c r="N794" s="297"/>
      <c r="O794" s="297"/>
      <c r="P794" s="297"/>
      <c r="Q794" s="298"/>
      <c r="R794" s="227"/>
      <c r="S794" s="228" t="e">
        <f>IF(C794="",NA(),MATCH($B794&amp;$C794,'Smelter Reference List'!$J:$J,0))</f>
        <v>#N/A</v>
      </c>
      <c r="T794" s="229"/>
      <c r="U794" s="229">
        <f t="shared" ca="1" si="25"/>
        <v>0</v>
      </c>
      <c r="V794" s="229"/>
      <c r="W794" s="229"/>
      <c r="Y794" s="223" t="str">
        <f t="shared" si="26"/>
        <v/>
      </c>
    </row>
    <row r="795" spans="1:25" s="223" customFormat="1" ht="20.25">
      <c r="A795" s="293"/>
      <c r="B795" s="294" t="str">
        <f>IF(LEN(A795)=0,"",INDEX('Smelter Reference List'!$A:$A,MATCH($A795,'Smelter Reference List'!$E:$E,0)))</f>
        <v/>
      </c>
      <c r="C795" s="300" t="str">
        <f>IF(LEN(A795)=0,"",INDEX('Smelter Reference List'!$C:$C,MATCH($A795,'Smelter Reference List'!$E:$E,0)))</f>
        <v/>
      </c>
      <c r="D795" s="294" t="str">
        <f ca="1">IF(ISERROR($S795),"",OFFSET('Smelter Reference List'!$C$4,$S795-4,0)&amp;"")</f>
        <v/>
      </c>
      <c r="E795" s="294" t="str">
        <f ca="1">IF(ISERROR($S795),"",OFFSET('Smelter Reference List'!$D$4,$S795-4,0)&amp;"")</f>
        <v/>
      </c>
      <c r="F795" s="294" t="str">
        <f ca="1">IF(ISERROR($S795),"",OFFSET('Smelter Reference List'!$E$4,$S795-4,0))</f>
        <v/>
      </c>
      <c r="G795" s="294" t="str">
        <f ca="1">IF(C795=$U$4,"Enter smelter details", IF(ISERROR($S795),"",OFFSET('Smelter Reference List'!$F$4,$S795-4,0)))</f>
        <v/>
      </c>
      <c r="H795" s="295" t="str">
        <f ca="1">IF(ISERROR($S795),"",OFFSET('Smelter Reference List'!$G$4,$S795-4,0))</f>
        <v/>
      </c>
      <c r="I795" s="296" t="str">
        <f ca="1">IF(ISERROR($S795),"",OFFSET('Smelter Reference List'!$H$4,$S795-4,0))</f>
        <v/>
      </c>
      <c r="J795" s="296" t="str">
        <f ca="1">IF(ISERROR($S795),"",OFFSET('Smelter Reference List'!$I$4,$S795-4,0))</f>
        <v/>
      </c>
      <c r="K795" s="297"/>
      <c r="L795" s="297"/>
      <c r="M795" s="297"/>
      <c r="N795" s="297"/>
      <c r="O795" s="297"/>
      <c r="P795" s="297"/>
      <c r="Q795" s="298"/>
      <c r="R795" s="227"/>
      <c r="S795" s="228" t="e">
        <f>IF(C795="",NA(),MATCH($B795&amp;$C795,'Smelter Reference List'!$J:$J,0))</f>
        <v>#N/A</v>
      </c>
      <c r="T795" s="229"/>
      <c r="U795" s="229">
        <f t="shared" ca="1" si="25"/>
        <v>0</v>
      </c>
      <c r="V795" s="229"/>
      <c r="W795" s="229"/>
      <c r="Y795" s="223" t="str">
        <f t="shared" si="26"/>
        <v/>
      </c>
    </row>
    <row r="796" spans="1:25" s="223" customFormat="1" ht="20.25">
      <c r="A796" s="293"/>
      <c r="B796" s="294" t="str">
        <f>IF(LEN(A796)=0,"",INDEX('Smelter Reference List'!$A:$A,MATCH($A796,'Smelter Reference List'!$E:$E,0)))</f>
        <v/>
      </c>
      <c r="C796" s="300" t="str">
        <f>IF(LEN(A796)=0,"",INDEX('Smelter Reference List'!$C:$C,MATCH($A796,'Smelter Reference List'!$E:$E,0)))</f>
        <v/>
      </c>
      <c r="D796" s="294" t="str">
        <f ca="1">IF(ISERROR($S796),"",OFFSET('Smelter Reference List'!$C$4,$S796-4,0)&amp;"")</f>
        <v/>
      </c>
      <c r="E796" s="294" t="str">
        <f ca="1">IF(ISERROR($S796),"",OFFSET('Smelter Reference List'!$D$4,$S796-4,0)&amp;"")</f>
        <v/>
      </c>
      <c r="F796" s="294" t="str">
        <f ca="1">IF(ISERROR($S796),"",OFFSET('Smelter Reference List'!$E$4,$S796-4,0))</f>
        <v/>
      </c>
      <c r="G796" s="294" t="str">
        <f ca="1">IF(C796=$U$4,"Enter smelter details", IF(ISERROR($S796),"",OFFSET('Smelter Reference List'!$F$4,$S796-4,0)))</f>
        <v/>
      </c>
      <c r="H796" s="295" t="str">
        <f ca="1">IF(ISERROR($S796),"",OFFSET('Smelter Reference List'!$G$4,$S796-4,0))</f>
        <v/>
      </c>
      <c r="I796" s="296" t="str">
        <f ca="1">IF(ISERROR($S796),"",OFFSET('Smelter Reference List'!$H$4,$S796-4,0))</f>
        <v/>
      </c>
      <c r="J796" s="296" t="str">
        <f ca="1">IF(ISERROR($S796),"",OFFSET('Smelter Reference List'!$I$4,$S796-4,0))</f>
        <v/>
      </c>
      <c r="K796" s="297"/>
      <c r="L796" s="297"/>
      <c r="M796" s="297"/>
      <c r="N796" s="297"/>
      <c r="O796" s="297"/>
      <c r="P796" s="297"/>
      <c r="Q796" s="298"/>
      <c r="R796" s="227"/>
      <c r="S796" s="228" t="e">
        <f>IF(C796="",NA(),MATCH($B796&amp;$C796,'Smelter Reference List'!$J:$J,0))</f>
        <v>#N/A</v>
      </c>
      <c r="T796" s="229"/>
      <c r="U796" s="229">
        <f t="shared" ca="1" si="25"/>
        <v>0</v>
      </c>
      <c r="V796" s="229"/>
      <c r="W796" s="229"/>
      <c r="Y796" s="223" t="str">
        <f t="shared" si="26"/>
        <v/>
      </c>
    </row>
    <row r="797" spans="1:25" s="223" customFormat="1" ht="20.25">
      <c r="A797" s="293"/>
      <c r="B797" s="294" t="str">
        <f>IF(LEN(A797)=0,"",INDEX('Smelter Reference List'!$A:$A,MATCH($A797,'Smelter Reference List'!$E:$E,0)))</f>
        <v/>
      </c>
      <c r="C797" s="300" t="str">
        <f>IF(LEN(A797)=0,"",INDEX('Smelter Reference List'!$C:$C,MATCH($A797,'Smelter Reference List'!$E:$E,0)))</f>
        <v/>
      </c>
      <c r="D797" s="294" t="str">
        <f ca="1">IF(ISERROR($S797),"",OFFSET('Smelter Reference List'!$C$4,$S797-4,0)&amp;"")</f>
        <v/>
      </c>
      <c r="E797" s="294" t="str">
        <f ca="1">IF(ISERROR($S797),"",OFFSET('Smelter Reference List'!$D$4,$S797-4,0)&amp;"")</f>
        <v/>
      </c>
      <c r="F797" s="294" t="str">
        <f ca="1">IF(ISERROR($S797),"",OFFSET('Smelter Reference List'!$E$4,$S797-4,0))</f>
        <v/>
      </c>
      <c r="G797" s="294" t="str">
        <f ca="1">IF(C797=$U$4,"Enter smelter details", IF(ISERROR($S797),"",OFFSET('Smelter Reference List'!$F$4,$S797-4,0)))</f>
        <v/>
      </c>
      <c r="H797" s="295" t="str">
        <f ca="1">IF(ISERROR($S797),"",OFFSET('Smelter Reference List'!$G$4,$S797-4,0))</f>
        <v/>
      </c>
      <c r="I797" s="296" t="str">
        <f ca="1">IF(ISERROR($S797),"",OFFSET('Smelter Reference List'!$H$4,$S797-4,0))</f>
        <v/>
      </c>
      <c r="J797" s="296" t="str">
        <f ca="1">IF(ISERROR($S797),"",OFFSET('Smelter Reference List'!$I$4,$S797-4,0))</f>
        <v/>
      </c>
      <c r="K797" s="297"/>
      <c r="L797" s="297"/>
      <c r="M797" s="297"/>
      <c r="N797" s="297"/>
      <c r="O797" s="297"/>
      <c r="P797" s="297"/>
      <c r="Q797" s="298"/>
      <c r="R797" s="227"/>
      <c r="S797" s="228" t="e">
        <f>IF(C797="",NA(),MATCH($B797&amp;$C797,'Smelter Reference List'!$J:$J,0))</f>
        <v>#N/A</v>
      </c>
      <c r="T797" s="229"/>
      <c r="U797" s="229">
        <f t="shared" ca="1" si="25"/>
        <v>0</v>
      </c>
      <c r="V797" s="229"/>
      <c r="W797" s="229"/>
      <c r="Y797" s="223" t="str">
        <f t="shared" si="26"/>
        <v/>
      </c>
    </row>
    <row r="798" spans="1:25" s="223" customFormat="1" ht="20.25">
      <c r="A798" s="293"/>
      <c r="B798" s="294" t="str">
        <f>IF(LEN(A798)=0,"",INDEX('Smelter Reference List'!$A:$A,MATCH($A798,'Smelter Reference List'!$E:$E,0)))</f>
        <v/>
      </c>
      <c r="C798" s="300" t="str">
        <f>IF(LEN(A798)=0,"",INDEX('Smelter Reference List'!$C:$C,MATCH($A798,'Smelter Reference List'!$E:$E,0)))</f>
        <v/>
      </c>
      <c r="D798" s="294" t="str">
        <f ca="1">IF(ISERROR($S798),"",OFFSET('Smelter Reference List'!$C$4,$S798-4,0)&amp;"")</f>
        <v/>
      </c>
      <c r="E798" s="294" t="str">
        <f ca="1">IF(ISERROR($S798),"",OFFSET('Smelter Reference List'!$D$4,$S798-4,0)&amp;"")</f>
        <v/>
      </c>
      <c r="F798" s="294" t="str">
        <f ca="1">IF(ISERROR($S798),"",OFFSET('Smelter Reference List'!$E$4,$S798-4,0))</f>
        <v/>
      </c>
      <c r="G798" s="294" t="str">
        <f ca="1">IF(C798=$U$4,"Enter smelter details", IF(ISERROR($S798),"",OFFSET('Smelter Reference List'!$F$4,$S798-4,0)))</f>
        <v/>
      </c>
      <c r="H798" s="295" t="str">
        <f ca="1">IF(ISERROR($S798),"",OFFSET('Smelter Reference List'!$G$4,$S798-4,0))</f>
        <v/>
      </c>
      <c r="I798" s="296" t="str">
        <f ca="1">IF(ISERROR($S798),"",OFFSET('Smelter Reference List'!$H$4,$S798-4,0))</f>
        <v/>
      </c>
      <c r="J798" s="296" t="str">
        <f ca="1">IF(ISERROR($S798),"",OFFSET('Smelter Reference List'!$I$4,$S798-4,0))</f>
        <v/>
      </c>
      <c r="K798" s="297"/>
      <c r="L798" s="297"/>
      <c r="M798" s="297"/>
      <c r="N798" s="297"/>
      <c r="O798" s="297"/>
      <c r="P798" s="297"/>
      <c r="Q798" s="298"/>
      <c r="R798" s="227"/>
      <c r="S798" s="228" t="e">
        <f>IF(C798="",NA(),MATCH($B798&amp;$C798,'Smelter Reference List'!$J:$J,0))</f>
        <v>#N/A</v>
      </c>
      <c r="T798" s="229"/>
      <c r="U798" s="229">
        <f t="shared" ca="1" si="25"/>
        <v>0</v>
      </c>
      <c r="V798" s="229"/>
      <c r="W798" s="229"/>
      <c r="Y798" s="223" t="str">
        <f t="shared" si="26"/>
        <v/>
      </c>
    </row>
    <row r="799" spans="1:25" s="223" customFormat="1" ht="20.25">
      <c r="A799" s="293"/>
      <c r="B799" s="294" t="str">
        <f>IF(LEN(A799)=0,"",INDEX('Smelter Reference List'!$A:$A,MATCH($A799,'Smelter Reference List'!$E:$E,0)))</f>
        <v/>
      </c>
      <c r="C799" s="300" t="str">
        <f>IF(LEN(A799)=0,"",INDEX('Smelter Reference List'!$C:$C,MATCH($A799,'Smelter Reference List'!$E:$E,0)))</f>
        <v/>
      </c>
      <c r="D799" s="294" t="str">
        <f ca="1">IF(ISERROR($S799),"",OFFSET('Smelter Reference List'!$C$4,$S799-4,0)&amp;"")</f>
        <v/>
      </c>
      <c r="E799" s="294" t="str">
        <f ca="1">IF(ISERROR($S799),"",OFFSET('Smelter Reference List'!$D$4,$S799-4,0)&amp;"")</f>
        <v/>
      </c>
      <c r="F799" s="294" t="str">
        <f ca="1">IF(ISERROR($S799),"",OFFSET('Smelter Reference List'!$E$4,$S799-4,0))</f>
        <v/>
      </c>
      <c r="G799" s="294" t="str">
        <f ca="1">IF(C799=$U$4,"Enter smelter details", IF(ISERROR($S799),"",OFFSET('Smelter Reference List'!$F$4,$S799-4,0)))</f>
        <v/>
      </c>
      <c r="H799" s="295" t="str">
        <f ca="1">IF(ISERROR($S799),"",OFFSET('Smelter Reference List'!$G$4,$S799-4,0))</f>
        <v/>
      </c>
      <c r="I799" s="296" t="str">
        <f ca="1">IF(ISERROR($S799),"",OFFSET('Smelter Reference List'!$H$4,$S799-4,0))</f>
        <v/>
      </c>
      <c r="J799" s="296" t="str">
        <f ca="1">IF(ISERROR($S799),"",OFFSET('Smelter Reference List'!$I$4,$S799-4,0))</f>
        <v/>
      </c>
      <c r="K799" s="297"/>
      <c r="L799" s="297"/>
      <c r="M799" s="297"/>
      <c r="N799" s="297"/>
      <c r="O799" s="297"/>
      <c r="P799" s="297"/>
      <c r="Q799" s="298"/>
      <c r="R799" s="227"/>
      <c r="S799" s="228" t="e">
        <f>IF(C799="",NA(),MATCH($B799&amp;$C799,'Smelter Reference List'!$J:$J,0))</f>
        <v>#N/A</v>
      </c>
      <c r="T799" s="229"/>
      <c r="U799" s="229">
        <f t="shared" ca="1" si="25"/>
        <v>0</v>
      </c>
      <c r="V799" s="229"/>
      <c r="W799" s="229"/>
      <c r="Y799" s="223" t="str">
        <f t="shared" si="26"/>
        <v/>
      </c>
    </row>
    <row r="800" spans="1:25" s="223" customFormat="1" ht="20.25">
      <c r="A800" s="293"/>
      <c r="B800" s="294" t="str">
        <f>IF(LEN(A800)=0,"",INDEX('Smelter Reference List'!$A:$A,MATCH($A800,'Smelter Reference List'!$E:$E,0)))</f>
        <v/>
      </c>
      <c r="C800" s="300" t="str">
        <f>IF(LEN(A800)=0,"",INDEX('Smelter Reference List'!$C:$C,MATCH($A800,'Smelter Reference List'!$E:$E,0)))</f>
        <v/>
      </c>
      <c r="D800" s="294" t="str">
        <f ca="1">IF(ISERROR($S800),"",OFFSET('Smelter Reference List'!$C$4,$S800-4,0)&amp;"")</f>
        <v/>
      </c>
      <c r="E800" s="294" t="str">
        <f ca="1">IF(ISERROR($S800),"",OFFSET('Smelter Reference List'!$D$4,$S800-4,0)&amp;"")</f>
        <v/>
      </c>
      <c r="F800" s="294" t="str">
        <f ca="1">IF(ISERROR($S800),"",OFFSET('Smelter Reference List'!$E$4,$S800-4,0))</f>
        <v/>
      </c>
      <c r="G800" s="294" t="str">
        <f ca="1">IF(C800=$U$4,"Enter smelter details", IF(ISERROR($S800),"",OFFSET('Smelter Reference List'!$F$4,$S800-4,0)))</f>
        <v/>
      </c>
      <c r="H800" s="295" t="str">
        <f ca="1">IF(ISERROR($S800),"",OFFSET('Smelter Reference List'!$G$4,$S800-4,0))</f>
        <v/>
      </c>
      <c r="I800" s="296" t="str">
        <f ca="1">IF(ISERROR($S800),"",OFFSET('Smelter Reference List'!$H$4,$S800-4,0))</f>
        <v/>
      </c>
      <c r="J800" s="296" t="str">
        <f ca="1">IF(ISERROR($S800),"",OFFSET('Smelter Reference List'!$I$4,$S800-4,0))</f>
        <v/>
      </c>
      <c r="K800" s="297"/>
      <c r="L800" s="297"/>
      <c r="M800" s="297"/>
      <c r="N800" s="297"/>
      <c r="O800" s="297"/>
      <c r="P800" s="297"/>
      <c r="Q800" s="298"/>
      <c r="R800" s="227"/>
      <c r="S800" s="228" t="e">
        <f>IF(C800="",NA(),MATCH($B800&amp;$C800,'Smelter Reference List'!$J:$J,0))</f>
        <v>#N/A</v>
      </c>
      <c r="T800" s="229"/>
      <c r="U800" s="229">
        <f t="shared" ca="1" si="25"/>
        <v>0</v>
      </c>
      <c r="V800" s="229"/>
      <c r="W800" s="229"/>
      <c r="Y800" s="223" t="str">
        <f t="shared" si="26"/>
        <v/>
      </c>
    </row>
    <row r="801" spans="1:25" s="223" customFormat="1" ht="20.25">
      <c r="A801" s="293"/>
      <c r="B801" s="294" t="str">
        <f>IF(LEN(A801)=0,"",INDEX('Smelter Reference List'!$A:$A,MATCH($A801,'Smelter Reference List'!$E:$E,0)))</f>
        <v/>
      </c>
      <c r="C801" s="300" t="str">
        <f>IF(LEN(A801)=0,"",INDEX('Smelter Reference List'!$C:$C,MATCH($A801,'Smelter Reference List'!$E:$E,0)))</f>
        <v/>
      </c>
      <c r="D801" s="294" t="str">
        <f ca="1">IF(ISERROR($S801),"",OFFSET('Smelter Reference List'!$C$4,$S801-4,0)&amp;"")</f>
        <v/>
      </c>
      <c r="E801" s="294" t="str">
        <f ca="1">IF(ISERROR($S801),"",OFFSET('Smelter Reference List'!$D$4,$S801-4,0)&amp;"")</f>
        <v/>
      </c>
      <c r="F801" s="294" t="str">
        <f ca="1">IF(ISERROR($S801),"",OFFSET('Smelter Reference List'!$E$4,$S801-4,0))</f>
        <v/>
      </c>
      <c r="G801" s="294" t="str">
        <f ca="1">IF(C801=$U$4,"Enter smelter details", IF(ISERROR($S801),"",OFFSET('Smelter Reference List'!$F$4,$S801-4,0)))</f>
        <v/>
      </c>
      <c r="H801" s="295" t="str">
        <f ca="1">IF(ISERROR($S801),"",OFFSET('Smelter Reference List'!$G$4,$S801-4,0))</f>
        <v/>
      </c>
      <c r="I801" s="296" t="str">
        <f ca="1">IF(ISERROR($S801),"",OFFSET('Smelter Reference List'!$H$4,$S801-4,0))</f>
        <v/>
      </c>
      <c r="J801" s="296" t="str">
        <f ca="1">IF(ISERROR($S801),"",OFFSET('Smelter Reference List'!$I$4,$S801-4,0))</f>
        <v/>
      </c>
      <c r="K801" s="297"/>
      <c r="L801" s="297"/>
      <c r="M801" s="297"/>
      <c r="N801" s="297"/>
      <c r="O801" s="297"/>
      <c r="P801" s="297"/>
      <c r="Q801" s="298"/>
      <c r="R801" s="227"/>
      <c r="S801" s="228" t="e">
        <f>IF(C801="",NA(),MATCH($B801&amp;$C801,'Smelter Reference List'!$J:$J,0))</f>
        <v>#N/A</v>
      </c>
      <c r="T801" s="229"/>
      <c r="U801" s="229">
        <f t="shared" ca="1" si="25"/>
        <v>0</v>
      </c>
      <c r="V801" s="229"/>
      <c r="W801" s="229"/>
      <c r="Y801" s="223" t="str">
        <f t="shared" si="26"/>
        <v/>
      </c>
    </row>
    <row r="802" spans="1:25" s="223" customFormat="1" ht="20.25">
      <c r="A802" s="293"/>
      <c r="B802" s="294" t="str">
        <f>IF(LEN(A802)=0,"",INDEX('Smelter Reference List'!$A:$A,MATCH($A802,'Smelter Reference List'!$E:$E,0)))</f>
        <v/>
      </c>
      <c r="C802" s="300" t="str">
        <f>IF(LEN(A802)=0,"",INDEX('Smelter Reference List'!$C:$C,MATCH($A802,'Smelter Reference List'!$E:$E,0)))</f>
        <v/>
      </c>
      <c r="D802" s="294" t="str">
        <f ca="1">IF(ISERROR($S802),"",OFFSET('Smelter Reference List'!$C$4,$S802-4,0)&amp;"")</f>
        <v/>
      </c>
      <c r="E802" s="294" t="str">
        <f ca="1">IF(ISERROR($S802),"",OFFSET('Smelter Reference List'!$D$4,$S802-4,0)&amp;"")</f>
        <v/>
      </c>
      <c r="F802" s="294" t="str">
        <f ca="1">IF(ISERROR($S802),"",OFFSET('Smelter Reference List'!$E$4,$S802-4,0))</f>
        <v/>
      </c>
      <c r="G802" s="294" t="str">
        <f ca="1">IF(C802=$U$4,"Enter smelter details", IF(ISERROR($S802),"",OFFSET('Smelter Reference List'!$F$4,$S802-4,0)))</f>
        <v/>
      </c>
      <c r="H802" s="295" t="str">
        <f ca="1">IF(ISERROR($S802),"",OFFSET('Smelter Reference List'!$G$4,$S802-4,0))</f>
        <v/>
      </c>
      <c r="I802" s="296" t="str">
        <f ca="1">IF(ISERROR($S802),"",OFFSET('Smelter Reference List'!$H$4,$S802-4,0))</f>
        <v/>
      </c>
      <c r="J802" s="296" t="str">
        <f ca="1">IF(ISERROR($S802),"",OFFSET('Smelter Reference List'!$I$4,$S802-4,0))</f>
        <v/>
      </c>
      <c r="K802" s="297"/>
      <c r="L802" s="297"/>
      <c r="M802" s="297"/>
      <c r="N802" s="297"/>
      <c r="O802" s="297"/>
      <c r="P802" s="297"/>
      <c r="Q802" s="298"/>
      <c r="R802" s="227"/>
      <c r="S802" s="228" t="e">
        <f>IF(C802="",NA(),MATCH($B802&amp;$C802,'Smelter Reference List'!$J:$J,0))</f>
        <v>#N/A</v>
      </c>
      <c r="T802" s="229"/>
      <c r="U802" s="229">
        <f t="shared" ca="1" si="25"/>
        <v>0</v>
      </c>
      <c r="V802" s="229"/>
      <c r="W802" s="229"/>
      <c r="Y802" s="223" t="str">
        <f t="shared" si="26"/>
        <v/>
      </c>
    </row>
    <row r="803" spans="1:25" s="223" customFormat="1" ht="20.25">
      <c r="A803" s="293"/>
      <c r="B803" s="294" t="str">
        <f>IF(LEN(A803)=0,"",INDEX('Smelter Reference List'!$A:$A,MATCH($A803,'Smelter Reference List'!$E:$E,0)))</f>
        <v/>
      </c>
      <c r="C803" s="300" t="str">
        <f>IF(LEN(A803)=0,"",INDEX('Smelter Reference List'!$C:$C,MATCH($A803,'Smelter Reference List'!$E:$E,0)))</f>
        <v/>
      </c>
      <c r="D803" s="294" t="str">
        <f ca="1">IF(ISERROR($S803),"",OFFSET('Smelter Reference List'!$C$4,$S803-4,0)&amp;"")</f>
        <v/>
      </c>
      <c r="E803" s="294" t="str">
        <f ca="1">IF(ISERROR($S803),"",OFFSET('Smelter Reference List'!$D$4,$S803-4,0)&amp;"")</f>
        <v/>
      </c>
      <c r="F803" s="294" t="str">
        <f ca="1">IF(ISERROR($S803),"",OFFSET('Smelter Reference List'!$E$4,$S803-4,0))</f>
        <v/>
      </c>
      <c r="G803" s="294" t="str">
        <f ca="1">IF(C803=$U$4,"Enter smelter details", IF(ISERROR($S803),"",OFFSET('Smelter Reference List'!$F$4,$S803-4,0)))</f>
        <v/>
      </c>
      <c r="H803" s="295" t="str">
        <f ca="1">IF(ISERROR($S803),"",OFFSET('Smelter Reference List'!$G$4,$S803-4,0))</f>
        <v/>
      </c>
      <c r="I803" s="296" t="str">
        <f ca="1">IF(ISERROR($S803),"",OFFSET('Smelter Reference List'!$H$4,$S803-4,0))</f>
        <v/>
      </c>
      <c r="J803" s="296" t="str">
        <f ca="1">IF(ISERROR($S803),"",OFFSET('Smelter Reference List'!$I$4,$S803-4,0))</f>
        <v/>
      </c>
      <c r="K803" s="297"/>
      <c r="L803" s="297"/>
      <c r="M803" s="297"/>
      <c r="N803" s="297"/>
      <c r="O803" s="297"/>
      <c r="P803" s="297"/>
      <c r="Q803" s="298"/>
      <c r="R803" s="227"/>
      <c r="S803" s="228" t="e">
        <f>IF(C803="",NA(),MATCH($B803&amp;$C803,'Smelter Reference List'!$J:$J,0))</f>
        <v>#N/A</v>
      </c>
      <c r="T803" s="229"/>
      <c r="U803" s="229">
        <f t="shared" ca="1" si="25"/>
        <v>0</v>
      </c>
      <c r="V803" s="229"/>
      <c r="W803" s="229"/>
      <c r="Y803" s="223" t="str">
        <f t="shared" si="26"/>
        <v/>
      </c>
    </row>
    <row r="804" spans="1:25" s="223" customFormat="1" ht="20.25">
      <c r="A804" s="293"/>
      <c r="B804" s="294" t="str">
        <f>IF(LEN(A804)=0,"",INDEX('Smelter Reference List'!$A:$A,MATCH($A804,'Smelter Reference List'!$E:$E,0)))</f>
        <v/>
      </c>
      <c r="C804" s="300" t="str">
        <f>IF(LEN(A804)=0,"",INDEX('Smelter Reference List'!$C:$C,MATCH($A804,'Smelter Reference List'!$E:$E,0)))</f>
        <v/>
      </c>
      <c r="D804" s="294" t="str">
        <f ca="1">IF(ISERROR($S804),"",OFFSET('Smelter Reference List'!$C$4,$S804-4,0)&amp;"")</f>
        <v/>
      </c>
      <c r="E804" s="294" t="str">
        <f ca="1">IF(ISERROR($S804),"",OFFSET('Smelter Reference List'!$D$4,$S804-4,0)&amp;"")</f>
        <v/>
      </c>
      <c r="F804" s="294" t="str">
        <f ca="1">IF(ISERROR($S804),"",OFFSET('Smelter Reference List'!$E$4,$S804-4,0))</f>
        <v/>
      </c>
      <c r="G804" s="294" t="str">
        <f ca="1">IF(C804=$U$4,"Enter smelter details", IF(ISERROR($S804),"",OFFSET('Smelter Reference List'!$F$4,$S804-4,0)))</f>
        <v/>
      </c>
      <c r="H804" s="295" t="str">
        <f ca="1">IF(ISERROR($S804),"",OFFSET('Smelter Reference List'!$G$4,$S804-4,0))</f>
        <v/>
      </c>
      <c r="I804" s="296" t="str">
        <f ca="1">IF(ISERROR($S804),"",OFFSET('Smelter Reference List'!$H$4,$S804-4,0))</f>
        <v/>
      </c>
      <c r="J804" s="296" t="str">
        <f ca="1">IF(ISERROR($S804),"",OFFSET('Smelter Reference List'!$I$4,$S804-4,0))</f>
        <v/>
      </c>
      <c r="K804" s="297"/>
      <c r="L804" s="297"/>
      <c r="M804" s="297"/>
      <c r="N804" s="297"/>
      <c r="O804" s="297"/>
      <c r="P804" s="297"/>
      <c r="Q804" s="298"/>
      <c r="R804" s="227"/>
      <c r="S804" s="228" t="e">
        <f>IF(C804="",NA(),MATCH($B804&amp;$C804,'Smelter Reference List'!$J:$J,0))</f>
        <v>#N/A</v>
      </c>
      <c r="T804" s="229"/>
      <c r="U804" s="229">
        <f t="shared" ca="1" si="25"/>
        <v>0</v>
      </c>
      <c r="V804" s="229"/>
      <c r="W804" s="229"/>
      <c r="Y804" s="223" t="str">
        <f t="shared" si="26"/>
        <v/>
      </c>
    </row>
    <row r="805" spans="1:25" s="223" customFormat="1" ht="20.25">
      <c r="A805" s="293"/>
      <c r="B805" s="294" t="str">
        <f>IF(LEN(A805)=0,"",INDEX('Smelter Reference List'!$A:$A,MATCH($A805,'Smelter Reference List'!$E:$E,0)))</f>
        <v/>
      </c>
      <c r="C805" s="300" t="str">
        <f>IF(LEN(A805)=0,"",INDEX('Smelter Reference List'!$C:$C,MATCH($A805,'Smelter Reference List'!$E:$E,0)))</f>
        <v/>
      </c>
      <c r="D805" s="294" t="str">
        <f ca="1">IF(ISERROR($S805),"",OFFSET('Smelter Reference List'!$C$4,$S805-4,0)&amp;"")</f>
        <v/>
      </c>
      <c r="E805" s="294" t="str">
        <f ca="1">IF(ISERROR($S805),"",OFFSET('Smelter Reference List'!$D$4,$S805-4,0)&amp;"")</f>
        <v/>
      </c>
      <c r="F805" s="294" t="str">
        <f ca="1">IF(ISERROR($S805),"",OFFSET('Smelter Reference List'!$E$4,$S805-4,0))</f>
        <v/>
      </c>
      <c r="G805" s="294" t="str">
        <f ca="1">IF(C805=$U$4,"Enter smelter details", IF(ISERROR($S805),"",OFFSET('Smelter Reference List'!$F$4,$S805-4,0)))</f>
        <v/>
      </c>
      <c r="H805" s="295" t="str">
        <f ca="1">IF(ISERROR($S805),"",OFFSET('Smelter Reference List'!$G$4,$S805-4,0))</f>
        <v/>
      </c>
      <c r="I805" s="296" t="str">
        <f ca="1">IF(ISERROR($S805),"",OFFSET('Smelter Reference List'!$H$4,$S805-4,0))</f>
        <v/>
      </c>
      <c r="J805" s="296" t="str">
        <f ca="1">IF(ISERROR($S805),"",OFFSET('Smelter Reference List'!$I$4,$S805-4,0))</f>
        <v/>
      </c>
      <c r="K805" s="297"/>
      <c r="L805" s="297"/>
      <c r="M805" s="297"/>
      <c r="N805" s="297"/>
      <c r="O805" s="297"/>
      <c r="P805" s="297"/>
      <c r="Q805" s="298"/>
      <c r="R805" s="227"/>
      <c r="S805" s="228" t="e">
        <f>IF(C805="",NA(),MATCH($B805&amp;$C805,'Smelter Reference List'!$J:$J,0))</f>
        <v>#N/A</v>
      </c>
      <c r="T805" s="229"/>
      <c r="U805" s="229">
        <f t="shared" ca="1" si="25"/>
        <v>0</v>
      </c>
      <c r="V805" s="229"/>
      <c r="W805" s="229"/>
      <c r="Y805" s="223" t="str">
        <f t="shared" si="26"/>
        <v/>
      </c>
    </row>
    <row r="806" spans="1:25" s="223" customFormat="1" ht="20.25">
      <c r="A806" s="293"/>
      <c r="B806" s="294" t="str">
        <f>IF(LEN(A806)=0,"",INDEX('Smelter Reference List'!$A:$A,MATCH($A806,'Smelter Reference List'!$E:$E,0)))</f>
        <v/>
      </c>
      <c r="C806" s="300" t="str">
        <f>IF(LEN(A806)=0,"",INDEX('Smelter Reference List'!$C:$C,MATCH($A806,'Smelter Reference List'!$E:$E,0)))</f>
        <v/>
      </c>
      <c r="D806" s="294" t="str">
        <f ca="1">IF(ISERROR($S806),"",OFFSET('Smelter Reference List'!$C$4,$S806-4,0)&amp;"")</f>
        <v/>
      </c>
      <c r="E806" s="294" t="str">
        <f ca="1">IF(ISERROR($S806),"",OFFSET('Smelter Reference List'!$D$4,$S806-4,0)&amp;"")</f>
        <v/>
      </c>
      <c r="F806" s="294" t="str">
        <f ca="1">IF(ISERROR($S806),"",OFFSET('Smelter Reference List'!$E$4,$S806-4,0))</f>
        <v/>
      </c>
      <c r="G806" s="294" t="str">
        <f ca="1">IF(C806=$U$4,"Enter smelter details", IF(ISERROR($S806),"",OFFSET('Smelter Reference List'!$F$4,$S806-4,0)))</f>
        <v/>
      </c>
      <c r="H806" s="295" t="str">
        <f ca="1">IF(ISERROR($S806),"",OFFSET('Smelter Reference List'!$G$4,$S806-4,0))</f>
        <v/>
      </c>
      <c r="I806" s="296" t="str">
        <f ca="1">IF(ISERROR($S806),"",OFFSET('Smelter Reference List'!$H$4,$S806-4,0))</f>
        <v/>
      </c>
      <c r="J806" s="296" t="str">
        <f ca="1">IF(ISERROR($S806),"",OFFSET('Smelter Reference List'!$I$4,$S806-4,0))</f>
        <v/>
      </c>
      <c r="K806" s="297"/>
      <c r="L806" s="297"/>
      <c r="M806" s="297"/>
      <c r="N806" s="297"/>
      <c r="O806" s="297"/>
      <c r="P806" s="297"/>
      <c r="Q806" s="298"/>
      <c r="R806" s="227"/>
      <c r="S806" s="228" t="e">
        <f>IF(C806="",NA(),MATCH($B806&amp;$C806,'Smelter Reference List'!$J:$J,0))</f>
        <v>#N/A</v>
      </c>
      <c r="T806" s="229"/>
      <c r="U806" s="229">
        <f t="shared" ca="1" si="25"/>
        <v>0</v>
      </c>
      <c r="V806" s="229"/>
      <c r="W806" s="229"/>
      <c r="Y806" s="223" t="str">
        <f t="shared" si="26"/>
        <v/>
      </c>
    </row>
    <row r="807" spans="1:25" s="223" customFormat="1" ht="20.25">
      <c r="A807" s="293"/>
      <c r="B807" s="294" t="str">
        <f>IF(LEN(A807)=0,"",INDEX('Smelter Reference List'!$A:$A,MATCH($A807,'Smelter Reference List'!$E:$E,0)))</f>
        <v/>
      </c>
      <c r="C807" s="300" t="str">
        <f>IF(LEN(A807)=0,"",INDEX('Smelter Reference List'!$C:$C,MATCH($A807,'Smelter Reference List'!$E:$E,0)))</f>
        <v/>
      </c>
      <c r="D807" s="294" t="str">
        <f ca="1">IF(ISERROR($S807),"",OFFSET('Smelter Reference List'!$C$4,$S807-4,0)&amp;"")</f>
        <v/>
      </c>
      <c r="E807" s="294" t="str">
        <f ca="1">IF(ISERROR($S807),"",OFFSET('Smelter Reference List'!$D$4,$S807-4,0)&amp;"")</f>
        <v/>
      </c>
      <c r="F807" s="294" t="str">
        <f ca="1">IF(ISERROR($S807),"",OFFSET('Smelter Reference List'!$E$4,$S807-4,0))</f>
        <v/>
      </c>
      <c r="G807" s="294" t="str">
        <f ca="1">IF(C807=$U$4,"Enter smelter details", IF(ISERROR($S807),"",OFFSET('Smelter Reference List'!$F$4,$S807-4,0)))</f>
        <v/>
      </c>
      <c r="H807" s="295" t="str">
        <f ca="1">IF(ISERROR($S807),"",OFFSET('Smelter Reference List'!$G$4,$S807-4,0))</f>
        <v/>
      </c>
      <c r="I807" s="296" t="str">
        <f ca="1">IF(ISERROR($S807),"",OFFSET('Smelter Reference List'!$H$4,$S807-4,0))</f>
        <v/>
      </c>
      <c r="J807" s="296" t="str">
        <f ca="1">IF(ISERROR($S807),"",OFFSET('Smelter Reference List'!$I$4,$S807-4,0))</f>
        <v/>
      </c>
      <c r="K807" s="297"/>
      <c r="L807" s="297"/>
      <c r="M807" s="297"/>
      <c r="N807" s="297"/>
      <c r="O807" s="297"/>
      <c r="P807" s="297"/>
      <c r="Q807" s="298"/>
      <c r="R807" s="227"/>
      <c r="S807" s="228" t="e">
        <f>IF(C807="",NA(),MATCH($B807&amp;$C807,'Smelter Reference List'!$J:$J,0))</f>
        <v>#N/A</v>
      </c>
      <c r="T807" s="229"/>
      <c r="U807" s="229">
        <f t="shared" ca="1" si="25"/>
        <v>0</v>
      </c>
      <c r="V807" s="229"/>
      <c r="W807" s="229"/>
      <c r="Y807" s="223" t="str">
        <f t="shared" si="26"/>
        <v/>
      </c>
    </row>
    <row r="808" spans="1:25" s="223" customFormat="1" ht="20.25">
      <c r="A808" s="293"/>
      <c r="B808" s="294" t="str">
        <f>IF(LEN(A808)=0,"",INDEX('Smelter Reference List'!$A:$A,MATCH($A808,'Smelter Reference List'!$E:$E,0)))</f>
        <v/>
      </c>
      <c r="C808" s="300" t="str">
        <f>IF(LEN(A808)=0,"",INDEX('Smelter Reference List'!$C:$C,MATCH($A808,'Smelter Reference List'!$E:$E,0)))</f>
        <v/>
      </c>
      <c r="D808" s="294" t="str">
        <f ca="1">IF(ISERROR($S808),"",OFFSET('Smelter Reference List'!$C$4,$S808-4,0)&amp;"")</f>
        <v/>
      </c>
      <c r="E808" s="294" t="str">
        <f ca="1">IF(ISERROR($S808),"",OFFSET('Smelter Reference List'!$D$4,$S808-4,0)&amp;"")</f>
        <v/>
      </c>
      <c r="F808" s="294" t="str">
        <f ca="1">IF(ISERROR($S808),"",OFFSET('Smelter Reference List'!$E$4,$S808-4,0))</f>
        <v/>
      </c>
      <c r="G808" s="294" t="str">
        <f ca="1">IF(C808=$U$4,"Enter smelter details", IF(ISERROR($S808),"",OFFSET('Smelter Reference List'!$F$4,$S808-4,0)))</f>
        <v/>
      </c>
      <c r="H808" s="295" t="str">
        <f ca="1">IF(ISERROR($S808),"",OFFSET('Smelter Reference List'!$G$4,$S808-4,0))</f>
        <v/>
      </c>
      <c r="I808" s="296" t="str">
        <f ca="1">IF(ISERROR($S808),"",OFFSET('Smelter Reference List'!$H$4,$S808-4,0))</f>
        <v/>
      </c>
      <c r="J808" s="296" t="str">
        <f ca="1">IF(ISERROR($S808),"",OFFSET('Smelter Reference List'!$I$4,$S808-4,0))</f>
        <v/>
      </c>
      <c r="K808" s="297"/>
      <c r="L808" s="297"/>
      <c r="M808" s="297"/>
      <c r="N808" s="297"/>
      <c r="O808" s="297"/>
      <c r="P808" s="297"/>
      <c r="Q808" s="298"/>
      <c r="R808" s="227"/>
      <c r="S808" s="228" t="e">
        <f>IF(C808="",NA(),MATCH($B808&amp;$C808,'Smelter Reference List'!$J:$J,0))</f>
        <v>#N/A</v>
      </c>
      <c r="T808" s="229"/>
      <c r="U808" s="229">
        <f t="shared" ca="1" si="25"/>
        <v>0</v>
      </c>
      <c r="V808" s="229"/>
      <c r="W808" s="229"/>
      <c r="Y808" s="223" t="str">
        <f t="shared" si="26"/>
        <v/>
      </c>
    </row>
    <row r="809" spans="1:25" s="223" customFormat="1" ht="20.25">
      <c r="A809" s="293"/>
      <c r="B809" s="294" t="str">
        <f>IF(LEN(A809)=0,"",INDEX('Smelter Reference List'!$A:$A,MATCH($A809,'Smelter Reference List'!$E:$E,0)))</f>
        <v/>
      </c>
      <c r="C809" s="300" t="str">
        <f>IF(LEN(A809)=0,"",INDEX('Smelter Reference List'!$C:$C,MATCH($A809,'Smelter Reference List'!$E:$E,0)))</f>
        <v/>
      </c>
      <c r="D809" s="294" t="str">
        <f ca="1">IF(ISERROR($S809),"",OFFSET('Smelter Reference List'!$C$4,$S809-4,0)&amp;"")</f>
        <v/>
      </c>
      <c r="E809" s="294" t="str">
        <f ca="1">IF(ISERROR($S809),"",OFFSET('Smelter Reference List'!$D$4,$S809-4,0)&amp;"")</f>
        <v/>
      </c>
      <c r="F809" s="294" t="str">
        <f ca="1">IF(ISERROR($S809),"",OFFSET('Smelter Reference List'!$E$4,$S809-4,0))</f>
        <v/>
      </c>
      <c r="G809" s="294" t="str">
        <f ca="1">IF(C809=$U$4,"Enter smelter details", IF(ISERROR($S809),"",OFFSET('Smelter Reference List'!$F$4,$S809-4,0)))</f>
        <v/>
      </c>
      <c r="H809" s="295" t="str">
        <f ca="1">IF(ISERROR($S809),"",OFFSET('Smelter Reference List'!$G$4,$S809-4,0))</f>
        <v/>
      </c>
      <c r="I809" s="296" t="str">
        <f ca="1">IF(ISERROR($S809),"",OFFSET('Smelter Reference List'!$H$4,$S809-4,0))</f>
        <v/>
      </c>
      <c r="J809" s="296" t="str">
        <f ca="1">IF(ISERROR($S809),"",OFFSET('Smelter Reference List'!$I$4,$S809-4,0))</f>
        <v/>
      </c>
      <c r="K809" s="297"/>
      <c r="L809" s="297"/>
      <c r="M809" s="297"/>
      <c r="N809" s="297"/>
      <c r="O809" s="297"/>
      <c r="P809" s="297"/>
      <c r="Q809" s="298"/>
      <c r="R809" s="227"/>
      <c r="S809" s="228" t="e">
        <f>IF(C809="",NA(),MATCH($B809&amp;$C809,'Smelter Reference List'!$J:$J,0))</f>
        <v>#N/A</v>
      </c>
      <c r="T809" s="229"/>
      <c r="U809" s="229">
        <f t="shared" ca="1" si="25"/>
        <v>0</v>
      </c>
      <c r="V809" s="229"/>
      <c r="W809" s="229"/>
      <c r="Y809" s="223" t="str">
        <f t="shared" si="26"/>
        <v/>
      </c>
    </row>
    <row r="810" spans="1:25" s="223" customFormat="1" ht="20.25">
      <c r="A810" s="293"/>
      <c r="B810" s="294" t="str">
        <f>IF(LEN(A810)=0,"",INDEX('Smelter Reference List'!$A:$A,MATCH($A810,'Smelter Reference List'!$E:$E,0)))</f>
        <v/>
      </c>
      <c r="C810" s="300" t="str">
        <f>IF(LEN(A810)=0,"",INDEX('Smelter Reference List'!$C:$C,MATCH($A810,'Smelter Reference List'!$E:$E,0)))</f>
        <v/>
      </c>
      <c r="D810" s="294" t="str">
        <f ca="1">IF(ISERROR($S810),"",OFFSET('Smelter Reference List'!$C$4,$S810-4,0)&amp;"")</f>
        <v/>
      </c>
      <c r="E810" s="294" t="str">
        <f ca="1">IF(ISERROR($S810),"",OFFSET('Smelter Reference List'!$D$4,$S810-4,0)&amp;"")</f>
        <v/>
      </c>
      <c r="F810" s="294" t="str">
        <f ca="1">IF(ISERROR($S810),"",OFFSET('Smelter Reference List'!$E$4,$S810-4,0))</f>
        <v/>
      </c>
      <c r="G810" s="294" t="str">
        <f ca="1">IF(C810=$U$4,"Enter smelter details", IF(ISERROR($S810),"",OFFSET('Smelter Reference List'!$F$4,$S810-4,0)))</f>
        <v/>
      </c>
      <c r="H810" s="295" t="str">
        <f ca="1">IF(ISERROR($S810),"",OFFSET('Smelter Reference List'!$G$4,$S810-4,0))</f>
        <v/>
      </c>
      <c r="I810" s="296" t="str">
        <f ca="1">IF(ISERROR($S810),"",OFFSET('Smelter Reference List'!$H$4,$S810-4,0))</f>
        <v/>
      </c>
      <c r="J810" s="296" t="str">
        <f ca="1">IF(ISERROR($S810),"",OFFSET('Smelter Reference List'!$I$4,$S810-4,0))</f>
        <v/>
      </c>
      <c r="K810" s="297"/>
      <c r="L810" s="297"/>
      <c r="M810" s="297"/>
      <c r="N810" s="297"/>
      <c r="O810" s="297"/>
      <c r="P810" s="297"/>
      <c r="Q810" s="298"/>
      <c r="R810" s="227"/>
      <c r="S810" s="228" t="e">
        <f>IF(C810="",NA(),MATCH($B810&amp;$C810,'Smelter Reference List'!$J:$J,0))</f>
        <v>#N/A</v>
      </c>
      <c r="T810" s="229"/>
      <c r="U810" s="229">
        <f t="shared" ca="1" si="25"/>
        <v>0</v>
      </c>
      <c r="V810" s="229"/>
      <c r="W810" s="229"/>
      <c r="Y810" s="223" t="str">
        <f t="shared" si="26"/>
        <v/>
      </c>
    </row>
    <row r="811" spans="1:25" s="223" customFormat="1" ht="20.25">
      <c r="A811" s="293"/>
      <c r="B811" s="294" t="str">
        <f>IF(LEN(A811)=0,"",INDEX('Smelter Reference List'!$A:$A,MATCH($A811,'Smelter Reference List'!$E:$E,0)))</f>
        <v/>
      </c>
      <c r="C811" s="300" t="str">
        <f>IF(LEN(A811)=0,"",INDEX('Smelter Reference List'!$C:$C,MATCH($A811,'Smelter Reference List'!$E:$E,0)))</f>
        <v/>
      </c>
      <c r="D811" s="294" t="str">
        <f ca="1">IF(ISERROR($S811),"",OFFSET('Smelter Reference List'!$C$4,$S811-4,0)&amp;"")</f>
        <v/>
      </c>
      <c r="E811" s="294" t="str">
        <f ca="1">IF(ISERROR($S811),"",OFFSET('Smelter Reference List'!$D$4,$S811-4,0)&amp;"")</f>
        <v/>
      </c>
      <c r="F811" s="294" t="str">
        <f ca="1">IF(ISERROR($S811),"",OFFSET('Smelter Reference List'!$E$4,$S811-4,0))</f>
        <v/>
      </c>
      <c r="G811" s="294" t="str">
        <f ca="1">IF(C811=$U$4,"Enter smelter details", IF(ISERROR($S811),"",OFFSET('Smelter Reference List'!$F$4,$S811-4,0)))</f>
        <v/>
      </c>
      <c r="H811" s="295" t="str">
        <f ca="1">IF(ISERROR($S811),"",OFFSET('Smelter Reference List'!$G$4,$S811-4,0))</f>
        <v/>
      </c>
      <c r="I811" s="296" t="str">
        <f ca="1">IF(ISERROR($S811),"",OFFSET('Smelter Reference List'!$H$4,$S811-4,0))</f>
        <v/>
      </c>
      <c r="J811" s="296" t="str">
        <f ca="1">IF(ISERROR($S811),"",OFFSET('Smelter Reference List'!$I$4,$S811-4,0))</f>
        <v/>
      </c>
      <c r="K811" s="297"/>
      <c r="L811" s="297"/>
      <c r="M811" s="297"/>
      <c r="N811" s="297"/>
      <c r="O811" s="297"/>
      <c r="P811" s="297"/>
      <c r="Q811" s="298"/>
      <c r="R811" s="227"/>
      <c r="S811" s="228" t="e">
        <f>IF(C811="",NA(),MATCH($B811&amp;$C811,'Smelter Reference List'!$J:$J,0))</f>
        <v>#N/A</v>
      </c>
      <c r="T811" s="229"/>
      <c r="U811" s="229">
        <f t="shared" ca="1" si="25"/>
        <v>0</v>
      </c>
      <c r="V811" s="229"/>
      <c r="W811" s="229"/>
      <c r="Y811" s="223" t="str">
        <f t="shared" si="26"/>
        <v/>
      </c>
    </row>
    <row r="812" spans="1:25" s="223" customFormat="1" ht="20.25">
      <c r="A812" s="293"/>
      <c r="B812" s="294" t="str">
        <f>IF(LEN(A812)=0,"",INDEX('Smelter Reference List'!$A:$A,MATCH($A812,'Smelter Reference List'!$E:$E,0)))</f>
        <v/>
      </c>
      <c r="C812" s="300" t="str">
        <f>IF(LEN(A812)=0,"",INDEX('Smelter Reference List'!$C:$C,MATCH($A812,'Smelter Reference List'!$E:$E,0)))</f>
        <v/>
      </c>
      <c r="D812" s="294" t="str">
        <f ca="1">IF(ISERROR($S812),"",OFFSET('Smelter Reference List'!$C$4,$S812-4,0)&amp;"")</f>
        <v/>
      </c>
      <c r="E812" s="294" t="str">
        <f ca="1">IF(ISERROR($S812),"",OFFSET('Smelter Reference List'!$D$4,$S812-4,0)&amp;"")</f>
        <v/>
      </c>
      <c r="F812" s="294" t="str">
        <f ca="1">IF(ISERROR($S812),"",OFFSET('Smelter Reference List'!$E$4,$S812-4,0))</f>
        <v/>
      </c>
      <c r="G812" s="294" t="str">
        <f ca="1">IF(C812=$U$4,"Enter smelter details", IF(ISERROR($S812),"",OFFSET('Smelter Reference List'!$F$4,$S812-4,0)))</f>
        <v/>
      </c>
      <c r="H812" s="295" t="str">
        <f ca="1">IF(ISERROR($S812),"",OFFSET('Smelter Reference List'!$G$4,$S812-4,0))</f>
        <v/>
      </c>
      <c r="I812" s="296" t="str">
        <f ca="1">IF(ISERROR($S812),"",OFFSET('Smelter Reference List'!$H$4,$S812-4,0))</f>
        <v/>
      </c>
      <c r="J812" s="296" t="str">
        <f ca="1">IF(ISERROR($S812),"",OFFSET('Smelter Reference List'!$I$4,$S812-4,0))</f>
        <v/>
      </c>
      <c r="K812" s="297"/>
      <c r="L812" s="297"/>
      <c r="M812" s="297"/>
      <c r="N812" s="297"/>
      <c r="O812" s="297"/>
      <c r="P812" s="297"/>
      <c r="Q812" s="298"/>
      <c r="R812" s="227"/>
      <c r="S812" s="228" t="e">
        <f>IF(C812="",NA(),MATCH($B812&amp;$C812,'Smelter Reference List'!$J:$J,0))</f>
        <v>#N/A</v>
      </c>
      <c r="T812" s="229"/>
      <c r="U812" s="229">
        <f t="shared" ca="1" si="25"/>
        <v>0</v>
      </c>
      <c r="V812" s="229"/>
      <c r="W812" s="229"/>
      <c r="Y812" s="223" t="str">
        <f t="shared" si="26"/>
        <v/>
      </c>
    </row>
    <row r="813" spans="1:25" s="223" customFormat="1" ht="20.25">
      <c r="A813" s="293"/>
      <c r="B813" s="294" t="str">
        <f>IF(LEN(A813)=0,"",INDEX('Smelter Reference List'!$A:$A,MATCH($A813,'Smelter Reference List'!$E:$E,0)))</f>
        <v/>
      </c>
      <c r="C813" s="300" t="str">
        <f>IF(LEN(A813)=0,"",INDEX('Smelter Reference List'!$C:$C,MATCH($A813,'Smelter Reference List'!$E:$E,0)))</f>
        <v/>
      </c>
      <c r="D813" s="294" t="str">
        <f ca="1">IF(ISERROR($S813),"",OFFSET('Smelter Reference List'!$C$4,$S813-4,0)&amp;"")</f>
        <v/>
      </c>
      <c r="E813" s="294" t="str">
        <f ca="1">IF(ISERROR($S813),"",OFFSET('Smelter Reference List'!$D$4,$S813-4,0)&amp;"")</f>
        <v/>
      </c>
      <c r="F813" s="294" t="str">
        <f ca="1">IF(ISERROR($S813),"",OFFSET('Smelter Reference List'!$E$4,$S813-4,0))</f>
        <v/>
      </c>
      <c r="G813" s="294" t="str">
        <f ca="1">IF(C813=$U$4,"Enter smelter details", IF(ISERROR($S813),"",OFFSET('Smelter Reference List'!$F$4,$S813-4,0)))</f>
        <v/>
      </c>
      <c r="H813" s="295" t="str">
        <f ca="1">IF(ISERROR($S813),"",OFFSET('Smelter Reference List'!$G$4,$S813-4,0))</f>
        <v/>
      </c>
      <c r="I813" s="296" t="str">
        <f ca="1">IF(ISERROR($S813),"",OFFSET('Smelter Reference List'!$H$4,$S813-4,0))</f>
        <v/>
      </c>
      <c r="J813" s="296" t="str">
        <f ca="1">IF(ISERROR($S813),"",OFFSET('Smelter Reference List'!$I$4,$S813-4,0))</f>
        <v/>
      </c>
      <c r="K813" s="297"/>
      <c r="L813" s="297"/>
      <c r="M813" s="297"/>
      <c r="N813" s="297"/>
      <c r="O813" s="297"/>
      <c r="P813" s="297"/>
      <c r="Q813" s="298"/>
      <c r="R813" s="227"/>
      <c r="S813" s="228" t="e">
        <f>IF(C813="",NA(),MATCH($B813&amp;$C813,'Smelter Reference List'!$J:$J,0))</f>
        <v>#N/A</v>
      </c>
      <c r="T813" s="229"/>
      <c r="U813" s="229">
        <f t="shared" ca="1" si="25"/>
        <v>0</v>
      </c>
      <c r="V813" s="229"/>
      <c r="W813" s="229"/>
      <c r="Y813" s="223" t="str">
        <f t="shared" si="26"/>
        <v/>
      </c>
    </row>
    <row r="814" spans="1:25" s="223" customFormat="1" ht="20.25">
      <c r="A814" s="293"/>
      <c r="B814" s="294" t="str">
        <f>IF(LEN(A814)=0,"",INDEX('Smelter Reference List'!$A:$A,MATCH($A814,'Smelter Reference List'!$E:$E,0)))</f>
        <v/>
      </c>
      <c r="C814" s="300" t="str">
        <f>IF(LEN(A814)=0,"",INDEX('Smelter Reference List'!$C:$C,MATCH($A814,'Smelter Reference List'!$E:$E,0)))</f>
        <v/>
      </c>
      <c r="D814" s="294" t="str">
        <f ca="1">IF(ISERROR($S814),"",OFFSET('Smelter Reference List'!$C$4,$S814-4,0)&amp;"")</f>
        <v/>
      </c>
      <c r="E814" s="294" t="str">
        <f ca="1">IF(ISERROR($S814),"",OFFSET('Smelter Reference List'!$D$4,$S814-4,0)&amp;"")</f>
        <v/>
      </c>
      <c r="F814" s="294" t="str">
        <f ca="1">IF(ISERROR($S814),"",OFFSET('Smelter Reference List'!$E$4,$S814-4,0))</f>
        <v/>
      </c>
      <c r="G814" s="294" t="str">
        <f ca="1">IF(C814=$U$4,"Enter smelter details", IF(ISERROR($S814),"",OFFSET('Smelter Reference List'!$F$4,$S814-4,0)))</f>
        <v/>
      </c>
      <c r="H814" s="295" t="str">
        <f ca="1">IF(ISERROR($S814),"",OFFSET('Smelter Reference List'!$G$4,$S814-4,0))</f>
        <v/>
      </c>
      <c r="I814" s="296" t="str">
        <f ca="1">IF(ISERROR($S814),"",OFFSET('Smelter Reference List'!$H$4,$S814-4,0))</f>
        <v/>
      </c>
      <c r="J814" s="296" t="str">
        <f ca="1">IF(ISERROR($S814),"",OFFSET('Smelter Reference List'!$I$4,$S814-4,0))</f>
        <v/>
      </c>
      <c r="K814" s="297"/>
      <c r="L814" s="297"/>
      <c r="M814" s="297"/>
      <c r="N814" s="297"/>
      <c r="O814" s="297"/>
      <c r="P814" s="297"/>
      <c r="Q814" s="298"/>
      <c r="R814" s="227"/>
      <c r="S814" s="228" t="e">
        <f>IF(C814="",NA(),MATCH($B814&amp;$C814,'Smelter Reference List'!$J:$J,0))</f>
        <v>#N/A</v>
      </c>
      <c r="T814" s="229"/>
      <c r="U814" s="229">
        <f t="shared" ca="1" si="25"/>
        <v>0</v>
      </c>
      <c r="V814" s="229"/>
      <c r="W814" s="229"/>
      <c r="Y814" s="223" t="str">
        <f t="shared" si="26"/>
        <v/>
      </c>
    </row>
    <row r="815" spans="1:25" s="223" customFormat="1" ht="20.25">
      <c r="A815" s="293"/>
      <c r="B815" s="294" t="str">
        <f>IF(LEN(A815)=0,"",INDEX('Smelter Reference List'!$A:$A,MATCH($A815,'Smelter Reference List'!$E:$E,0)))</f>
        <v/>
      </c>
      <c r="C815" s="300" t="str">
        <f>IF(LEN(A815)=0,"",INDEX('Smelter Reference List'!$C:$C,MATCH($A815,'Smelter Reference List'!$E:$E,0)))</f>
        <v/>
      </c>
      <c r="D815" s="294" t="str">
        <f ca="1">IF(ISERROR($S815),"",OFFSET('Smelter Reference List'!$C$4,$S815-4,0)&amp;"")</f>
        <v/>
      </c>
      <c r="E815" s="294" t="str">
        <f ca="1">IF(ISERROR($S815),"",OFFSET('Smelter Reference List'!$D$4,$S815-4,0)&amp;"")</f>
        <v/>
      </c>
      <c r="F815" s="294" t="str">
        <f ca="1">IF(ISERROR($S815),"",OFFSET('Smelter Reference List'!$E$4,$S815-4,0))</f>
        <v/>
      </c>
      <c r="G815" s="294" t="str">
        <f ca="1">IF(C815=$U$4,"Enter smelter details", IF(ISERROR($S815),"",OFFSET('Smelter Reference List'!$F$4,$S815-4,0)))</f>
        <v/>
      </c>
      <c r="H815" s="295" t="str">
        <f ca="1">IF(ISERROR($S815),"",OFFSET('Smelter Reference List'!$G$4,$S815-4,0))</f>
        <v/>
      </c>
      <c r="I815" s="296" t="str">
        <f ca="1">IF(ISERROR($S815),"",OFFSET('Smelter Reference List'!$H$4,$S815-4,0))</f>
        <v/>
      </c>
      <c r="J815" s="296" t="str">
        <f ca="1">IF(ISERROR($S815),"",OFFSET('Smelter Reference List'!$I$4,$S815-4,0))</f>
        <v/>
      </c>
      <c r="K815" s="297"/>
      <c r="L815" s="297"/>
      <c r="M815" s="297"/>
      <c r="N815" s="297"/>
      <c r="O815" s="297"/>
      <c r="P815" s="297"/>
      <c r="Q815" s="298"/>
      <c r="R815" s="227"/>
      <c r="S815" s="228" t="e">
        <f>IF(C815="",NA(),MATCH($B815&amp;$C815,'Smelter Reference List'!$J:$J,0))</f>
        <v>#N/A</v>
      </c>
      <c r="T815" s="229"/>
      <c r="U815" s="229">
        <f t="shared" ca="1" si="25"/>
        <v>0</v>
      </c>
      <c r="V815" s="229"/>
      <c r="W815" s="229"/>
      <c r="Y815" s="223" t="str">
        <f t="shared" si="26"/>
        <v/>
      </c>
    </row>
    <row r="816" spans="1:25" s="223" customFormat="1" ht="20.25">
      <c r="A816" s="293"/>
      <c r="B816" s="294" t="str">
        <f>IF(LEN(A816)=0,"",INDEX('Smelter Reference List'!$A:$A,MATCH($A816,'Smelter Reference List'!$E:$E,0)))</f>
        <v/>
      </c>
      <c r="C816" s="300" t="str">
        <f>IF(LEN(A816)=0,"",INDEX('Smelter Reference List'!$C:$C,MATCH($A816,'Smelter Reference List'!$E:$E,0)))</f>
        <v/>
      </c>
      <c r="D816" s="294" t="str">
        <f ca="1">IF(ISERROR($S816),"",OFFSET('Smelter Reference List'!$C$4,$S816-4,0)&amp;"")</f>
        <v/>
      </c>
      <c r="E816" s="294" t="str">
        <f ca="1">IF(ISERROR($S816),"",OFFSET('Smelter Reference List'!$D$4,$S816-4,0)&amp;"")</f>
        <v/>
      </c>
      <c r="F816" s="294" t="str">
        <f ca="1">IF(ISERROR($S816),"",OFFSET('Smelter Reference List'!$E$4,$S816-4,0))</f>
        <v/>
      </c>
      <c r="G816" s="294" t="str">
        <f ca="1">IF(C816=$U$4,"Enter smelter details", IF(ISERROR($S816),"",OFFSET('Smelter Reference List'!$F$4,$S816-4,0)))</f>
        <v/>
      </c>
      <c r="H816" s="295" t="str">
        <f ca="1">IF(ISERROR($S816),"",OFFSET('Smelter Reference List'!$G$4,$S816-4,0))</f>
        <v/>
      </c>
      <c r="I816" s="296" t="str">
        <f ca="1">IF(ISERROR($S816),"",OFFSET('Smelter Reference List'!$H$4,$S816-4,0))</f>
        <v/>
      </c>
      <c r="J816" s="296" t="str">
        <f ca="1">IF(ISERROR($S816),"",OFFSET('Smelter Reference List'!$I$4,$S816-4,0))</f>
        <v/>
      </c>
      <c r="K816" s="297"/>
      <c r="L816" s="297"/>
      <c r="M816" s="297"/>
      <c r="N816" s="297"/>
      <c r="O816" s="297"/>
      <c r="P816" s="297"/>
      <c r="Q816" s="298"/>
      <c r="R816" s="227"/>
      <c r="S816" s="228" t="e">
        <f>IF(C816="",NA(),MATCH($B816&amp;$C816,'Smelter Reference List'!$J:$J,0))</f>
        <v>#N/A</v>
      </c>
      <c r="T816" s="229"/>
      <c r="U816" s="229">
        <f t="shared" ca="1" si="25"/>
        <v>0</v>
      </c>
      <c r="V816" s="229"/>
      <c r="W816" s="229"/>
      <c r="Y816" s="223" t="str">
        <f t="shared" si="26"/>
        <v/>
      </c>
    </row>
    <row r="817" spans="1:25" s="223" customFormat="1" ht="20.25">
      <c r="A817" s="293"/>
      <c r="B817" s="294" t="str">
        <f>IF(LEN(A817)=0,"",INDEX('Smelter Reference List'!$A:$A,MATCH($A817,'Smelter Reference List'!$E:$E,0)))</f>
        <v/>
      </c>
      <c r="C817" s="300" t="str">
        <f>IF(LEN(A817)=0,"",INDEX('Smelter Reference List'!$C:$C,MATCH($A817,'Smelter Reference List'!$E:$E,0)))</f>
        <v/>
      </c>
      <c r="D817" s="294" t="str">
        <f ca="1">IF(ISERROR($S817),"",OFFSET('Smelter Reference List'!$C$4,$S817-4,0)&amp;"")</f>
        <v/>
      </c>
      <c r="E817" s="294" t="str">
        <f ca="1">IF(ISERROR($S817),"",OFFSET('Smelter Reference List'!$D$4,$S817-4,0)&amp;"")</f>
        <v/>
      </c>
      <c r="F817" s="294" t="str">
        <f ca="1">IF(ISERROR($S817),"",OFFSET('Smelter Reference List'!$E$4,$S817-4,0))</f>
        <v/>
      </c>
      <c r="G817" s="294" t="str">
        <f ca="1">IF(C817=$U$4,"Enter smelter details", IF(ISERROR($S817),"",OFFSET('Smelter Reference List'!$F$4,$S817-4,0)))</f>
        <v/>
      </c>
      <c r="H817" s="295" t="str">
        <f ca="1">IF(ISERROR($S817),"",OFFSET('Smelter Reference List'!$G$4,$S817-4,0))</f>
        <v/>
      </c>
      <c r="I817" s="296" t="str">
        <f ca="1">IF(ISERROR($S817),"",OFFSET('Smelter Reference List'!$H$4,$S817-4,0))</f>
        <v/>
      </c>
      <c r="J817" s="296" t="str">
        <f ca="1">IF(ISERROR($S817),"",OFFSET('Smelter Reference List'!$I$4,$S817-4,0))</f>
        <v/>
      </c>
      <c r="K817" s="297"/>
      <c r="L817" s="297"/>
      <c r="M817" s="297"/>
      <c r="N817" s="297"/>
      <c r="O817" s="297"/>
      <c r="P817" s="297"/>
      <c r="Q817" s="298"/>
      <c r="R817" s="227"/>
      <c r="S817" s="228" t="e">
        <f>IF(C817="",NA(),MATCH($B817&amp;$C817,'Smelter Reference List'!$J:$J,0))</f>
        <v>#N/A</v>
      </c>
      <c r="T817" s="229"/>
      <c r="U817" s="229">
        <f t="shared" ca="1" si="25"/>
        <v>0</v>
      </c>
      <c r="V817" s="229"/>
      <c r="W817" s="229"/>
      <c r="Y817" s="223" t="str">
        <f t="shared" si="26"/>
        <v/>
      </c>
    </row>
    <row r="818" spans="1:25" s="223" customFormat="1" ht="20.25">
      <c r="A818" s="293"/>
      <c r="B818" s="294" t="str">
        <f>IF(LEN(A818)=0,"",INDEX('Smelter Reference List'!$A:$A,MATCH($A818,'Smelter Reference List'!$E:$E,0)))</f>
        <v/>
      </c>
      <c r="C818" s="300" t="str">
        <f>IF(LEN(A818)=0,"",INDEX('Smelter Reference List'!$C:$C,MATCH($A818,'Smelter Reference List'!$E:$E,0)))</f>
        <v/>
      </c>
      <c r="D818" s="294" t="str">
        <f ca="1">IF(ISERROR($S818),"",OFFSET('Smelter Reference List'!$C$4,$S818-4,0)&amp;"")</f>
        <v/>
      </c>
      <c r="E818" s="294" t="str">
        <f ca="1">IF(ISERROR($S818),"",OFFSET('Smelter Reference List'!$D$4,$S818-4,0)&amp;"")</f>
        <v/>
      </c>
      <c r="F818" s="294" t="str">
        <f ca="1">IF(ISERROR($S818),"",OFFSET('Smelter Reference List'!$E$4,$S818-4,0))</f>
        <v/>
      </c>
      <c r="G818" s="294" t="str">
        <f ca="1">IF(C818=$U$4,"Enter smelter details", IF(ISERROR($S818),"",OFFSET('Smelter Reference List'!$F$4,$S818-4,0)))</f>
        <v/>
      </c>
      <c r="H818" s="295" t="str">
        <f ca="1">IF(ISERROR($S818),"",OFFSET('Smelter Reference List'!$G$4,$S818-4,0))</f>
        <v/>
      </c>
      <c r="I818" s="296" t="str">
        <f ca="1">IF(ISERROR($S818),"",OFFSET('Smelter Reference List'!$H$4,$S818-4,0))</f>
        <v/>
      </c>
      <c r="J818" s="296" t="str">
        <f ca="1">IF(ISERROR($S818),"",OFFSET('Smelter Reference List'!$I$4,$S818-4,0))</f>
        <v/>
      </c>
      <c r="K818" s="297"/>
      <c r="L818" s="297"/>
      <c r="M818" s="297"/>
      <c r="N818" s="297"/>
      <c r="O818" s="297"/>
      <c r="P818" s="297"/>
      <c r="Q818" s="298"/>
      <c r="R818" s="227"/>
      <c r="S818" s="228" t="e">
        <f>IF(C818="",NA(),MATCH($B818&amp;$C818,'Smelter Reference List'!$J:$J,0))</f>
        <v>#N/A</v>
      </c>
      <c r="T818" s="229"/>
      <c r="U818" s="229">
        <f t="shared" ca="1" si="25"/>
        <v>0</v>
      </c>
      <c r="V818" s="229"/>
      <c r="W818" s="229"/>
      <c r="Y818" s="223" t="str">
        <f t="shared" si="26"/>
        <v/>
      </c>
    </row>
    <row r="819" spans="1:25" s="223" customFormat="1" ht="20.25">
      <c r="A819" s="293"/>
      <c r="B819" s="294" t="str">
        <f>IF(LEN(A819)=0,"",INDEX('Smelter Reference List'!$A:$A,MATCH($A819,'Smelter Reference List'!$E:$E,0)))</f>
        <v/>
      </c>
      <c r="C819" s="300" t="str">
        <f>IF(LEN(A819)=0,"",INDEX('Smelter Reference List'!$C:$C,MATCH($A819,'Smelter Reference List'!$E:$E,0)))</f>
        <v/>
      </c>
      <c r="D819" s="294" t="str">
        <f ca="1">IF(ISERROR($S819),"",OFFSET('Smelter Reference List'!$C$4,$S819-4,0)&amp;"")</f>
        <v/>
      </c>
      <c r="E819" s="294" t="str">
        <f ca="1">IF(ISERROR($S819),"",OFFSET('Smelter Reference List'!$D$4,$S819-4,0)&amp;"")</f>
        <v/>
      </c>
      <c r="F819" s="294" t="str">
        <f ca="1">IF(ISERROR($S819),"",OFFSET('Smelter Reference List'!$E$4,$S819-4,0))</f>
        <v/>
      </c>
      <c r="G819" s="294" t="str">
        <f ca="1">IF(C819=$U$4,"Enter smelter details", IF(ISERROR($S819),"",OFFSET('Smelter Reference List'!$F$4,$S819-4,0)))</f>
        <v/>
      </c>
      <c r="H819" s="295" t="str">
        <f ca="1">IF(ISERROR($S819),"",OFFSET('Smelter Reference List'!$G$4,$S819-4,0))</f>
        <v/>
      </c>
      <c r="I819" s="296" t="str">
        <f ca="1">IF(ISERROR($S819),"",OFFSET('Smelter Reference List'!$H$4,$S819-4,0))</f>
        <v/>
      </c>
      <c r="J819" s="296" t="str">
        <f ca="1">IF(ISERROR($S819),"",OFFSET('Smelter Reference List'!$I$4,$S819-4,0))</f>
        <v/>
      </c>
      <c r="K819" s="297"/>
      <c r="L819" s="297"/>
      <c r="M819" s="297"/>
      <c r="N819" s="297"/>
      <c r="O819" s="297"/>
      <c r="P819" s="297"/>
      <c r="Q819" s="298"/>
      <c r="R819" s="227"/>
      <c r="S819" s="228" t="e">
        <f>IF(C819="",NA(),MATCH($B819&amp;$C819,'Smelter Reference List'!$J:$J,0))</f>
        <v>#N/A</v>
      </c>
      <c r="T819" s="229"/>
      <c r="U819" s="229">
        <f t="shared" ca="1" si="25"/>
        <v>0</v>
      </c>
      <c r="V819" s="229"/>
      <c r="W819" s="229"/>
      <c r="Y819" s="223" t="str">
        <f t="shared" si="26"/>
        <v/>
      </c>
    </row>
    <row r="820" spans="1:25" s="223" customFormat="1" ht="20.25">
      <c r="A820" s="293"/>
      <c r="B820" s="294" t="str">
        <f>IF(LEN(A820)=0,"",INDEX('Smelter Reference List'!$A:$A,MATCH($A820,'Smelter Reference List'!$E:$E,0)))</f>
        <v/>
      </c>
      <c r="C820" s="300" t="str">
        <f>IF(LEN(A820)=0,"",INDEX('Smelter Reference List'!$C:$C,MATCH($A820,'Smelter Reference List'!$E:$E,0)))</f>
        <v/>
      </c>
      <c r="D820" s="294" t="str">
        <f ca="1">IF(ISERROR($S820),"",OFFSET('Smelter Reference List'!$C$4,$S820-4,0)&amp;"")</f>
        <v/>
      </c>
      <c r="E820" s="294" t="str">
        <f ca="1">IF(ISERROR($S820),"",OFFSET('Smelter Reference List'!$D$4,$S820-4,0)&amp;"")</f>
        <v/>
      </c>
      <c r="F820" s="294" t="str">
        <f ca="1">IF(ISERROR($S820),"",OFFSET('Smelter Reference List'!$E$4,$S820-4,0))</f>
        <v/>
      </c>
      <c r="G820" s="294" t="str">
        <f ca="1">IF(C820=$U$4,"Enter smelter details", IF(ISERROR($S820),"",OFFSET('Smelter Reference List'!$F$4,$S820-4,0)))</f>
        <v/>
      </c>
      <c r="H820" s="295" t="str">
        <f ca="1">IF(ISERROR($S820),"",OFFSET('Smelter Reference List'!$G$4,$S820-4,0))</f>
        <v/>
      </c>
      <c r="I820" s="296" t="str">
        <f ca="1">IF(ISERROR($S820),"",OFFSET('Smelter Reference List'!$H$4,$S820-4,0))</f>
        <v/>
      </c>
      <c r="J820" s="296" t="str">
        <f ca="1">IF(ISERROR($S820),"",OFFSET('Smelter Reference List'!$I$4,$S820-4,0))</f>
        <v/>
      </c>
      <c r="K820" s="297"/>
      <c r="L820" s="297"/>
      <c r="M820" s="297"/>
      <c r="N820" s="297"/>
      <c r="O820" s="297"/>
      <c r="P820" s="297"/>
      <c r="Q820" s="298"/>
      <c r="R820" s="227"/>
      <c r="S820" s="228" t="e">
        <f>IF(C820="",NA(),MATCH($B820&amp;$C820,'Smelter Reference List'!$J:$J,0))</f>
        <v>#N/A</v>
      </c>
      <c r="T820" s="229"/>
      <c r="U820" s="229">
        <f t="shared" ca="1" si="25"/>
        <v>0</v>
      </c>
      <c r="V820" s="229"/>
      <c r="W820" s="229"/>
      <c r="Y820" s="223" t="str">
        <f t="shared" si="26"/>
        <v/>
      </c>
    </row>
    <row r="821" spans="1:25" s="223" customFormat="1" ht="20.25">
      <c r="A821" s="293"/>
      <c r="B821" s="294" t="str">
        <f>IF(LEN(A821)=0,"",INDEX('Smelter Reference List'!$A:$A,MATCH($A821,'Smelter Reference List'!$E:$E,0)))</f>
        <v/>
      </c>
      <c r="C821" s="300" t="str">
        <f>IF(LEN(A821)=0,"",INDEX('Smelter Reference List'!$C:$C,MATCH($A821,'Smelter Reference List'!$E:$E,0)))</f>
        <v/>
      </c>
      <c r="D821" s="294" t="str">
        <f ca="1">IF(ISERROR($S821),"",OFFSET('Smelter Reference List'!$C$4,$S821-4,0)&amp;"")</f>
        <v/>
      </c>
      <c r="E821" s="294" t="str">
        <f ca="1">IF(ISERROR($S821),"",OFFSET('Smelter Reference List'!$D$4,$S821-4,0)&amp;"")</f>
        <v/>
      </c>
      <c r="F821" s="294" t="str">
        <f ca="1">IF(ISERROR($S821),"",OFFSET('Smelter Reference List'!$E$4,$S821-4,0))</f>
        <v/>
      </c>
      <c r="G821" s="294" t="str">
        <f ca="1">IF(C821=$U$4,"Enter smelter details", IF(ISERROR($S821),"",OFFSET('Smelter Reference List'!$F$4,$S821-4,0)))</f>
        <v/>
      </c>
      <c r="H821" s="295" t="str">
        <f ca="1">IF(ISERROR($S821),"",OFFSET('Smelter Reference List'!$G$4,$S821-4,0))</f>
        <v/>
      </c>
      <c r="I821" s="296" t="str">
        <f ca="1">IF(ISERROR($S821),"",OFFSET('Smelter Reference List'!$H$4,$S821-4,0))</f>
        <v/>
      </c>
      <c r="J821" s="296" t="str">
        <f ca="1">IF(ISERROR($S821),"",OFFSET('Smelter Reference List'!$I$4,$S821-4,0))</f>
        <v/>
      </c>
      <c r="K821" s="297"/>
      <c r="L821" s="297"/>
      <c r="M821" s="297"/>
      <c r="N821" s="297"/>
      <c r="O821" s="297"/>
      <c r="P821" s="297"/>
      <c r="Q821" s="298"/>
      <c r="R821" s="227"/>
      <c r="S821" s="228" t="e">
        <f>IF(C821="",NA(),MATCH($B821&amp;$C821,'Smelter Reference List'!$J:$J,0))</f>
        <v>#N/A</v>
      </c>
      <c r="T821" s="229"/>
      <c r="U821" s="229">
        <f t="shared" ca="1" si="25"/>
        <v>0</v>
      </c>
      <c r="V821" s="229"/>
      <c r="W821" s="229"/>
      <c r="Y821" s="223" t="str">
        <f t="shared" si="26"/>
        <v/>
      </c>
    </row>
    <row r="822" spans="1:25" s="223" customFormat="1" ht="20.25">
      <c r="A822" s="293"/>
      <c r="B822" s="294" t="str">
        <f>IF(LEN(A822)=0,"",INDEX('Smelter Reference List'!$A:$A,MATCH($A822,'Smelter Reference List'!$E:$E,0)))</f>
        <v/>
      </c>
      <c r="C822" s="300" t="str">
        <f>IF(LEN(A822)=0,"",INDEX('Smelter Reference List'!$C:$C,MATCH($A822,'Smelter Reference List'!$E:$E,0)))</f>
        <v/>
      </c>
      <c r="D822" s="294" t="str">
        <f ca="1">IF(ISERROR($S822),"",OFFSET('Smelter Reference List'!$C$4,$S822-4,0)&amp;"")</f>
        <v/>
      </c>
      <c r="E822" s="294" t="str">
        <f ca="1">IF(ISERROR($S822),"",OFFSET('Smelter Reference List'!$D$4,$S822-4,0)&amp;"")</f>
        <v/>
      </c>
      <c r="F822" s="294" t="str">
        <f ca="1">IF(ISERROR($S822),"",OFFSET('Smelter Reference List'!$E$4,$S822-4,0))</f>
        <v/>
      </c>
      <c r="G822" s="294" t="str">
        <f ca="1">IF(C822=$U$4,"Enter smelter details", IF(ISERROR($S822),"",OFFSET('Smelter Reference List'!$F$4,$S822-4,0)))</f>
        <v/>
      </c>
      <c r="H822" s="295" t="str">
        <f ca="1">IF(ISERROR($S822),"",OFFSET('Smelter Reference List'!$G$4,$S822-4,0))</f>
        <v/>
      </c>
      <c r="I822" s="296" t="str">
        <f ca="1">IF(ISERROR($S822),"",OFFSET('Smelter Reference List'!$H$4,$S822-4,0))</f>
        <v/>
      </c>
      <c r="J822" s="296" t="str">
        <f ca="1">IF(ISERROR($S822),"",OFFSET('Smelter Reference List'!$I$4,$S822-4,0))</f>
        <v/>
      </c>
      <c r="K822" s="297"/>
      <c r="L822" s="297"/>
      <c r="M822" s="297"/>
      <c r="N822" s="297"/>
      <c r="O822" s="297"/>
      <c r="P822" s="297"/>
      <c r="Q822" s="298"/>
      <c r="R822" s="227"/>
      <c r="S822" s="228" t="e">
        <f>IF(C822="",NA(),MATCH($B822&amp;$C822,'Smelter Reference List'!$J:$J,0))</f>
        <v>#N/A</v>
      </c>
      <c r="T822" s="229"/>
      <c r="U822" s="229">
        <f t="shared" ca="1" si="25"/>
        <v>0</v>
      </c>
      <c r="V822" s="229"/>
      <c r="W822" s="229"/>
      <c r="Y822" s="223" t="str">
        <f t="shared" si="26"/>
        <v/>
      </c>
    </row>
    <row r="823" spans="1:25" s="223" customFormat="1" ht="20.25">
      <c r="A823" s="293"/>
      <c r="B823" s="294" t="str">
        <f>IF(LEN(A823)=0,"",INDEX('Smelter Reference List'!$A:$A,MATCH($A823,'Smelter Reference List'!$E:$E,0)))</f>
        <v/>
      </c>
      <c r="C823" s="300" t="str">
        <f>IF(LEN(A823)=0,"",INDEX('Smelter Reference List'!$C:$C,MATCH($A823,'Smelter Reference List'!$E:$E,0)))</f>
        <v/>
      </c>
      <c r="D823" s="294" t="str">
        <f ca="1">IF(ISERROR($S823),"",OFFSET('Smelter Reference List'!$C$4,$S823-4,0)&amp;"")</f>
        <v/>
      </c>
      <c r="E823" s="294" t="str">
        <f ca="1">IF(ISERROR($S823),"",OFFSET('Smelter Reference List'!$D$4,$S823-4,0)&amp;"")</f>
        <v/>
      </c>
      <c r="F823" s="294" t="str">
        <f ca="1">IF(ISERROR($S823),"",OFFSET('Smelter Reference List'!$E$4,$S823-4,0))</f>
        <v/>
      </c>
      <c r="G823" s="294" t="str">
        <f ca="1">IF(C823=$U$4,"Enter smelter details", IF(ISERROR($S823),"",OFFSET('Smelter Reference List'!$F$4,$S823-4,0)))</f>
        <v/>
      </c>
      <c r="H823" s="295" t="str">
        <f ca="1">IF(ISERROR($S823),"",OFFSET('Smelter Reference List'!$G$4,$S823-4,0))</f>
        <v/>
      </c>
      <c r="I823" s="296" t="str">
        <f ca="1">IF(ISERROR($S823),"",OFFSET('Smelter Reference List'!$H$4,$S823-4,0))</f>
        <v/>
      </c>
      <c r="J823" s="296" t="str">
        <f ca="1">IF(ISERROR($S823),"",OFFSET('Smelter Reference List'!$I$4,$S823-4,0))</f>
        <v/>
      </c>
      <c r="K823" s="297"/>
      <c r="L823" s="297"/>
      <c r="M823" s="297"/>
      <c r="N823" s="297"/>
      <c r="O823" s="297"/>
      <c r="P823" s="297"/>
      <c r="Q823" s="298"/>
      <c r="R823" s="227"/>
      <c r="S823" s="228" t="e">
        <f>IF(C823="",NA(),MATCH($B823&amp;$C823,'Smelter Reference List'!$J:$J,0))</f>
        <v>#N/A</v>
      </c>
      <c r="T823" s="229"/>
      <c r="U823" s="229">
        <f t="shared" ca="1" si="25"/>
        <v>0</v>
      </c>
      <c r="V823" s="229"/>
      <c r="W823" s="229"/>
      <c r="Y823" s="223" t="str">
        <f t="shared" si="26"/>
        <v/>
      </c>
    </row>
    <row r="824" spans="1:25" s="223" customFormat="1" ht="20.25">
      <c r="A824" s="293"/>
      <c r="B824" s="294" t="str">
        <f>IF(LEN(A824)=0,"",INDEX('Smelter Reference List'!$A:$A,MATCH($A824,'Smelter Reference List'!$E:$E,0)))</f>
        <v/>
      </c>
      <c r="C824" s="300" t="str">
        <f>IF(LEN(A824)=0,"",INDEX('Smelter Reference List'!$C:$C,MATCH($A824,'Smelter Reference List'!$E:$E,0)))</f>
        <v/>
      </c>
      <c r="D824" s="294" t="str">
        <f ca="1">IF(ISERROR($S824),"",OFFSET('Smelter Reference List'!$C$4,$S824-4,0)&amp;"")</f>
        <v/>
      </c>
      <c r="E824" s="294" t="str">
        <f ca="1">IF(ISERROR($S824),"",OFFSET('Smelter Reference List'!$D$4,$S824-4,0)&amp;"")</f>
        <v/>
      </c>
      <c r="F824" s="294" t="str">
        <f ca="1">IF(ISERROR($S824),"",OFFSET('Smelter Reference List'!$E$4,$S824-4,0))</f>
        <v/>
      </c>
      <c r="G824" s="294" t="str">
        <f ca="1">IF(C824=$U$4,"Enter smelter details", IF(ISERROR($S824),"",OFFSET('Smelter Reference List'!$F$4,$S824-4,0)))</f>
        <v/>
      </c>
      <c r="H824" s="295" t="str">
        <f ca="1">IF(ISERROR($S824),"",OFFSET('Smelter Reference List'!$G$4,$S824-4,0))</f>
        <v/>
      </c>
      <c r="I824" s="296" t="str">
        <f ca="1">IF(ISERROR($S824),"",OFFSET('Smelter Reference List'!$H$4,$S824-4,0))</f>
        <v/>
      </c>
      <c r="J824" s="296" t="str">
        <f ca="1">IF(ISERROR($S824),"",OFFSET('Smelter Reference List'!$I$4,$S824-4,0))</f>
        <v/>
      </c>
      <c r="K824" s="297"/>
      <c r="L824" s="297"/>
      <c r="M824" s="297"/>
      <c r="N824" s="297"/>
      <c r="O824" s="297"/>
      <c r="P824" s="297"/>
      <c r="Q824" s="298"/>
      <c r="R824" s="227"/>
      <c r="S824" s="228" t="e">
        <f>IF(C824="",NA(),MATCH($B824&amp;$C824,'Smelter Reference List'!$J:$J,0))</f>
        <v>#N/A</v>
      </c>
      <c r="T824" s="229"/>
      <c r="U824" s="229">
        <f t="shared" ca="1" si="25"/>
        <v>0</v>
      </c>
      <c r="V824" s="229"/>
      <c r="W824" s="229"/>
      <c r="Y824" s="223" t="str">
        <f t="shared" si="26"/>
        <v/>
      </c>
    </row>
    <row r="825" spans="1:25" s="223" customFormat="1" ht="20.25">
      <c r="A825" s="293"/>
      <c r="B825" s="294" t="str">
        <f>IF(LEN(A825)=0,"",INDEX('Smelter Reference List'!$A:$A,MATCH($A825,'Smelter Reference List'!$E:$E,0)))</f>
        <v/>
      </c>
      <c r="C825" s="300" t="str">
        <f>IF(LEN(A825)=0,"",INDEX('Smelter Reference List'!$C:$C,MATCH($A825,'Smelter Reference List'!$E:$E,0)))</f>
        <v/>
      </c>
      <c r="D825" s="294" t="str">
        <f ca="1">IF(ISERROR($S825),"",OFFSET('Smelter Reference List'!$C$4,$S825-4,0)&amp;"")</f>
        <v/>
      </c>
      <c r="E825" s="294" t="str">
        <f ca="1">IF(ISERROR($S825),"",OFFSET('Smelter Reference List'!$D$4,$S825-4,0)&amp;"")</f>
        <v/>
      </c>
      <c r="F825" s="294" t="str">
        <f ca="1">IF(ISERROR($S825),"",OFFSET('Smelter Reference List'!$E$4,$S825-4,0))</f>
        <v/>
      </c>
      <c r="G825" s="294" t="str">
        <f ca="1">IF(C825=$U$4,"Enter smelter details", IF(ISERROR($S825),"",OFFSET('Smelter Reference List'!$F$4,$S825-4,0)))</f>
        <v/>
      </c>
      <c r="H825" s="295" t="str">
        <f ca="1">IF(ISERROR($S825),"",OFFSET('Smelter Reference List'!$G$4,$S825-4,0))</f>
        <v/>
      </c>
      <c r="I825" s="296" t="str">
        <f ca="1">IF(ISERROR($S825),"",OFFSET('Smelter Reference List'!$H$4,$S825-4,0))</f>
        <v/>
      </c>
      <c r="J825" s="296" t="str">
        <f ca="1">IF(ISERROR($S825),"",OFFSET('Smelter Reference List'!$I$4,$S825-4,0))</f>
        <v/>
      </c>
      <c r="K825" s="297"/>
      <c r="L825" s="297"/>
      <c r="M825" s="297"/>
      <c r="N825" s="297"/>
      <c r="O825" s="297"/>
      <c r="P825" s="297"/>
      <c r="Q825" s="298"/>
      <c r="R825" s="227"/>
      <c r="S825" s="228" t="e">
        <f>IF(C825="",NA(),MATCH($B825&amp;$C825,'Smelter Reference List'!$J:$J,0))</f>
        <v>#N/A</v>
      </c>
      <c r="T825" s="229"/>
      <c r="U825" s="229">
        <f t="shared" ca="1" si="25"/>
        <v>0</v>
      </c>
      <c r="V825" s="229"/>
      <c r="W825" s="229"/>
      <c r="Y825" s="223" t="str">
        <f t="shared" si="26"/>
        <v/>
      </c>
    </row>
    <row r="826" spans="1:25" s="223" customFormat="1" ht="20.25">
      <c r="A826" s="293"/>
      <c r="B826" s="294" t="str">
        <f>IF(LEN(A826)=0,"",INDEX('Smelter Reference List'!$A:$A,MATCH($A826,'Smelter Reference List'!$E:$E,0)))</f>
        <v/>
      </c>
      <c r="C826" s="300" t="str">
        <f>IF(LEN(A826)=0,"",INDEX('Smelter Reference List'!$C:$C,MATCH($A826,'Smelter Reference List'!$E:$E,0)))</f>
        <v/>
      </c>
      <c r="D826" s="294" t="str">
        <f ca="1">IF(ISERROR($S826),"",OFFSET('Smelter Reference List'!$C$4,$S826-4,0)&amp;"")</f>
        <v/>
      </c>
      <c r="E826" s="294" t="str">
        <f ca="1">IF(ISERROR($S826),"",OFFSET('Smelter Reference List'!$D$4,$S826-4,0)&amp;"")</f>
        <v/>
      </c>
      <c r="F826" s="294" t="str">
        <f ca="1">IF(ISERROR($S826),"",OFFSET('Smelter Reference List'!$E$4,$S826-4,0))</f>
        <v/>
      </c>
      <c r="G826" s="294" t="str">
        <f ca="1">IF(C826=$U$4,"Enter smelter details", IF(ISERROR($S826),"",OFFSET('Smelter Reference List'!$F$4,$S826-4,0)))</f>
        <v/>
      </c>
      <c r="H826" s="295" t="str">
        <f ca="1">IF(ISERROR($S826),"",OFFSET('Smelter Reference List'!$G$4,$S826-4,0))</f>
        <v/>
      </c>
      <c r="I826" s="296" t="str">
        <f ca="1">IF(ISERROR($S826),"",OFFSET('Smelter Reference List'!$H$4,$S826-4,0))</f>
        <v/>
      </c>
      <c r="J826" s="296" t="str">
        <f ca="1">IF(ISERROR($S826),"",OFFSET('Smelter Reference List'!$I$4,$S826-4,0))</f>
        <v/>
      </c>
      <c r="K826" s="297"/>
      <c r="L826" s="297"/>
      <c r="M826" s="297"/>
      <c r="N826" s="297"/>
      <c r="O826" s="297"/>
      <c r="P826" s="297"/>
      <c r="Q826" s="298"/>
      <c r="R826" s="227"/>
      <c r="S826" s="228" t="e">
        <f>IF(C826="",NA(),MATCH($B826&amp;$C826,'Smelter Reference List'!$J:$J,0))</f>
        <v>#N/A</v>
      </c>
      <c r="T826" s="229"/>
      <c r="U826" s="229">
        <f t="shared" ca="1" si="25"/>
        <v>0</v>
      </c>
      <c r="V826" s="229"/>
      <c r="W826" s="229"/>
      <c r="Y826" s="223" t="str">
        <f t="shared" si="26"/>
        <v/>
      </c>
    </row>
    <row r="827" spans="1:25" s="223" customFormat="1" ht="20.25">
      <c r="A827" s="293"/>
      <c r="B827" s="294" t="str">
        <f>IF(LEN(A827)=0,"",INDEX('Smelter Reference List'!$A:$A,MATCH($A827,'Smelter Reference List'!$E:$E,0)))</f>
        <v/>
      </c>
      <c r="C827" s="300" t="str">
        <f>IF(LEN(A827)=0,"",INDEX('Smelter Reference List'!$C:$C,MATCH($A827,'Smelter Reference List'!$E:$E,0)))</f>
        <v/>
      </c>
      <c r="D827" s="294" t="str">
        <f ca="1">IF(ISERROR($S827),"",OFFSET('Smelter Reference List'!$C$4,$S827-4,0)&amp;"")</f>
        <v/>
      </c>
      <c r="E827" s="294" t="str">
        <f ca="1">IF(ISERROR($S827),"",OFFSET('Smelter Reference List'!$D$4,$S827-4,0)&amp;"")</f>
        <v/>
      </c>
      <c r="F827" s="294" t="str">
        <f ca="1">IF(ISERROR($S827),"",OFFSET('Smelter Reference List'!$E$4,$S827-4,0))</f>
        <v/>
      </c>
      <c r="G827" s="294" t="str">
        <f ca="1">IF(C827=$U$4,"Enter smelter details", IF(ISERROR($S827),"",OFFSET('Smelter Reference List'!$F$4,$S827-4,0)))</f>
        <v/>
      </c>
      <c r="H827" s="295" t="str">
        <f ca="1">IF(ISERROR($S827),"",OFFSET('Smelter Reference List'!$G$4,$S827-4,0))</f>
        <v/>
      </c>
      <c r="I827" s="296" t="str">
        <f ca="1">IF(ISERROR($S827),"",OFFSET('Smelter Reference List'!$H$4,$S827-4,0))</f>
        <v/>
      </c>
      <c r="J827" s="296" t="str">
        <f ca="1">IF(ISERROR($S827),"",OFFSET('Smelter Reference List'!$I$4,$S827-4,0))</f>
        <v/>
      </c>
      <c r="K827" s="297"/>
      <c r="L827" s="297"/>
      <c r="M827" s="297"/>
      <c r="N827" s="297"/>
      <c r="O827" s="297"/>
      <c r="P827" s="297"/>
      <c r="Q827" s="298"/>
      <c r="R827" s="227"/>
      <c r="S827" s="228" t="e">
        <f>IF(C827="",NA(),MATCH($B827&amp;$C827,'Smelter Reference List'!$J:$J,0))</f>
        <v>#N/A</v>
      </c>
      <c r="T827" s="229"/>
      <c r="U827" s="229">
        <f t="shared" ca="1" si="25"/>
        <v>0</v>
      </c>
      <c r="V827" s="229"/>
      <c r="W827" s="229"/>
      <c r="Y827" s="223" t="str">
        <f t="shared" si="26"/>
        <v/>
      </c>
    </row>
    <row r="828" spans="1:25" s="223" customFormat="1" ht="20.25">
      <c r="A828" s="293"/>
      <c r="B828" s="294" t="str">
        <f>IF(LEN(A828)=0,"",INDEX('Smelter Reference List'!$A:$A,MATCH($A828,'Smelter Reference List'!$E:$E,0)))</f>
        <v/>
      </c>
      <c r="C828" s="300" t="str">
        <f>IF(LEN(A828)=0,"",INDEX('Smelter Reference List'!$C:$C,MATCH($A828,'Smelter Reference List'!$E:$E,0)))</f>
        <v/>
      </c>
      <c r="D828" s="294" t="str">
        <f ca="1">IF(ISERROR($S828),"",OFFSET('Smelter Reference List'!$C$4,$S828-4,0)&amp;"")</f>
        <v/>
      </c>
      <c r="E828" s="294" t="str">
        <f ca="1">IF(ISERROR($S828),"",OFFSET('Smelter Reference List'!$D$4,$S828-4,0)&amp;"")</f>
        <v/>
      </c>
      <c r="F828" s="294" t="str">
        <f ca="1">IF(ISERROR($S828),"",OFFSET('Smelter Reference List'!$E$4,$S828-4,0))</f>
        <v/>
      </c>
      <c r="G828" s="294" t="str">
        <f ca="1">IF(C828=$U$4,"Enter smelter details", IF(ISERROR($S828),"",OFFSET('Smelter Reference List'!$F$4,$S828-4,0)))</f>
        <v/>
      </c>
      <c r="H828" s="295" t="str">
        <f ca="1">IF(ISERROR($S828),"",OFFSET('Smelter Reference List'!$G$4,$S828-4,0))</f>
        <v/>
      </c>
      <c r="I828" s="296" t="str">
        <f ca="1">IF(ISERROR($S828),"",OFFSET('Smelter Reference List'!$H$4,$S828-4,0))</f>
        <v/>
      </c>
      <c r="J828" s="296" t="str">
        <f ca="1">IF(ISERROR($S828),"",OFFSET('Smelter Reference List'!$I$4,$S828-4,0))</f>
        <v/>
      </c>
      <c r="K828" s="297"/>
      <c r="L828" s="297"/>
      <c r="M828" s="297"/>
      <c r="N828" s="297"/>
      <c r="O828" s="297"/>
      <c r="P828" s="297"/>
      <c r="Q828" s="298"/>
      <c r="R828" s="227"/>
      <c r="S828" s="228" t="e">
        <f>IF(C828="",NA(),MATCH($B828&amp;$C828,'Smelter Reference List'!$J:$J,0))</f>
        <v>#N/A</v>
      </c>
      <c r="T828" s="229"/>
      <c r="U828" s="229">
        <f t="shared" ca="1" si="25"/>
        <v>0</v>
      </c>
      <c r="V828" s="229"/>
      <c r="W828" s="229"/>
      <c r="Y828" s="223" t="str">
        <f t="shared" si="26"/>
        <v/>
      </c>
    </row>
    <row r="829" spans="1:25" s="223" customFormat="1" ht="20.25">
      <c r="A829" s="293"/>
      <c r="B829" s="294" t="str">
        <f>IF(LEN(A829)=0,"",INDEX('Smelter Reference List'!$A:$A,MATCH($A829,'Smelter Reference List'!$E:$E,0)))</f>
        <v/>
      </c>
      <c r="C829" s="300" t="str">
        <f>IF(LEN(A829)=0,"",INDEX('Smelter Reference List'!$C:$C,MATCH($A829,'Smelter Reference List'!$E:$E,0)))</f>
        <v/>
      </c>
      <c r="D829" s="294" t="str">
        <f ca="1">IF(ISERROR($S829),"",OFFSET('Smelter Reference List'!$C$4,$S829-4,0)&amp;"")</f>
        <v/>
      </c>
      <c r="E829" s="294" t="str">
        <f ca="1">IF(ISERROR($S829),"",OFFSET('Smelter Reference List'!$D$4,$S829-4,0)&amp;"")</f>
        <v/>
      </c>
      <c r="F829" s="294" t="str">
        <f ca="1">IF(ISERROR($S829),"",OFFSET('Smelter Reference List'!$E$4,$S829-4,0))</f>
        <v/>
      </c>
      <c r="G829" s="294" t="str">
        <f ca="1">IF(C829=$U$4,"Enter smelter details", IF(ISERROR($S829),"",OFFSET('Smelter Reference List'!$F$4,$S829-4,0)))</f>
        <v/>
      </c>
      <c r="H829" s="295" t="str">
        <f ca="1">IF(ISERROR($S829),"",OFFSET('Smelter Reference List'!$G$4,$S829-4,0))</f>
        <v/>
      </c>
      <c r="I829" s="296" t="str">
        <f ca="1">IF(ISERROR($S829),"",OFFSET('Smelter Reference List'!$H$4,$S829-4,0))</f>
        <v/>
      </c>
      <c r="J829" s="296" t="str">
        <f ca="1">IF(ISERROR($S829),"",OFFSET('Smelter Reference List'!$I$4,$S829-4,0))</f>
        <v/>
      </c>
      <c r="K829" s="297"/>
      <c r="L829" s="297"/>
      <c r="M829" s="297"/>
      <c r="N829" s="297"/>
      <c r="O829" s="297"/>
      <c r="P829" s="297"/>
      <c r="Q829" s="298"/>
      <c r="R829" s="227"/>
      <c r="S829" s="228" t="e">
        <f>IF(C829="",NA(),MATCH($B829&amp;$C829,'Smelter Reference List'!$J:$J,0))</f>
        <v>#N/A</v>
      </c>
      <c r="T829" s="229"/>
      <c r="U829" s="229">
        <f t="shared" ca="1" si="25"/>
        <v>0</v>
      </c>
      <c r="V829" s="229"/>
      <c r="W829" s="229"/>
      <c r="Y829" s="223" t="str">
        <f t="shared" si="26"/>
        <v/>
      </c>
    </row>
    <row r="830" spans="1:25" s="223" customFormat="1" ht="20.25">
      <c r="A830" s="293"/>
      <c r="B830" s="294" t="str">
        <f>IF(LEN(A830)=0,"",INDEX('Smelter Reference List'!$A:$A,MATCH($A830,'Smelter Reference List'!$E:$E,0)))</f>
        <v/>
      </c>
      <c r="C830" s="300" t="str">
        <f>IF(LEN(A830)=0,"",INDEX('Smelter Reference List'!$C:$C,MATCH($A830,'Smelter Reference List'!$E:$E,0)))</f>
        <v/>
      </c>
      <c r="D830" s="294" t="str">
        <f ca="1">IF(ISERROR($S830),"",OFFSET('Smelter Reference List'!$C$4,$S830-4,0)&amp;"")</f>
        <v/>
      </c>
      <c r="E830" s="294" t="str">
        <f ca="1">IF(ISERROR($S830),"",OFFSET('Smelter Reference List'!$D$4,$S830-4,0)&amp;"")</f>
        <v/>
      </c>
      <c r="F830" s="294" t="str">
        <f ca="1">IF(ISERROR($S830),"",OFFSET('Smelter Reference List'!$E$4,$S830-4,0))</f>
        <v/>
      </c>
      <c r="G830" s="294" t="str">
        <f ca="1">IF(C830=$U$4,"Enter smelter details", IF(ISERROR($S830),"",OFFSET('Smelter Reference List'!$F$4,$S830-4,0)))</f>
        <v/>
      </c>
      <c r="H830" s="295" t="str">
        <f ca="1">IF(ISERROR($S830),"",OFFSET('Smelter Reference List'!$G$4,$S830-4,0))</f>
        <v/>
      </c>
      <c r="I830" s="296" t="str">
        <f ca="1">IF(ISERROR($S830),"",OFFSET('Smelter Reference List'!$H$4,$S830-4,0))</f>
        <v/>
      </c>
      <c r="J830" s="296" t="str">
        <f ca="1">IF(ISERROR($S830),"",OFFSET('Smelter Reference List'!$I$4,$S830-4,0))</f>
        <v/>
      </c>
      <c r="K830" s="297"/>
      <c r="L830" s="297"/>
      <c r="M830" s="297"/>
      <c r="N830" s="297"/>
      <c r="O830" s="297"/>
      <c r="P830" s="297"/>
      <c r="Q830" s="298"/>
      <c r="R830" s="227"/>
      <c r="S830" s="228" t="e">
        <f>IF(C830="",NA(),MATCH($B830&amp;$C830,'Smelter Reference List'!$J:$J,0))</f>
        <v>#N/A</v>
      </c>
      <c r="T830" s="229"/>
      <c r="U830" s="229">
        <f t="shared" ca="1" si="25"/>
        <v>0</v>
      </c>
      <c r="V830" s="229"/>
      <c r="W830" s="229"/>
      <c r="Y830" s="223" t="str">
        <f t="shared" si="26"/>
        <v/>
      </c>
    </row>
    <row r="831" spans="1:25" s="223" customFormat="1" ht="20.25">
      <c r="A831" s="293"/>
      <c r="B831" s="294" t="str">
        <f>IF(LEN(A831)=0,"",INDEX('Smelter Reference List'!$A:$A,MATCH($A831,'Smelter Reference List'!$E:$E,0)))</f>
        <v/>
      </c>
      <c r="C831" s="300" t="str">
        <f>IF(LEN(A831)=0,"",INDEX('Smelter Reference List'!$C:$C,MATCH($A831,'Smelter Reference List'!$E:$E,0)))</f>
        <v/>
      </c>
      <c r="D831" s="294" t="str">
        <f ca="1">IF(ISERROR($S831),"",OFFSET('Smelter Reference List'!$C$4,$S831-4,0)&amp;"")</f>
        <v/>
      </c>
      <c r="E831" s="294" t="str">
        <f ca="1">IF(ISERROR($S831),"",OFFSET('Smelter Reference List'!$D$4,$S831-4,0)&amp;"")</f>
        <v/>
      </c>
      <c r="F831" s="294" t="str">
        <f ca="1">IF(ISERROR($S831),"",OFFSET('Smelter Reference List'!$E$4,$S831-4,0))</f>
        <v/>
      </c>
      <c r="G831" s="294" t="str">
        <f ca="1">IF(C831=$U$4,"Enter smelter details", IF(ISERROR($S831),"",OFFSET('Smelter Reference List'!$F$4,$S831-4,0)))</f>
        <v/>
      </c>
      <c r="H831" s="295" t="str">
        <f ca="1">IF(ISERROR($S831),"",OFFSET('Smelter Reference List'!$G$4,$S831-4,0))</f>
        <v/>
      </c>
      <c r="I831" s="296" t="str">
        <f ca="1">IF(ISERROR($S831),"",OFFSET('Smelter Reference List'!$H$4,$S831-4,0))</f>
        <v/>
      </c>
      <c r="J831" s="296" t="str">
        <f ca="1">IF(ISERROR($S831),"",OFFSET('Smelter Reference List'!$I$4,$S831-4,0))</f>
        <v/>
      </c>
      <c r="K831" s="297"/>
      <c r="L831" s="297"/>
      <c r="M831" s="297"/>
      <c r="N831" s="297"/>
      <c r="O831" s="297"/>
      <c r="P831" s="297"/>
      <c r="Q831" s="298"/>
      <c r="R831" s="227"/>
      <c r="S831" s="228" t="e">
        <f>IF(C831="",NA(),MATCH($B831&amp;$C831,'Smelter Reference List'!$J:$J,0))</f>
        <v>#N/A</v>
      </c>
      <c r="T831" s="229"/>
      <c r="U831" s="229">
        <f t="shared" ca="1" si="25"/>
        <v>0</v>
      </c>
      <c r="V831" s="229"/>
      <c r="W831" s="229"/>
      <c r="Y831" s="223" t="str">
        <f t="shared" si="26"/>
        <v/>
      </c>
    </row>
    <row r="832" spans="1:25" s="223" customFormat="1" ht="20.25">
      <c r="A832" s="293"/>
      <c r="B832" s="294" t="str">
        <f>IF(LEN(A832)=0,"",INDEX('Smelter Reference List'!$A:$A,MATCH($A832,'Smelter Reference List'!$E:$E,0)))</f>
        <v/>
      </c>
      <c r="C832" s="300" t="str">
        <f>IF(LEN(A832)=0,"",INDEX('Smelter Reference List'!$C:$C,MATCH($A832,'Smelter Reference List'!$E:$E,0)))</f>
        <v/>
      </c>
      <c r="D832" s="294" t="str">
        <f ca="1">IF(ISERROR($S832),"",OFFSET('Smelter Reference List'!$C$4,$S832-4,0)&amp;"")</f>
        <v/>
      </c>
      <c r="E832" s="294" t="str">
        <f ca="1">IF(ISERROR($S832),"",OFFSET('Smelter Reference List'!$D$4,$S832-4,0)&amp;"")</f>
        <v/>
      </c>
      <c r="F832" s="294" t="str">
        <f ca="1">IF(ISERROR($S832),"",OFFSET('Smelter Reference List'!$E$4,$S832-4,0))</f>
        <v/>
      </c>
      <c r="G832" s="294" t="str">
        <f ca="1">IF(C832=$U$4,"Enter smelter details", IF(ISERROR($S832),"",OFFSET('Smelter Reference List'!$F$4,$S832-4,0)))</f>
        <v/>
      </c>
      <c r="H832" s="295" t="str">
        <f ca="1">IF(ISERROR($S832),"",OFFSET('Smelter Reference List'!$G$4,$S832-4,0))</f>
        <v/>
      </c>
      <c r="I832" s="296" t="str">
        <f ca="1">IF(ISERROR($S832),"",OFFSET('Smelter Reference List'!$H$4,$S832-4,0))</f>
        <v/>
      </c>
      <c r="J832" s="296" t="str">
        <f ca="1">IF(ISERROR($S832),"",OFFSET('Smelter Reference List'!$I$4,$S832-4,0))</f>
        <v/>
      </c>
      <c r="K832" s="297"/>
      <c r="L832" s="297"/>
      <c r="M832" s="297"/>
      <c r="N832" s="297"/>
      <c r="O832" s="297"/>
      <c r="P832" s="297"/>
      <c r="Q832" s="298"/>
      <c r="R832" s="227"/>
      <c r="S832" s="228" t="e">
        <f>IF(C832="",NA(),MATCH($B832&amp;$C832,'Smelter Reference List'!$J:$J,0))</f>
        <v>#N/A</v>
      </c>
      <c r="T832" s="229"/>
      <c r="U832" s="229">
        <f t="shared" ca="1" si="25"/>
        <v>0</v>
      </c>
      <c r="V832" s="229"/>
      <c r="W832" s="229"/>
      <c r="Y832" s="223" t="str">
        <f t="shared" si="26"/>
        <v/>
      </c>
    </row>
    <row r="833" spans="1:25" s="223" customFormat="1" ht="20.25">
      <c r="A833" s="293"/>
      <c r="B833" s="294" t="str">
        <f>IF(LEN(A833)=0,"",INDEX('Smelter Reference List'!$A:$A,MATCH($A833,'Smelter Reference List'!$E:$E,0)))</f>
        <v/>
      </c>
      <c r="C833" s="300" t="str">
        <f>IF(LEN(A833)=0,"",INDEX('Smelter Reference List'!$C:$C,MATCH($A833,'Smelter Reference List'!$E:$E,0)))</f>
        <v/>
      </c>
      <c r="D833" s="294" t="str">
        <f ca="1">IF(ISERROR($S833),"",OFFSET('Smelter Reference List'!$C$4,$S833-4,0)&amp;"")</f>
        <v/>
      </c>
      <c r="E833" s="294" t="str">
        <f ca="1">IF(ISERROR($S833),"",OFFSET('Smelter Reference List'!$D$4,$S833-4,0)&amp;"")</f>
        <v/>
      </c>
      <c r="F833" s="294" t="str">
        <f ca="1">IF(ISERROR($S833),"",OFFSET('Smelter Reference List'!$E$4,$S833-4,0))</f>
        <v/>
      </c>
      <c r="G833" s="294" t="str">
        <f ca="1">IF(C833=$U$4,"Enter smelter details", IF(ISERROR($S833),"",OFFSET('Smelter Reference List'!$F$4,$S833-4,0)))</f>
        <v/>
      </c>
      <c r="H833" s="295" t="str">
        <f ca="1">IF(ISERROR($S833),"",OFFSET('Smelter Reference List'!$G$4,$S833-4,0))</f>
        <v/>
      </c>
      <c r="I833" s="296" t="str">
        <f ca="1">IF(ISERROR($S833),"",OFFSET('Smelter Reference List'!$H$4,$S833-4,0))</f>
        <v/>
      </c>
      <c r="J833" s="296" t="str">
        <f ca="1">IF(ISERROR($S833),"",OFFSET('Smelter Reference List'!$I$4,$S833-4,0))</f>
        <v/>
      </c>
      <c r="K833" s="297"/>
      <c r="L833" s="297"/>
      <c r="M833" s="297"/>
      <c r="N833" s="297"/>
      <c r="O833" s="297"/>
      <c r="P833" s="297"/>
      <c r="Q833" s="298"/>
      <c r="R833" s="227"/>
      <c r="S833" s="228" t="e">
        <f>IF(C833="",NA(),MATCH($B833&amp;$C833,'Smelter Reference List'!$J:$J,0))</f>
        <v>#N/A</v>
      </c>
      <c r="T833" s="229"/>
      <c r="U833" s="229">
        <f t="shared" ca="1" si="25"/>
        <v>0</v>
      </c>
      <c r="V833" s="229"/>
      <c r="W833" s="229"/>
      <c r="Y833" s="223" t="str">
        <f t="shared" si="26"/>
        <v/>
      </c>
    </row>
    <row r="834" spans="1:25" s="223" customFormat="1" ht="20.25">
      <c r="A834" s="293"/>
      <c r="B834" s="294" t="str">
        <f>IF(LEN(A834)=0,"",INDEX('Smelter Reference List'!$A:$A,MATCH($A834,'Smelter Reference List'!$E:$E,0)))</f>
        <v/>
      </c>
      <c r="C834" s="300" t="str">
        <f>IF(LEN(A834)=0,"",INDEX('Smelter Reference List'!$C:$C,MATCH($A834,'Smelter Reference List'!$E:$E,0)))</f>
        <v/>
      </c>
      <c r="D834" s="294" t="str">
        <f ca="1">IF(ISERROR($S834),"",OFFSET('Smelter Reference List'!$C$4,$S834-4,0)&amp;"")</f>
        <v/>
      </c>
      <c r="E834" s="294" t="str">
        <f ca="1">IF(ISERROR($S834),"",OFFSET('Smelter Reference List'!$D$4,$S834-4,0)&amp;"")</f>
        <v/>
      </c>
      <c r="F834" s="294" t="str">
        <f ca="1">IF(ISERROR($S834),"",OFFSET('Smelter Reference List'!$E$4,$S834-4,0))</f>
        <v/>
      </c>
      <c r="G834" s="294" t="str">
        <f ca="1">IF(C834=$U$4,"Enter smelter details", IF(ISERROR($S834),"",OFFSET('Smelter Reference List'!$F$4,$S834-4,0)))</f>
        <v/>
      </c>
      <c r="H834" s="295" t="str">
        <f ca="1">IF(ISERROR($S834),"",OFFSET('Smelter Reference List'!$G$4,$S834-4,0))</f>
        <v/>
      </c>
      <c r="I834" s="296" t="str">
        <f ca="1">IF(ISERROR($S834),"",OFFSET('Smelter Reference List'!$H$4,$S834-4,0))</f>
        <v/>
      </c>
      <c r="J834" s="296" t="str">
        <f ca="1">IF(ISERROR($S834),"",OFFSET('Smelter Reference List'!$I$4,$S834-4,0))</f>
        <v/>
      </c>
      <c r="K834" s="297"/>
      <c r="L834" s="297"/>
      <c r="M834" s="297"/>
      <c r="N834" s="297"/>
      <c r="O834" s="297"/>
      <c r="P834" s="297"/>
      <c r="Q834" s="298"/>
      <c r="R834" s="227"/>
      <c r="S834" s="228" t="e">
        <f>IF(C834="",NA(),MATCH($B834&amp;$C834,'Smelter Reference List'!$J:$J,0))</f>
        <v>#N/A</v>
      </c>
      <c r="T834" s="229"/>
      <c r="U834" s="229">
        <f t="shared" ca="1" si="25"/>
        <v>0</v>
      </c>
      <c r="V834" s="229"/>
      <c r="W834" s="229"/>
      <c r="Y834" s="223" t="str">
        <f t="shared" si="26"/>
        <v/>
      </c>
    </row>
    <row r="835" spans="1:25" s="223" customFormat="1" ht="20.25">
      <c r="A835" s="293"/>
      <c r="B835" s="294" t="str">
        <f>IF(LEN(A835)=0,"",INDEX('Smelter Reference List'!$A:$A,MATCH($A835,'Smelter Reference List'!$E:$E,0)))</f>
        <v/>
      </c>
      <c r="C835" s="300" t="str">
        <f>IF(LEN(A835)=0,"",INDEX('Smelter Reference List'!$C:$C,MATCH($A835,'Smelter Reference List'!$E:$E,0)))</f>
        <v/>
      </c>
      <c r="D835" s="294" t="str">
        <f ca="1">IF(ISERROR($S835),"",OFFSET('Smelter Reference List'!$C$4,$S835-4,0)&amp;"")</f>
        <v/>
      </c>
      <c r="E835" s="294" t="str">
        <f ca="1">IF(ISERROR($S835),"",OFFSET('Smelter Reference List'!$D$4,$S835-4,0)&amp;"")</f>
        <v/>
      </c>
      <c r="F835" s="294" t="str">
        <f ca="1">IF(ISERROR($S835),"",OFFSET('Smelter Reference List'!$E$4,$S835-4,0))</f>
        <v/>
      </c>
      <c r="G835" s="294" t="str">
        <f ca="1">IF(C835=$U$4,"Enter smelter details", IF(ISERROR($S835),"",OFFSET('Smelter Reference List'!$F$4,$S835-4,0)))</f>
        <v/>
      </c>
      <c r="H835" s="295" t="str">
        <f ca="1">IF(ISERROR($S835),"",OFFSET('Smelter Reference List'!$G$4,$S835-4,0))</f>
        <v/>
      </c>
      <c r="I835" s="296" t="str">
        <f ca="1">IF(ISERROR($S835),"",OFFSET('Smelter Reference List'!$H$4,$S835-4,0))</f>
        <v/>
      </c>
      <c r="J835" s="296" t="str">
        <f ca="1">IF(ISERROR($S835),"",OFFSET('Smelter Reference List'!$I$4,$S835-4,0))</f>
        <v/>
      </c>
      <c r="K835" s="297"/>
      <c r="L835" s="297"/>
      <c r="M835" s="297"/>
      <c r="N835" s="297"/>
      <c r="O835" s="297"/>
      <c r="P835" s="297"/>
      <c r="Q835" s="298"/>
      <c r="R835" s="227"/>
      <c r="S835" s="228" t="e">
        <f>IF(C835="",NA(),MATCH($B835&amp;$C835,'Smelter Reference List'!$J:$J,0))</f>
        <v>#N/A</v>
      </c>
      <c r="T835" s="229"/>
      <c r="U835" s="229">
        <f t="shared" ca="1" si="25"/>
        <v>0</v>
      </c>
      <c r="V835" s="229"/>
      <c r="W835" s="229"/>
      <c r="Y835" s="223" t="str">
        <f t="shared" si="26"/>
        <v/>
      </c>
    </row>
    <row r="836" spans="1:25" s="223" customFormat="1" ht="20.25">
      <c r="A836" s="293"/>
      <c r="B836" s="294" t="str">
        <f>IF(LEN(A836)=0,"",INDEX('Smelter Reference List'!$A:$A,MATCH($A836,'Smelter Reference List'!$E:$E,0)))</f>
        <v/>
      </c>
      <c r="C836" s="300" t="str">
        <f>IF(LEN(A836)=0,"",INDEX('Smelter Reference List'!$C:$C,MATCH($A836,'Smelter Reference List'!$E:$E,0)))</f>
        <v/>
      </c>
      <c r="D836" s="294" t="str">
        <f ca="1">IF(ISERROR($S836),"",OFFSET('Smelter Reference List'!$C$4,$S836-4,0)&amp;"")</f>
        <v/>
      </c>
      <c r="E836" s="294" t="str">
        <f ca="1">IF(ISERROR($S836),"",OFFSET('Smelter Reference List'!$D$4,$S836-4,0)&amp;"")</f>
        <v/>
      </c>
      <c r="F836" s="294" t="str">
        <f ca="1">IF(ISERROR($S836),"",OFFSET('Smelter Reference List'!$E$4,$S836-4,0))</f>
        <v/>
      </c>
      <c r="G836" s="294" t="str">
        <f ca="1">IF(C836=$U$4,"Enter smelter details", IF(ISERROR($S836),"",OFFSET('Smelter Reference List'!$F$4,$S836-4,0)))</f>
        <v/>
      </c>
      <c r="H836" s="295" t="str">
        <f ca="1">IF(ISERROR($S836),"",OFFSET('Smelter Reference List'!$G$4,$S836-4,0))</f>
        <v/>
      </c>
      <c r="I836" s="296" t="str">
        <f ca="1">IF(ISERROR($S836),"",OFFSET('Smelter Reference List'!$H$4,$S836-4,0))</f>
        <v/>
      </c>
      <c r="J836" s="296" t="str">
        <f ca="1">IF(ISERROR($S836),"",OFFSET('Smelter Reference List'!$I$4,$S836-4,0))</f>
        <v/>
      </c>
      <c r="K836" s="297"/>
      <c r="L836" s="297"/>
      <c r="M836" s="297"/>
      <c r="N836" s="297"/>
      <c r="O836" s="297"/>
      <c r="P836" s="297"/>
      <c r="Q836" s="298"/>
      <c r="R836" s="227"/>
      <c r="S836" s="228" t="e">
        <f>IF(C836="",NA(),MATCH($B836&amp;$C836,'Smelter Reference List'!$J:$J,0))</f>
        <v>#N/A</v>
      </c>
      <c r="T836" s="229"/>
      <c r="U836" s="229">
        <f t="shared" ca="1" si="25"/>
        <v>0</v>
      </c>
      <c r="V836" s="229"/>
      <c r="W836" s="229"/>
      <c r="Y836" s="223" t="str">
        <f t="shared" si="26"/>
        <v/>
      </c>
    </row>
    <row r="837" spans="1:25" s="223" customFormat="1" ht="20.25">
      <c r="A837" s="293"/>
      <c r="B837" s="294" t="str">
        <f>IF(LEN(A837)=0,"",INDEX('Smelter Reference List'!$A:$A,MATCH($A837,'Smelter Reference List'!$E:$E,0)))</f>
        <v/>
      </c>
      <c r="C837" s="300" t="str">
        <f>IF(LEN(A837)=0,"",INDEX('Smelter Reference List'!$C:$C,MATCH($A837,'Smelter Reference List'!$E:$E,0)))</f>
        <v/>
      </c>
      <c r="D837" s="294" t="str">
        <f ca="1">IF(ISERROR($S837),"",OFFSET('Smelter Reference List'!$C$4,$S837-4,0)&amp;"")</f>
        <v/>
      </c>
      <c r="E837" s="294" t="str">
        <f ca="1">IF(ISERROR($S837),"",OFFSET('Smelter Reference List'!$D$4,$S837-4,0)&amp;"")</f>
        <v/>
      </c>
      <c r="F837" s="294" t="str">
        <f ca="1">IF(ISERROR($S837),"",OFFSET('Smelter Reference List'!$E$4,$S837-4,0))</f>
        <v/>
      </c>
      <c r="G837" s="294" t="str">
        <f ca="1">IF(C837=$U$4,"Enter smelter details", IF(ISERROR($S837),"",OFFSET('Smelter Reference List'!$F$4,$S837-4,0)))</f>
        <v/>
      </c>
      <c r="H837" s="295" t="str">
        <f ca="1">IF(ISERROR($S837),"",OFFSET('Smelter Reference List'!$G$4,$S837-4,0))</f>
        <v/>
      </c>
      <c r="I837" s="296" t="str">
        <f ca="1">IF(ISERROR($S837),"",OFFSET('Smelter Reference List'!$H$4,$S837-4,0))</f>
        <v/>
      </c>
      <c r="J837" s="296" t="str">
        <f ca="1">IF(ISERROR($S837),"",OFFSET('Smelter Reference List'!$I$4,$S837-4,0))</f>
        <v/>
      </c>
      <c r="K837" s="297"/>
      <c r="L837" s="297"/>
      <c r="M837" s="297"/>
      <c r="N837" s="297"/>
      <c r="O837" s="297"/>
      <c r="P837" s="297"/>
      <c r="Q837" s="298"/>
      <c r="R837" s="227"/>
      <c r="S837" s="228" t="e">
        <f>IF(C837="",NA(),MATCH($B837&amp;$C837,'Smelter Reference List'!$J:$J,0))</f>
        <v>#N/A</v>
      </c>
      <c r="T837" s="229"/>
      <c r="U837" s="229">
        <f t="shared" ca="1" si="25"/>
        <v>0</v>
      </c>
      <c r="V837" s="229"/>
      <c r="W837" s="229"/>
      <c r="Y837" s="223" t="str">
        <f t="shared" si="26"/>
        <v/>
      </c>
    </row>
    <row r="838" spans="1:25" s="223" customFormat="1" ht="20.25">
      <c r="A838" s="293"/>
      <c r="B838" s="294" t="str">
        <f>IF(LEN(A838)=0,"",INDEX('Smelter Reference List'!$A:$A,MATCH($A838,'Smelter Reference List'!$E:$E,0)))</f>
        <v/>
      </c>
      <c r="C838" s="300" t="str">
        <f>IF(LEN(A838)=0,"",INDEX('Smelter Reference List'!$C:$C,MATCH($A838,'Smelter Reference List'!$E:$E,0)))</f>
        <v/>
      </c>
      <c r="D838" s="294" t="str">
        <f ca="1">IF(ISERROR($S838),"",OFFSET('Smelter Reference List'!$C$4,$S838-4,0)&amp;"")</f>
        <v/>
      </c>
      <c r="E838" s="294" t="str">
        <f ca="1">IF(ISERROR($S838),"",OFFSET('Smelter Reference List'!$D$4,$S838-4,0)&amp;"")</f>
        <v/>
      </c>
      <c r="F838" s="294" t="str">
        <f ca="1">IF(ISERROR($S838),"",OFFSET('Smelter Reference List'!$E$4,$S838-4,0))</f>
        <v/>
      </c>
      <c r="G838" s="294" t="str">
        <f ca="1">IF(C838=$U$4,"Enter smelter details", IF(ISERROR($S838),"",OFFSET('Smelter Reference List'!$F$4,$S838-4,0)))</f>
        <v/>
      </c>
      <c r="H838" s="295" t="str">
        <f ca="1">IF(ISERROR($S838),"",OFFSET('Smelter Reference List'!$G$4,$S838-4,0))</f>
        <v/>
      </c>
      <c r="I838" s="296" t="str">
        <f ca="1">IF(ISERROR($S838),"",OFFSET('Smelter Reference List'!$H$4,$S838-4,0))</f>
        <v/>
      </c>
      <c r="J838" s="296" t="str">
        <f ca="1">IF(ISERROR($S838),"",OFFSET('Smelter Reference List'!$I$4,$S838-4,0))</f>
        <v/>
      </c>
      <c r="K838" s="297"/>
      <c r="L838" s="297"/>
      <c r="M838" s="297"/>
      <c r="N838" s="297"/>
      <c r="O838" s="297"/>
      <c r="P838" s="297"/>
      <c r="Q838" s="298"/>
      <c r="R838" s="227"/>
      <c r="S838" s="228" t="e">
        <f>IF(C838="",NA(),MATCH($B838&amp;$C838,'Smelter Reference List'!$J:$J,0))</f>
        <v>#N/A</v>
      </c>
      <c r="T838" s="229"/>
      <c r="U838" s="229">
        <f t="shared" ref="U838:U901" ca="1" si="27">IF(AND(C838="Smelter not listed",OR(LEN(D838)=0,LEN(E838)=0)),1,0)</f>
        <v>0</v>
      </c>
      <c r="V838" s="229"/>
      <c r="W838" s="229"/>
      <c r="Y838" s="223" t="str">
        <f t="shared" ref="Y838:Y901" si="28">B838&amp;C838</f>
        <v/>
      </c>
    </row>
    <row r="839" spans="1:25" s="223" customFormat="1" ht="20.25">
      <c r="A839" s="293"/>
      <c r="B839" s="294" t="str">
        <f>IF(LEN(A839)=0,"",INDEX('Smelter Reference List'!$A:$A,MATCH($A839,'Smelter Reference List'!$E:$E,0)))</f>
        <v/>
      </c>
      <c r="C839" s="300" t="str">
        <f>IF(LEN(A839)=0,"",INDEX('Smelter Reference List'!$C:$C,MATCH($A839,'Smelter Reference List'!$E:$E,0)))</f>
        <v/>
      </c>
      <c r="D839" s="294" t="str">
        <f ca="1">IF(ISERROR($S839),"",OFFSET('Smelter Reference List'!$C$4,$S839-4,0)&amp;"")</f>
        <v/>
      </c>
      <c r="E839" s="294" t="str">
        <f ca="1">IF(ISERROR($S839),"",OFFSET('Smelter Reference List'!$D$4,$S839-4,0)&amp;"")</f>
        <v/>
      </c>
      <c r="F839" s="294" t="str">
        <f ca="1">IF(ISERROR($S839),"",OFFSET('Smelter Reference List'!$E$4,$S839-4,0))</f>
        <v/>
      </c>
      <c r="G839" s="294" t="str">
        <f ca="1">IF(C839=$U$4,"Enter smelter details", IF(ISERROR($S839),"",OFFSET('Smelter Reference List'!$F$4,$S839-4,0)))</f>
        <v/>
      </c>
      <c r="H839" s="295" t="str">
        <f ca="1">IF(ISERROR($S839),"",OFFSET('Smelter Reference List'!$G$4,$S839-4,0))</f>
        <v/>
      </c>
      <c r="I839" s="296" t="str">
        <f ca="1">IF(ISERROR($S839),"",OFFSET('Smelter Reference List'!$H$4,$S839-4,0))</f>
        <v/>
      </c>
      <c r="J839" s="296" t="str">
        <f ca="1">IF(ISERROR($S839),"",OFFSET('Smelter Reference List'!$I$4,$S839-4,0))</f>
        <v/>
      </c>
      <c r="K839" s="297"/>
      <c r="L839" s="297"/>
      <c r="M839" s="297"/>
      <c r="N839" s="297"/>
      <c r="O839" s="297"/>
      <c r="P839" s="297"/>
      <c r="Q839" s="298"/>
      <c r="R839" s="227"/>
      <c r="S839" s="228" t="e">
        <f>IF(C839="",NA(),MATCH($B839&amp;$C839,'Smelter Reference List'!$J:$J,0))</f>
        <v>#N/A</v>
      </c>
      <c r="T839" s="229"/>
      <c r="U839" s="229">
        <f t="shared" ca="1" si="27"/>
        <v>0</v>
      </c>
      <c r="V839" s="229"/>
      <c r="W839" s="229"/>
      <c r="Y839" s="223" t="str">
        <f t="shared" si="28"/>
        <v/>
      </c>
    </row>
    <row r="840" spans="1:25" s="223" customFormat="1" ht="20.25">
      <c r="A840" s="293"/>
      <c r="B840" s="294" t="str">
        <f>IF(LEN(A840)=0,"",INDEX('Smelter Reference List'!$A:$A,MATCH($A840,'Smelter Reference List'!$E:$E,0)))</f>
        <v/>
      </c>
      <c r="C840" s="300" t="str">
        <f>IF(LEN(A840)=0,"",INDEX('Smelter Reference List'!$C:$C,MATCH($A840,'Smelter Reference List'!$E:$E,0)))</f>
        <v/>
      </c>
      <c r="D840" s="294" t="str">
        <f ca="1">IF(ISERROR($S840),"",OFFSET('Smelter Reference List'!$C$4,$S840-4,0)&amp;"")</f>
        <v/>
      </c>
      <c r="E840" s="294" t="str">
        <f ca="1">IF(ISERROR($S840),"",OFFSET('Smelter Reference List'!$D$4,$S840-4,0)&amp;"")</f>
        <v/>
      </c>
      <c r="F840" s="294" t="str">
        <f ca="1">IF(ISERROR($S840),"",OFFSET('Smelter Reference List'!$E$4,$S840-4,0))</f>
        <v/>
      </c>
      <c r="G840" s="294" t="str">
        <f ca="1">IF(C840=$U$4,"Enter smelter details", IF(ISERROR($S840),"",OFFSET('Smelter Reference List'!$F$4,$S840-4,0)))</f>
        <v/>
      </c>
      <c r="H840" s="295" t="str">
        <f ca="1">IF(ISERROR($S840),"",OFFSET('Smelter Reference List'!$G$4,$S840-4,0))</f>
        <v/>
      </c>
      <c r="I840" s="296" t="str">
        <f ca="1">IF(ISERROR($S840),"",OFFSET('Smelter Reference List'!$H$4,$S840-4,0))</f>
        <v/>
      </c>
      <c r="J840" s="296" t="str">
        <f ca="1">IF(ISERROR($S840),"",OFFSET('Smelter Reference List'!$I$4,$S840-4,0))</f>
        <v/>
      </c>
      <c r="K840" s="297"/>
      <c r="L840" s="297"/>
      <c r="M840" s="297"/>
      <c r="N840" s="297"/>
      <c r="O840" s="297"/>
      <c r="P840" s="297"/>
      <c r="Q840" s="298"/>
      <c r="R840" s="227"/>
      <c r="S840" s="228" t="e">
        <f>IF(C840="",NA(),MATCH($B840&amp;$C840,'Smelter Reference List'!$J:$J,0))</f>
        <v>#N/A</v>
      </c>
      <c r="T840" s="229"/>
      <c r="U840" s="229">
        <f t="shared" ca="1" si="27"/>
        <v>0</v>
      </c>
      <c r="V840" s="229"/>
      <c r="W840" s="229"/>
      <c r="Y840" s="223" t="str">
        <f t="shared" si="28"/>
        <v/>
      </c>
    </row>
    <row r="841" spans="1:25" s="223" customFormat="1" ht="20.25">
      <c r="A841" s="293"/>
      <c r="B841" s="294" t="str">
        <f>IF(LEN(A841)=0,"",INDEX('Smelter Reference List'!$A:$A,MATCH($A841,'Smelter Reference List'!$E:$E,0)))</f>
        <v/>
      </c>
      <c r="C841" s="300" t="str">
        <f>IF(LEN(A841)=0,"",INDEX('Smelter Reference List'!$C:$C,MATCH($A841,'Smelter Reference List'!$E:$E,0)))</f>
        <v/>
      </c>
      <c r="D841" s="294" t="str">
        <f ca="1">IF(ISERROR($S841),"",OFFSET('Smelter Reference List'!$C$4,$S841-4,0)&amp;"")</f>
        <v/>
      </c>
      <c r="E841" s="294" t="str">
        <f ca="1">IF(ISERROR($S841),"",OFFSET('Smelter Reference List'!$D$4,$S841-4,0)&amp;"")</f>
        <v/>
      </c>
      <c r="F841" s="294" t="str">
        <f ca="1">IF(ISERROR($S841),"",OFFSET('Smelter Reference List'!$E$4,$S841-4,0))</f>
        <v/>
      </c>
      <c r="G841" s="294" t="str">
        <f ca="1">IF(C841=$U$4,"Enter smelter details", IF(ISERROR($S841),"",OFFSET('Smelter Reference List'!$F$4,$S841-4,0)))</f>
        <v/>
      </c>
      <c r="H841" s="295" t="str">
        <f ca="1">IF(ISERROR($S841),"",OFFSET('Smelter Reference List'!$G$4,$S841-4,0))</f>
        <v/>
      </c>
      <c r="I841" s="296" t="str">
        <f ca="1">IF(ISERROR($S841),"",OFFSET('Smelter Reference List'!$H$4,$S841-4,0))</f>
        <v/>
      </c>
      <c r="J841" s="296" t="str">
        <f ca="1">IF(ISERROR($S841),"",OFFSET('Smelter Reference List'!$I$4,$S841-4,0))</f>
        <v/>
      </c>
      <c r="K841" s="297"/>
      <c r="L841" s="297"/>
      <c r="M841" s="297"/>
      <c r="N841" s="297"/>
      <c r="O841" s="297"/>
      <c r="P841" s="297"/>
      <c r="Q841" s="298"/>
      <c r="R841" s="227"/>
      <c r="S841" s="228" t="e">
        <f>IF(C841="",NA(),MATCH($B841&amp;$C841,'Smelter Reference List'!$J:$J,0))</f>
        <v>#N/A</v>
      </c>
      <c r="T841" s="229"/>
      <c r="U841" s="229">
        <f t="shared" ca="1" si="27"/>
        <v>0</v>
      </c>
      <c r="V841" s="229"/>
      <c r="W841" s="229"/>
      <c r="Y841" s="223" t="str">
        <f t="shared" si="28"/>
        <v/>
      </c>
    </row>
    <row r="842" spans="1:25" s="223" customFormat="1" ht="20.25">
      <c r="A842" s="293"/>
      <c r="B842" s="294" t="str">
        <f>IF(LEN(A842)=0,"",INDEX('Smelter Reference List'!$A:$A,MATCH($A842,'Smelter Reference List'!$E:$E,0)))</f>
        <v/>
      </c>
      <c r="C842" s="300" t="str">
        <f>IF(LEN(A842)=0,"",INDEX('Smelter Reference List'!$C:$C,MATCH($A842,'Smelter Reference List'!$E:$E,0)))</f>
        <v/>
      </c>
      <c r="D842" s="294" t="str">
        <f ca="1">IF(ISERROR($S842),"",OFFSET('Smelter Reference List'!$C$4,$S842-4,0)&amp;"")</f>
        <v/>
      </c>
      <c r="E842" s="294" t="str">
        <f ca="1">IF(ISERROR($S842),"",OFFSET('Smelter Reference List'!$D$4,$S842-4,0)&amp;"")</f>
        <v/>
      </c>
      <c r="F842" s="294" t="str">
        <f ca="1">IF(ISERROR($S842),"",OFFSET('Smelter Reference List'!$E$4,$S842-4,0))</f>
        <v/>
      </c>
      <c r="G842" s="294" t="str">
        <f ca="1">IF(C842=$U$4,"Enter smelter details", IF(ISERROR($S842),"",OFFSET('Smelter Reference List'!$F$4,$S842-4,0)))</f>
        <v/>
      </c>
      <c r="H842" s="295" t="str">
        <f ca="1">IF(ISERROR($S842),"",OFFSET('Smelter Reference List'!$G$4,$S842-4,0))</f>
        <v/>
      </c>
      <c r="I842" s="296" t="str">
        <f ca="1">IF(ISERROR($S842),"",OFFSET('Smelter Reference List'!$H$4,$S842-4,0))</f>
        <v/>
      </c>
      <c r="J842" s="296" t="str">
        <f ca="1">IF(ISERROR($S842),"",OFFSET('Smelter Reference List'!$I$4,$S842-4,0))</f>
        <v/>
      </c>
      <c r="K842" s="297"/>
      <c r="L842" s="297"/>
      <c r="M842" s="297"/>
      <c r="N842" s="297"/>
      <c r="O842" s="297"/>
      <c r="P842" s="297"/>
      <c r="Q842" s="298"/>
      <c r="R842" s="227"/>
      <c r="S842" s="228" t="e">
        <f>IF(C842="",NA(),MATCH($B842&amp;$C842,'Smelter Reference List'!$J:$J,0))</f>
        <v>#N/A</v>
      </c>
      <c r="T842" s="229"/>
      <c r="U842" s="229">
        <f t="shared" ca="1" si="27"/>
        <v>0</v>
      </c>
      <c r="V842" s="229"/>
      <c r="W842" s="229"/>
      <c r="Y842" s="223" t="str">
        <f t="shared" si="28"/>
        <v/>
      </c>
    </row>
    <row r="843" spans="1:25" s="223" customFormat="1" ht="20.25">
      <c r="A843" s="293"/>
      <c r="B843" s="294" t="str">
        <f>IF(LEN(A843)=0,"",INDEX('Smelter Reference List'!$A:$A,MATCH($A843,'Smelter Reference List'!$E:$E,0)))</f>
        <v/>
      </c>
      <c r="C843" s="300" t="str">
        <f>IF(LEN(A843)=0,"",INDEX('Smelter Reference List'!$C:$C,MATCH($A843,'Smelter Reference List'!$E:$E,0)))</f>
        <v/>
      </c>
      <c r="D843" s="294" t="str">
        <f ca="1">IF(ISERROR($S843),"",OFFSET('Smelter Reference List'!$C$4,$S843-4,0)&amp;"")</f>
        <v/>
      </c>
      <c r="E843" s="294" t="str">
        <f ca="1">IF(ISERROR($S843),"",OFFSET('Smelter Reference List'!$D$4,$S843-4,0)&amp;"")</f>
        <v/>
      </c>
      <c r="F843" s="294" t="str">
        <f ca="1">IF(ISERROR($S843),"",OFFSET('Smelter Reference List'!$E$4,$S843-4,0))</f>
        <v/>
      </c>
      <c r="G843" s="294" t="str">
        <f ca="1">IF(C843=$U$4,"Enter smelter details", IF(ISERROR($S843),"",OFFSET('Smelter Reference List'!$F$4,$S843-4,0)))</f>
        <v/>
      </c>
      <c r="H843" s="295" t="str">
        <f ca="1">IF(ISERROR($S843),"",OFFSET('Smelter Reference List'!$G$4,$S843-4,0))</f>
        <v/>
      </c>
      <c r="I843" s="296" t="str">
        <f ca="1">IF(ISERROR($S843),"",OFFSET('Smelter Reference List'!$H$4,$S843-4,0))</f>
        <v/>
      </c>
      <c r="J843" s="296" t="str">
        <f ca="1">IF(ISERROR($S843),"",OFFSET('Smelter Reference List'!$I$4,$S843-4,0))</f>
        <v/>
      </c>
      <c r="K843" s="297"/>
      <c r="L843" s="297"/>
      <c r="M843" s="297"/>
      <c r="N843" s="297"/>
      <c r="O843" s="297"/>
      <c r="P843" s="297"/>
      <c r="Q843" s="298"/>
      <c r="R843" s="227"/>
      <c r="S843" s="228" t="e">
        <f>IF(C843="",NA(),MATCH($B843&amp;$C843,'Smelter Reference List'!$J:$J,0))</f>
        <v>#N/A</v>
      </c>
      <c r="T843" s="229"/>
      <c r="U843" s="229">
        <f t="shared" ca="1" si="27"/>
        <v>0</v>
      </c>
      <c r="V843" s="229"/>
      <c r="W843" s="229"/>
      <c r="Y843" s="223" t="str">
        <f t="shared" si="28"/>
        <v/>
      </c>
    </row>
    <row r="844" spans="1:25" s="223" customFormat="1" ht="20.25">
      <c r="A844" s="293"/>
      <c r="B844" s="294" t="str">
        <f>IF(LEN(A844)=0,"",INDEX('Smelter Reference List'!$A:$A,MATCH($A844,'Smelter Reference List'!$E:$E,0)))</f>
        <v/>
      </c>
      <c r="C844" s="300" t="str">
        <f>IF(LEN(A844)=0,"",INDEX('Smelter Reference List'!$C:$C,MATCH($A844,'Smelter Reference List'!$E:$E,0)))</f>
        <v/>
      </c>
      <c r="D844" s="294" t="str">
        <f ca="1">IF(ISERROR($S844),"",OFFSET('Smelter Reference List'!$C$4,$S844-4,0)&amp;"")</f>
        <v/>
      </c>
      <c r="E844" s="294" t="str">
        <f ca="1">IF(ISERROR($S844),"",OFFSET('Smelter Reference List'!$D$4,$S844-4,0)&amp;"")</f>
        <v/>
      </c>
      <c r="F844" s="294" t="str">
        <f ca="1">IF(ISERROR($S844),"",OFFSET('Smelter Reference List'!$E$4,$S844-4,0))</f>
        <v/>
      </c>
      <c r="G844" s="294" t="str">
        <f ca="1">IF(C844=$U$4,"Enter smelter details", IF(ISERROR($S844),"",OFFSET('Smelter Reference List'!$F$4,$S844-4,0)))</f>
        <v/>
      </c>
      <c r="H844" s="295" t="str">
        <f ca="1">IF(ISERROR($S844),"",OFFSET('Smelter Reference List'!$G$4,$S844-4,0))</f>
        <v/>
      </c>
      <c r="I844" s="296" t="str">
        <f ca="1">IF(ISERROR($S844),"",OFFSET('Smelter Reference List'!$H$4,$S844-4,0))</f>
        <v/>
      </c>
      <c r="J844" s="296" t="str">
        <f ca="1">IF(ISERROR($S844),"",OFFSET('Smelter Reference List'!$I$4,$S844-4,0))</f>
        <v/>
      </c>
      <c r="K844" s="297"/>
      <c r="L844" s="297"/>
      <c r="M844" s="297"/>
      <c r="N844" s="297"/>
      <c r="O844" s="297"/>
      <c r="P844" s="297"/>
      <c r="Q844" s="298"/>
      <c r="R844" s="227"/>
      <c r="S844" s="228" t="e">
        <f>IF(C844="",NA(),MATCH($B844&amp;$C844,'Smelter Reference List'!$J:$J,0))</f>
        <v>#N/A</v>
      </c>
      <c r="T844" s="229"/>
      <c r="U844" s="229">
        <f t="shared" ca="1" si="27"/>
        <v>0</v>
      </c>
      <c r="V844" s="229"/>
      <c r="W844" s="229"/>
      <c r="Y844" s="223" t="str">
        <f t="shared" si="28"/>
        <v/>
      </c>
    </row>
    <row r="845" spans="1:25" s="223" customFormat="1" ht="20.25">
      <c r="A845" s="293"/>
      <c r="B845" s="294" t="str">
        <f>IF(LEN(A845)=0,"",INDEX('Smelter Reference List'!$A:$A,MATCH($A845,'Smelter Reference List'!$E:$E,0)))</f>
        <v/>
      </c>
      <c r="C845" s="300" t="str">
        <f>IF(LEN(A845)=0,"",INDEX('Smelter Reference List'!$C:$C,MATCH($A845,'Smelter Reference List'!$E:$E,0)))</f>
        <v/>
      </c>
      <c r="D845" s="294" t="str">
        <f ca="1">IF(ISERROR($S845),"",OFFSET('Smelter Reference List'!$C$4,$S845-4,0)&amp;"")</f>
        <v/>
      </c>
      <c r="E845" s="294" t="str">
        <f ca="1">IF(ISERROR($S845),"",OFFSET('Smelter Reference List'!$D$4,$S845-4,0)&amp;"")</f>
        <v/>
      </c>
      <c r="F845" s="294" t="str">
        <f ca="1">IF(ISERROR($S845),"",OFFSET('Smelter Reference List'!$E$4,$S845-4,0))</f>
        <v/>
      </c>
      <c r="G845" s="294" t="str">
        <f ca="1">IF(C845=$U$4,"Enter smelter details", IF(ISERROR($S845),"",OFFSET('Smelter Reference List'!$F$4,$S845-4,0)))</f>
        <v/>
      </c>
      <c r="H845" s="295" t="str">
        <f ca="1">IF(ISERROR($S845),"",OFFSET('Smelter Reference List'!$G$4,$S845-4,0))</f>
        <v/>
      </c>
      <c r="I845" s="296" t="str">
        <f ca="1">IF(ISERROR($S845),"",OFFSET('Smelter Reference List'!$H$4,$S845-4,0))</f>
        <v/>
      </c>
      <c r="J845" s="296" t="str">
        <f ca="1">IF(ISERROR($S845),"",OFFSET('Smelter Reference List'!$I$4,$S845-4,0))</f>
        <v/>
      </c>
      <c r="K845" s="297"/>
      <c r="L845" s="297"/>
      <c r="M845" s="297"/>
      <c r="N845" s="297"/>
      <c r="O845" s="297"/>
      <c r="P845" s="297"/>
      <c r="Q845" s="298"/>
      <c r="R845" s="227"/>
      <c r="S845" s="228" t="e">
        <f>IF(C845="",NA(),MATCH($B845&amp;$C845,'Smelter Reference List'!$J:$J,0))</f>
        <v>#N/A</v>
      </c>
      <c r="T845" s="229"/>
      <c r="U845" s="229">
        <f t="shared" ca="1" si="27"/>
        <v>0</v>
      </c>
      <c r="V845" s="229"/>
      <c r="W845" s="229"/>
      <c r="Y845" s="223" t="str">
        <f t="shared" si="28"/>
        <v/>
      </c>
    </row>
    <row r="846" spans="1:25" s="223" customFormat="1" ht="20.25">
      <c r="A846" s="293"/>
      <c r="B846" s="294" t="str">
        <f>IF(LEN(A846)=0,"",INDEX('Smelter Reference List'!$A:$A,MATCH($A846,'Smelter Reference List'!$E:$E,0)))</f>
        <v/>
      </c>
      <c r="C846" s="300" t="str">
        <f>IF(LEN(A846)=0,"",INDEX('Smelter Reference List'!$C:$C,MATCH($A846,'Smelter Reference List'!$E:$E,0)))</f>
        <v/>
      </c>
      <c r="D846" s="294" t="str">
        <f ca="1">IF(ISERROR($S846),"",OFFSET('Smelter Reference List'!$C$4,$S846-4,0)&amp;"")</f>
        <v/>
      </c>
      <c r="E846" s="294" t="str">
        <f ca="1">IF(ISERROR($S846),"",OFFSET('Smelter Reference List'!$D$4,$S846-4,0)&amp;"")</f>
        <v/>
      </c>
      <c r="F846" s="294" t="str">
        <f ca="1">IF(ISERROR($S846),"",OFFSET('Smelter Reference List'!$E$4,$S846-4,0))</f>
        <v/>
      </c>
      <c r="G846" s="294" t="str">
        <f ca="1">IF(C846=$U$4,"Enter smelter details", IF(ISERROR($S846),"",OFFSET('Smelter Reference List'!$F$4,$S846-4,0)))</f>
        <v/>
      </c>
      <c r="H846" s="295" t="str">
        <f ca="1">IF(ISERROR($S846),"",OFFSET('Smelter Reference List'!$G$4,$S846-4,0))</f>
        <v/>
      </c>
      <c r="I846" s="296" t="str">
        <f ca="1">IF(ISERROR($S846),"",OFFSET('Smelter Reference List'!$H$4,$S846-4,0))</f>
        <v/>
      </c>
      <c r="J846" s="296" t="str">
        <f ca="1">IF(ISERROR($S846),"",OFFSET('Smelter Reference List'!$I$4,$S846-4,0))</f>
        <v/>
      </c>
      <c r="K846" s="297"/>
      <c r="L846" s="297"/>
      <c r="M846" s="297"/>
      <c r="N846" s="297"/>
      <c r="O846" s="297"/>
      <c r="P846" s="297"/>
      <c r="Q846" s="298"/>
      <c r="R846" s="227"/>
      <c r="S846" s="228" t="e">
        <f>IF(C846="",NA(),MATCH($B846&amp;$C846,'Smelter Reference List'!$J:$J,0))</f>
        <v>#N/A</v>
      </c>
      <c r="T846" s="229"/>
      <c r="U846" s="229">
        <f t="shared" ca="1" si="27"/>
        <v>0</v>
      </c>
      <c r="V846" s="229"/>
      <c r="W846" s="229"/>
      <c r="Y846" s="223" t="str">
        <f t="shared" si="28"/>
        <v/>
      </c>
    </row>
    <row r="847" spans="1:25" s="223" customFormat="1" ht="20.25">
      <c r="A847" s="293"/>
      <c r="B847" s="294" t="str">
        <f>IF(LEN(A847)=0,"",INDEX('Smelter Reference List'!$A:$A,MATCH($A847,'Smelter Reference List'!$E:$E,0)))</f>
        <v/>
      </c>
      <c r="C847" s="300" t="str">
        <f>IF(LEN(A847)=0,"",INDEX('Smelter Reference List'!$C:$C,MATCH($A847,'Smelter Reference List'!$E:$E,0)))</f>
        <v/>
      </c>
      <c r="D847" s="294" t="str">
        <f ca="1">IF(ISERROR($S847),"",OFFSET('Smelter Reference List'!$C$4,$S847-4,0)&amp;"")</f>
        <v/>
      </c>
      <c r="E847" s="294" t="str">
        <f ca="1">IF(ISERROR($S847),"",OFFSET('Smelter Reference List'!$D$4,$S847-4,0)&amp;"")</f>
        <v/>
      </c>
      <c r="F847" s="294" t="str">
        <f ca="1">IF(ISERROR($S847),"",OFFSET('Smelter Reference List'!$E$4,$S847-4,0))</f>
        <v/>
      </c>
      <c r="G847" s="294" t="str">
        <f ca="1">IF(C847=$U$4,"Enter smelter details", IF(ISERROR($S847),"",OFFSET('Smelter Reference List'!$F$4,$S847-4,0)))</f>
        <v/>
      </c>
      <c r="H847" s="295" t="str">
        <f ca="1">IF(ISERROR($S847),"",OFFSET('Smelter Reference List'!$G$4,$S847-4,0))</f>
        <v/>
      </c>
      <c r="I847" s="296" t="str">
        <f ca="1">IF(ISERROR($S847),"",OFFSET('Smelter Reference List'!$H$4,$S847-4,0))</f>
        <v/>
      </c>
      <c r="J847" s="296" t="str">
        <f ca="1">IF(ISERROR($S847),"",OFFSET('Smelter Reference List'!$I$4,$S847-4,0))</f>
        <v/>
      </c>
      <c r="K847" s="297"/>
      <c r="L847" s="297"/>
      <c r="M847" s="297"/>
      <c r="N847" s="297"/>
      <c r="O847" s="297"/>
      <c r="P847" s="297"/>
      <c r="Q847" s="298"/>
      <c r="R847" s="227"/>
      <c r="S847" s="228" t="e">
        <f>IF(C847="",NA(),MATCH($B847&amp;$C847,'Smelter Reference List'!$J:$J,0))</f>
        <v>#N/A</v>
      </c>
      <c r="T847" s="229"/>
      <c r="U847" s="229">
        <f t="shared" ca="1" si="27"/>
        <v>0</v>
      </c>
      <c r="V847" s="229"/>
      <c r="W847" s="229"/>
      <c r="Y847" s="223" t="str">
        <f t="shared" si="28"/>
        <v/>
      </c>
    </row>
    <row r="848" spans="1:25" s="223" customFormat="1" ht="20.25">
      <c r="A848" s="293"/>
      <c r="B848" s="294" t="str">
        <f>IF(LEN(A848)=0,"",INDEX('Smelter Reference List'!$A:$A,MATCH($A848,'Smelter Reference List'!$E:$E,0)))</f>
        <v/>
      </c>
      <c r="C848" s="300" t="str">
        <f>IF(LEN(A848)=0,"",INDEX('Smelter Reference List'!$C:$C,MATCH($A848,'Smelter Reference List'!$E:$E,0)))</f>
        <v/>
      </c>
      <c r="D848" s="294" t="str">
        <f ca="1">IF(ISERROR($S848),"",OFFSET('Smelter Reference List'!$C$4,$S848-4,0)&amp;"")</f>
        <v/>
      </c>
      <c r="E848" s="294" t="str">
        <f ca="1">IF(ISERROR($S848),"",OFFSET('Smelter Reference List'!$D$4,$S848-4,0)&amp;"")</f>
        <v/>
      </c>
      <c r="F848" s="294" t="str">
        <f ca="1">IF(ISERROR($S848),"",OFFSET('Smelter Reference List'!$E$4,$S848-4,0))</f>
        <v/>
      </c>
      <c r="G848" s="294" t="str">
        <f ca="1">IF(C848=$U$4,"Enter smelter details", IF(ISERROR($S848),"",OFFSET('Smelter Reference List'!$F$4,$S848-4,0)))</f>
        <v/>
      </c>
      <c r="H848" s="295" t="str">
        <f ca="1">IF(ISERROR($S848),"",OFFSET('Smelter Reference List'!$G$4,$S848-4,0))</f>
        <v/>
      </c>
      <c r="I848" s="296" t="str">
        <f ca="1">IF(ISERROR($S848),"",OFFSET('Smelter Reference List'!$H$4,$S848-4,0))</f>
        <v/>
      </c>
      <c r="J848" s="296" t="str">
        <f ca="1">IF(ISERROR($S848),"",OFFSET('Smelter Reference List'!$I$4,$S848-4,0))</f>
        <v/>
      </c>
      <c r="K848" s="297"/>
      <c r="L848" s="297"/>
      <c r="M848" s="297"/>
      <c r="N848" s="297"/>
      <c r="O848" s="297"/>
      <c r="P848" s="297"/>
      <c r="Q848" s="298"/>
      <c r="R848" s="227"/>
      <c r="S848" s="228" t="e">
        <f>IF(C848="",NA(),MATCH($B848&amp;$C848,'Smelter Reference List'!$J:$J,0))</f>
        <v>#N/A</v>
      </c>
      <c r="T848" s="229"/>
      <c r="U848" s="229">
        <f t="shared" ca="1" si="27"/>
        <v>0</v>
      </c>
      <c r="V848" s="229"/>
      <c r="W848" s="229"/>
      <c r="Y848" s="223" t="str">
        <f t="shared" si="28"/>
        <v/>
      </c>
    </row>
    <row r="849" spans="1:25" s="223" customFormat="1" ht="20.25">
      <c r="A849" s="293"/>
      <c r="B849" s="294" t="str">
        <f>IF(LEN(A849)=0,"",INDEX('Smelter Reference List'!$A:$A,MATCH($A849,'Smelter Reference List'!$E:$E,0)))</f>
        <v/>
      </c>
      <c r="C849" s="300" t="str">
        <f>IF(LEN(A849)=0,"",INDEX('Smelter Reference List'!$C:$C,MATCH($A849,'Smelter Reference List'!$E:$E,0)))</f>
        <v/>
      </c>
      <c r="D849" s="294" t="str">
        <f ca="1">IF(ISERROR($S849),"",OFFSET('Smelter Reference List'!$C$4,$S849-4,0)&amp;"")</f>
        <v/>
      </c>
      <c r="E849" s="294" t="str">
        <f ca="1">IF(ISERROR($S849),"",OFFSET('Smelter Reference List'!$D$4,$S849-4,0)&amp;"")</f>
        <v/>
      </c>
      <c r="F849" s="294" t="str">
        <f ca="1">IF(ISERROR($S849),"",OFFSET('Smelter Reference List'!$E$4,$S849-4,0))</f>
        <v/>
      </c>
      <c r="G849" s="294" t="str">
        <f ca="1">IF(C849=$U$4,"Enter smelter details", IF(ISERROR($S849),"",OFFSET('Smelter Reference List'!$F$4,$S849-4,0)))</f>
        <v/>
      </c>
      <c r="H849" s="295" t="str">
        <f ca="1">IF(ISERROR($S849),"",OFFSET('Smelter Reference List'!$G$4,$S849-4,0))</f>
        <v/>
      </c>
      <c r="I849" s="296" t="str">
        <f ca="1">IF(ISERROR($S849),"",OFFSET('Smelter Reference List'!$H$4,$S849-4,0))</f>
        <v/>
      </c>
      <c r="J849" s="296" t="str">
        <f ca="1">IF(ISERROR($S849),"",OFFSET('Smelter Reference List'!$I$4,$S849-4,0))</f>
        <v/>
      </c>
      <c r="K849" s="297"/>
      <c r="L849" s="297"/>
      <c r="M849" s="297"/>
      <c r="N849" s="297"/>
      <c r="O849" s="297"/>
      <c r="P849" s="297"/>
      <c r="Q849" s="298"/>
      <c r="R849" s="227"/>
      <c r="S849" s="228" t="e">
        <f>IF(C849="",NA(),MATCH($B849&amp;$C849,'Smelter Reference List'!$J:$J,0))</f>
        <v>#N/A</v>
      </c>
      <c r="T849" s="229"/>
      <c r="U849" s="229">
        <f t="shared" ca="1" si="27"/>
        <v>0</v>
      </c>
      <c r="V849" s="229"/>
      <c r="W849" s="229"/>
      <c r="Y849" s="223" t="str">
        <f t="shared" si="28"/>
        <v/>
      </c>
    </row>
    <row r="850" spans="1:25" s="223" customFormat="1" ht="20.25">
      <c r="A850" s="293"/>
      <c r="B850" s="294" t="str">
        <f>IF(LEN(A850)=0,"",INDEX('Smelter Reference List'!$A:$A,MATCH($A850,'Smelter Reference List'!$E:$E,0)))</f>
        <v/>
      </c>
      <c r="C850" s="300" t="str">
        <f>IF(LEN(A850)=0,"",INDEX('Smelter Reference List'!$C:$C,MATCH($A850,'Smelter Reference List'!$E:$E,0)))</f>
        <v/>
      </c>
      <c r="D850" s="294" t="str">
        <f ca="1">IF(ISERROR($S850),"",OFFSET('Smelter Reference List'!$C$4,$S850-4,0)&amp;"")</f>
        <v/>
      </c>
      <c r="E850" s="294" t="str">
        <f ca="1">IF(ISERROR($S850),"",OFFSET('Smelter Reference List'!$D$4,$S850-4,0)&amp;"")</f>
        <v/>
      </c>
      <c r="F850" s="294" t="str">
        <f ca="1">IF(ISERROR($S850),"",OFFSET('Smelter Reference List'!$E$4,$S850-4,0))</f>
        <v/>
      </c>
      <c r="G850" s="294" t="str">
        <f ca="1">IF(C850=$U$4,"Enter smelter details", IF(ISERROR($S850),"",OFFSET('Smelter Reference List'!$F$4,$S850-4,0)))</f>
        <v/>
      </c>
      <c r="H850" s="295" t="str">
        <f ca="1">IF(ISERROR($S850),"",OFFSET('Smelter Reference List'!$G$4,$S850-4,0))</f>
        <v/>
      </c>
      <c r="I850" s="296" t="str">
        <f ca="1">IF(ISERROR($S850),"",OFFSET('Smelter Reference List'!$H$4,$S850-4,0))</f>
        <v/>
      </c>
      <c r="J850" s="296" t="str">
        <f ca="1">IF(ISERROR($S850),"",OFFSET('Smelter Reference List'!$I$4,$S850-4,0))</f>
        <v/>
      </c>
      <c r="K850" s="297"/>
      <c r="L850" s="297"/>
      <c r="M850" s="297"/>
      <c r="N850" s="297"/>
      <c r="O850" s="297"/>
      <c r="P850" s="297"/>
      <c r="Q850" s="298"/>
      <c r="R850" s="227"/>
      <c r="S850" s="228" t="e">
        <f>IF(C850="",NA(),MATCH($B850&amp;$C850,'Smelter Reference List'!$J:$J,0))</f>
        <v>#N/A</v>
      </c>
      <c r="T850" s="229"/>
      <c r="U850" s="229">
        <f t="shared" ca="1" si="27"/>
        <v>0</v>
      </c>
      <c r="V850" s="229"/>
      <c r="W850" s="229"/>
      <c r="Y850" s="223" t="str">
        <f t="shared" si="28"/>
        <v/>
      </c>
    </row>
    <row r="851" spans="1:25" s="223" customFormat="1" ht="20.25">
      <c r="A851" s="293"/>
      <c r="B851" s="294" t="str">
        <f>IF(LEN(A851)=0,"",INDEX('Smelter Reference List'!$A:$A,MATCH($A851,'Smelter Reference List'!$E:$E,0)))</f>
        <v/>
      </c>
      <c r="C851" s="300" t="str">
        <f>IF(LEN(A851)=0,"",INDEX('Smelter Reference List'!$C:$C,MATCH($A851,'Smelter Reference List'!$E:$E,0)))</f>
        <v/>
      </c>
      <c r="D851" s="294" t="str">
        <f ca="1">IF(ISERROR($S851),"",OFFSET('Smelter Reference List'!$C$4,$S851-4,0)&amp;"")</f>
        <v/>
      </c>
      <c r="E851" s="294" t="str">
        <f ca="1">IF(ISERROR($S851),"",OFFSET('Smelter Reference List'!$D$4,$S851-4,0)&amp;"")</f>
        <v/>
      </c>
      <c r="F851" s="294" t="str">
        <f ca="1">IF(ISERROR($S851),"",OFFSET('Smelter Reference List'!$E$4,$S851-4,0))</f>
        <v/>
      </c>
      <c r="G851" s="294" t="str">
        <f ca="1">IF(C851=$U$4,"Enter smelter details", IF(ISERROR($S851),"",OFFSET('Smelter Reference List'!$F$4,$S851-4,0)))</f>
        <v/>
      </c>
      <c r="H851" s="295" t="str">
        <f ca="1">IF(ISERROR($S851),"",OFFSET('Smelter Reference List'!$G$4,$S851-4,0))</f>
        <v/>
      </c>
      <c r="I851" s="296" t="str">
        <f ca="1">IF(ISERROR($S851),"",OFFSET('Smelter Reference List'!$H$4,$S851-4,0))</f>
        <v/>
      </c>
      <c r="J851" s="296" t="str">
        <f ca="1">IF(ISERROR($S851),"",OFFSET('Smelter Reference List'!$I$4,$S851-4,0))</f>
        <v/>
      </c>
      <c r="K851" s="297"/>
      <c r="L851" s="297"/>
      <c r="M851" s="297"/>
      <c r="N851" s="297"/>
      <c r="O851" s="297"/>
      <c r="P851" s="297"/>
      <c r="Q851" s="298"/>
      <c r="R851" s="227"/>
      <c r="S851" s="228" t="e">
        <f>IF(C851="",NA(),MATCH($B851&amp;$C851,'Smelter Reference List'!$J:$J,0))</f>
        <v>#N/A</v>
      </c>
      <c r="T851" s="229"/>
      <c r="U851" s="229">
        <f t="shared" ca="1" si="27"/>
        <v>0</v>
      </c>
      <c r="V851" s="229"/>
      <c r="W851" s="229"/>
      <c r="Y851" s="223" t="str">
        <f t="shared" si="28"/>
        <v/>
      </c>
    </row>
    <row r="852" spans="1:25" s="223" customFormat="1" ht="20.25">
      <c r="A852" s="293"/>
      <c r="B852" s="294" t="str">
        <f>IF(LEN(A852)=0,"",INDEX('Smelter Reference List'!$A:$A,MATCH($A852,'Smelter Reference List'!$E:$E,0)))</f>
        <v/>
      </c>
      <c r="C852" s="300" t="str">
        <f>IF(LEN(A852)=0,"",INDEX('Smelter Reference List'!$C:$C,MATCH($A852,'Smelter Reference List'!$E:$E,0)))</f>
        <v/>
      </c>
      <c r="D852" s="294" t="str">
        <f ca="1">IF(ISERROR($S852),"",OFFSET('Smelter Reference List'!$C$4,$S852-4,0)&amp;"")</f>
        <v/>
      </c>
      <c r="E852" s="294" t="str">
        <f ca="1">IF(ISERROR($S852),"",OFFSET('Smelter Reference List'!$D$4,$S852-4,0)&amp;"")</f>
        <v/>
      </c>
      <c r="F852" s="294" t="str">
        <f ca="1">IF(ISERROR($S852),"",OFFSET('Smelter Reference List'!$E$4,$S852-4,0))</f>
        <v/>
      </c>
      <c r="G852" s="294" t="str">
        <f ca="1">IF(C852=$U$4,"Enter smelter details", IF(ISERROR($S852),"",OFFSET('Smelter Reference List'!$F$4,$S852-4,0)))</f>
        <v/>
      </c>
      <c r="H852" s="295" t="str">
        <f ca="1">IF(ISERROR($S852),"",OFFSET('Smelter Reference List'!$G$4,$S852-4,0))</f>
        <v/>
      </c>
      <c r="I852" s="296" t="str">
        <f ca="1">IF(ISERROR($S852),"",OFFSET('Smelter Reference List'!$H$4,$S852-4,0))</f>
        <v/>
      </c>
      <c r="J852" s="296" t="str">
        <f ca="1">IF(ISERROR($S852),"",OFFSET('Smelter Reference List'!$I$4,$S852-4,0))</f>
        <v/>
      </c>
      <c r="K852" s="297"/>
      <c r="L852" s="297"/>
      <c r="M852" s="297"/>
      <c r="N852" s="297"/>
      <c r="O852" s="297"/>
      <c r="P852" s="297"/>
      <c r="Q852" s="298"/>
      <c r="R852" s="227"/>
      <c r="S852" s="228" t="e">
        <f>IF(C852="",NA(),MATCH($B852&amp;$C852,'Smelter Reference List'!$J:$J,0))</f>
        <v>#N/A</v>
      </c>
      <c r="T852" s="229"/>
      <c r="U852" s="229">
        <f t="shared" ca="1" si="27"/>
        <v>0</v>
      </c>
      <c r="V852" s="229"/>
      <c r="W852" s="229"/>
      <c r="Y852" s="223" t="str">
        <f t="shared" si="28"/>
        <v/>
      </c>
    </row>
    <row r="853" spans="1:25" s="223" customFormat="1" ht="20.25">
      <c r="A853" s="293"/>
      <c r="B853" s="294" t="str">
        <f>IF(LEN(A853)=0,"",INDEX('Smelter Reference List'!$A:$A,MATCH($A853,'Smelter Reference List'!$E:$E,0)))</f>
        <v/>
      </c>
      <c r="C853" s="300" t="str">
        <f>IF(LEN(A853)=0,"",INDEX('Smelter Reference List'!$C:$C,MATCH($A853,'Smelter Reference List'!$E:$E,0)))</f>
        <v/>
      </c>
      <c r="D853" s="294" t="str">
        <f ca="1">IF(ISERROR($S853),"",OFFSET('Smelter Reference List'!$C$4,$S853-4,0)&amp;"")</f>
        <v/>
      </c>
      <c r="E853" s="294" t="str">
        <f ca="1">IF(ISERROR($S853),"",OFFSET('Smelter Reference List'!$D$4,$S853-4,0)&amp;"")</f>
        <v/>
      </c>
      <c r="F853" s="294" t="str">
        <f ca="1">IF(ISERROR($S853),"",OFFSET('Smelter Reference List'!$E$4,$S853-4,0))</f>
        <v/>
      </c>
      <c r="G853" s="294" t="str">
        <f ca="1">IF(C853=$U$4,"Enter smelter details", IF(ISERROR($S853),"",OFFSET('Smelter Reference List'!$F$4,$S853-4,0)))</f>
        <v/>
      </c>
      <c r="H853" s="295" t="str">
        <f ca="1">IF(ISERROR($S853),"",OFFSET('Smelter Reference List'!$G$4,$S853-4,0))</f>
        <v/>
      </c>
      <c r="I853" s="296" t="str">
        <f ca="1">IF(ISERROR($S853),"",OFFSET('Smelter Reference List'!$H$4,$S853-4,0))</f>
        <v/>
      </c>
      <c r="J853" s="296" t="str">
        <f ca="1">IF(ISERROR($S853),"",OFFSET('Smelter Reference List'!$I$4,$S853-4,0))</f>
        <v/>
      </c>
      <c r="K853" s="297"/>
      <c r="L853" s="297"/>
      <c r="M853" s="297"/>
      <c r="N853" s="297"/>
      <c r="O853" s="297"/>
      <c r="P853" s="297"/>
      <c r="Q853" s="298"/>
      <c r="R853" s="227"/>
      <c r="S853" s="228" t="e">
        <f>IF(C853="",NA(),MATCH($B853&amp;$C853,'Smelter Reference List'!$J:$J,0))</f>
        <v>#N/A</v>
      </c>
      <c r="T853" s="229"/>
      <c r="U853" s="229">
        <f t="shared" ca="1" si="27"/>
        <v>0</v>
      </c>
      <c r="V853" s="229"/>
      <c r="W853" s="229"/>
      <c r="Y853" s="223" t="str">
        <f t="shared" si="28"/>
        <v/>
      </c>
    </row>
    <row r="854" spans="1:25" s="223" customFormat="1" ht="20.25">
      <c r="A854" s="293"/>
      <c r="B854" s="294" t="str">
        <f>IF(LEN(A854)=0,"",INDEX('Smelter Reference List'!$A:$A,MATCH($A854,'Smelter Reference List'!$E:$E,0)))</f>
        <v/>
      </c>
      <c r="C854" s="300" t="str">
        <f>IF(LEN(A854)=0,"",INDEX('Smelter Reference List'!$C:$C,MATCH($A854,'Smelter Reference List'!$E:$E,0)))</f>
        <v/>
      </c>
      <c r="D854" s="294" t="str">
        <f ca="1">IF(ISERROR($S854),"",OFFSET('Smelter Reference List'!$C$4,$S854-4,0)&amp;"")</f>
        <v/>
      </c>
      <c r="E854" s="294" t="str">
        <f ca="1">IF(ISERROR($S854),"",OFFSET('Smelter Reference List'!$D$4,$S854-4,0)&amp;"")</f>
        <v/>
      </c>
      <c r="F854" s="294" t="str">
        <f ca="1">IF(ISERROR($S854),"",OFFSET('Smelter Reference List'!$E$4,$S854-4,0))</f>
        <v/>
      </c>
      <c r="G854" s="294" t="str">
        <f ca="1">IF(C854=$U$4,"Enter smelter details", IF(ISERROR($S854),"",OFFSET('Smelter Reference List'!$F$4,$S854-4,0)))</f>
        <v/>
      </c>
      <c r="H854" s="295" t="str">
        <f ca="1">IF(ISERROR($S854),"",OFFSET('Smelter Reference List'!$G$4,$S854-4,0))</f>
        <v/>
      </c>
      <c r="I854" s="296" t="str">
        <f ca="1">IF(ISERROR($S854),"",OFFSET('Smelter Reference List'!$H$4,$S854-4,0))</f>
        <v/>
      </c>
      <c r="J854" s="296" t="str">
        <f ca="1">IF(ISERROR($S854),"",OFFSET('Smelter Reference List'!$I$4,$S854-4,0))</f>
        <v/>
      </c>
      <c r="K854" s="297"/>
      <c r="L854" s="297"/>
      <c r="M854" s="297"/>
      <c r="N854" s="297"/>
      <c r="O854" s="297"/>
      <c r="P854" s="297"/>
      <c r="Q854" s="298"/>
      <c r="R854" s="227"/>
      <c r="S854" s="228" t="e">
        <f>IF(C854="",NA(),MATCH($B854&amp;$C854,'Smelter Reference List'!$J:$J,0))</f>
        <v>#N/A</v>
      </c>
      <c r="T854" s="229"/>
      <c r="U854" s="229">
        <f t="shared" ca="1" si="27"/>
        <v>0</v>
      </c>
      <c r="V854" s="229"/>
      <c r="W854" s="229"/>
      <c r="Y854" s="223" t="str">
        <f t="shared" si="28"/>
        <v/>
      </c>
    </row>
    <row r="855" spans="1:25" s="223" customFormat="1" ht="20.25">
      <c r="A855" s="293"/>
      <c r="B855" s="294" t="str">
        <f>IF(LEN(A855)=0,"",INDEX('Smelter Reference List'!$A:$A,MATCH($A855,'Smelter Reference List'!$E:$E,0)))</f>
        <v/>
      </c>
      <c r="C855" s="300" t="str">
        <f>IF(LEN(A855)=0,"",INDEX('Smelter Reference List'!$C:$C,MATCH($A855,'Smelter Reference List'!$E:$E,0)))</f>
        <v/>
      </c>
      <c r="D855" s="294" t="str">
        <f ca="1">IF(ISERROR($S855),"",OFFSET('Smelter Reference List'!$C$4,$S855-4,0)&amp;"")</f>
        <v/>
      </c>
      <c r="E855" s="294" t="str">
        <f ca="1">IF(ISERROR($S855),"",OFFSET('Smelter Reference List'!$D$4,$S855-4,0)&amp;"")</f>
        <v/>
      </c>
      <c r="F855" s="294" t="str">
        <f ca="1">IF(ISERROR($S855),"",OFFSET('Smelter Reference List'!$E$4,$S855-4,0))</f>
        <v/>
      </c>
      <c r="G855" s="294" t="str">
        <f ca="1">IF(C855=$U$4,"Enter smelter details", IF(ISERROR($S855),"",OFFSET('Smelter Reference List'!$F$4,$S855-4,0)))</f>
        <v/>
      </c>
      <c r="H855" s="295" t="str">
        <f ca="1">IF(ISERROR($S855),"",OFFSET('Smelter Reference List'!$G$4,$S855-4,0))</f>
        <v/>
      </c>
      <c r="I855" s="296" t="str">
        <f ca="1">IF(ISERROR($S855),"",OFFSET('Smelter Reference List'!$H$4,$S855-4,0))</f>
        <v/>
      </c>
      <c r="J855" s="296" t="str">
        <f ca="1">IF(ISERROR($S855),"",OFFSET('Smelter Reference List'!$I$4,$S855-4,0))</f>
        <v/>
      </c>
      <c r="K855" s="297"/>
      <c r="L855" s="297"/>
      <c r="M855" s="297"/>
      <c r="N855" s="297"/>
      <c r="O855" s="297"/>
      <c r="P855" s="297"/>
      <c r="Q855" s="298"/>
      <c r="R855" s="227"/>
      <c r="S855" s="228" t="e">
        <f>IF(C855="",NA(),MATCH($B855&amp;$C855,'Smelter Reference List'!$J:$J,0))</f>
        <v>#N/A</v>
      </c>
      <c r="T855" s="229"/>
      <c r="U855" s="229">
        <f t="shared" ca="1" si="27"/>
        <v>0</v>
      </c>
      <c r="V855" s="229"/>
      <c r="W855" s="229"/>
      <c r="Y855" s="223" t="str">
        <f t="shared" si="28"/>
        <v/>
      </c>
    </row>
    <row r="856" spans="1:25" s="223" customFormat="1" ht="20.25">
      <c r="A856" s="293"/>
      <c r="B856" s="294" t="str">
        <f>IF(LEN(A856)=0,"",INDEX('Smelter Reference List'!$A:$A,MATCH($A856,'Smelter Reference List'!$E:$E,0)))</f>
        <v/>
      </c>
      <c r="C856" s="300" t="str">
        <f>IF(LEN(A856)=0,"",INDEX('Smelter Reference List'!$C:$C,MATCH($A856,'Smelter Reference List'!$E:$E,0)))</f>
        <v/>
      </c>
      <c r="D856" s="294" t="str">
        <f ca="1">IF(ISERROR($S856),"",OFFSET('Smelter Reference List'!$C$4,$S856-4,0)&amp;"")</f>
        <v/>
      </c>
      <c r="E856" s="294" t="str">
        <f ca="1">IF(ISERROR($S856),"",OFFSET('Smelter Reference List'!$D$4,$S856-4,0)&amp;"")</f>
        <v/>
      </c>
      <c r="F856" s="294" t="str">
        <f ca="1">IF(ISERROR($S856),"",OFFSET('Smelter Reference List'!$E$4,$S856-4,0))</f>
        <v/>
      </c>
      <c r="G856" s="294" t="str">
        <f ca="1">IF(C856=$U$4,"Enter smelter details", IF(ISERROR($S856),"",OFFSET('Smelter Reference List'!$F$4,$S856-4,0)))</f>
        <v/>
      </c>
      <c r="H856" s="295" t="str">
        <f ca="1">IF(ISERROR($S856),"",OFFSET('Smelter Reference List'!$G$4,$S856-4,0))</f>
        <v/>
      </c>
      <c r="I856" s="296" t="str">
        <f ca="1">IF(ISERROR($S856),"",OFFSET('Smelter Reference List'!$H$4,$S856-4,0))</f>
        <v/>
      </c>
      <c r="J856" s="296" t="str">
        <f ca="1">IF(ISERROR($S856),"",OFFSET('Smelter Reference List'!$I$4,$S856-4,0))</f>
        <v/>
      </c>
      <c r="K856" s="297"/>
      <c r="L856" s="297"/>
      <c r="M856" s="297"/>
      <c r="N856" s="297"/>
      <c r="O856" s="297"/>
      <c r="P856" s="297"/>
      <c r="Q856" s="298"/>
      <c r="R856" s="227"/>
      <c r="S856" s="228" t="e">
        <f>IF(C856="",NA(),MATCH($B856&amp;$C856,'Smelter Reference List'!$J:$J,0))</f>
        <v>#N/A</v>
      </c>
      <c r="T856" s="229"/>
      <c r="U856" s="229">
        <f t="shared" ca="1" si="27"/>
        <v>0</v>
      </c>
      <c r="V856" s="229"/>
      <c r="W856" s="229"/>
      <c r="Y856" s="223" t="str">
        <f t="shared" si="28"/>
        <v/>
      </c>
    </row>
    <row r="857" spans="1:25" s="223" customFormat="1" ht="20.25">
      <c r="A857" s="293"/>
      <c r="B857" s="294" t="str">
        <f>IF(LEN(A857)=0,"",INDEX('Smelter Reference List'!$A:$A,MATCH($A857,'Smelter Reference List'!$E:$E,0)))</f>
        <v/>
      </c>
      <c r="C857" s="300" t="str">
        <f>IF(LEN(A857)=0,"",INDEX('Smelter Reference List'!$C:$C,MATCH($A857,'Smelter Reference List'!$E:$E,0)))</f>
        <v/>
      </c>
      <c r="D857" s="294" t="str">
        <f ca="1">IF(ISERROR($S857),"",OFFSET('Smelter Reference List'!$C$4,$S857-4,0)&amp;"")</f>
        <v/>
      </c>
      <c r="E857" s="294" t="str">
        <f ca="1">IF(ISERROR($S857),"",OFFSET('Smelter Reference List'!$D$4,$S857-4,0)&amp;"")</f>
        <v/>
      </c>
      <c r="F857" s="294" t="str">
        <f ca="1">IF(ISERROR($S857),"",OFFSET('Smelter Reference List'!$E$4,$S857-4,0))</f>
        <v/>
      </c>
      <c r="G857" s="294" t="str">
        <f ca="1">IF(C857=$U$4,"Enter smelter details", IF(ISERROR($S857),"",OFFSET('Smelter Reference List'!$F$4,$S857-4,0)))</f>
        <v/>
      </c>
      <c r="H857" s="295" t="str">
        <f ca="1">IF(ISERROR($S857),"",OFFSET('Smelter Reference List'!$G$4,$S857-4,0))</f>
        <v/>
      </c>
      <c r="I857" s="296" t="str">
        <f ca="1">IF(ISERROR($S857),"",OFFSET('Smelter Reference List'!$H$4,$S857-4,0))</f>
        <v/>
      </c>
      <c r="J857" s="296" t="str">
        <f ca="1">IF(ISERROR($S857),"",OFFSET('Smelter Reference List'!$I$4,$S857-4,0))</f>
        <v/>
      </c>
      <c r="K857" s="297"/>
      <c r="L857" s="297"/>
      <c r="M857" s="297"/>
      <c r="N857" s="297"/>
      <c r="O857" s="297"/>
      <c r="P857" s="297"/>
      <c r="Q857" s="298"/>
      <c r="R857" s="227"/>
      <c r="S857" s="228" t="e">
        <f>IF(C857="",NA(),MATCH($B857&amp;$C857,'Smelter Reference List'!$J:$J,0))</f>
        <v>#N/A</v>
      </c>
      <c r="T857" s="229"/>
      <c r="U857" s="229">
        <f t="shared" ca="1" si="27"/>
        <v>0</v>
      </c>
      <c r="V857" s="229"/>
      <c r="W857" s="229"/>
      <c r="Y857" s="223" t="str">
        <f t="shared" si="28"/>
        <v/>
      </c>
    </row>
    <row r="858" spans="1:25" s="223" customFormat="1" ht="20.25">
      <c r="A858" s="293"/>
      <c r="B858" s="294" t="str">
        <f>IF(LEN(A858)=0,"",INDEX('Smelter Reference List'!$A:$A,MATCH($A858,'Smelter Reference List'!$E:$E,0)))</f>
        <v/>
      </c>
      <c r="C858" s="300" t="str">
        <f>IF(LEN(A858)=0,"",INDEX('Smelter Reference List'!$C:$C,MATCH($A858,'Smelter Reference List'!$E:$E,0)))</f>
        <v/>
      </c>
      <c r="D858" s="294" t="str">
        <f ca="1">IF(ISERROR($S858),"",OFFSET('Smelter Reference List'!$C$4,$S858-4,0)&amp;"")</f>
        <v/>
      </c>
      <c r="E858" s="294" t="str">
        <f ca="1">IF(ISERROR($S858),"",OFFSET('Smelter Reference List'!$D$4,$S858-4,0)&amp;"")</f>
        <v/>
      </c>
      <c r="F858" s="294" t="str">
        <f ca="1">IF(ISERROR($S858),"",OFFSET('Smelter Reference List'!$E$4,$S858-4,0))</f>
        <v/>
      </c>
      <c r="G858" s="294" t="str">
        <f ca="1">IF(C858=$U$4,"Enter smelter details", IF(ISERROR($S858),"",OFFSET('Smelter Reference List'!$F$4,$S858-4,0)))</f>
        <v/>
      </c>
      <c r="H858" s="295" t="str">
        <f ca="1">IF(ISERROR($S858),"",OFFSET('Smelter Reference List'!$G$4,$S858-4,0))</f>
        <v/>
      </c>
      <c r="I858" s="296" t="str">
        <f ca="1">IF(ISERROR($S858),"",OFFSET('Smelter Reference List'!$H$4,$S858-4,0))</f>
        <v/>
      </c>
      <c r="J858" s="296" t="str">
        <f ca="1">IF(ISERROR($S858),"",OFFSET('Smelter Reference List'!$I$4,$S858-4,0))</f>
        <v/>
      </c>
      <c r="K858" s="297"/>
      <c r="L858" s="297"/>
      <c r="M858" s="297"/>
      <c r="N858" s="297"/>
      <c r="O858" s="297"/>
      <c r="P858" s="297"/>
      <c r="Q858" s="298"/>
      <c r="R858" s="227"/>
      <c r="S858" s="228" t="e">
        <f>IF(C858="",NA(),MATCH($B858&amp;$C858,'Smelter Reference List'!$J:$J,0))</f>
        <v>#N/A</v>
      </c>
      <c r="T858" s="229"/>
      <c r="U858" s="229">
        <f t="shared" ca="1" si="27"/>
        <v>0</v>
      </c>
      <c r="V858" s="229"/>
      <c r="W858" s="229"/>
      <c r="Y858" s="223" t="str">
        <f t="shared" si="28"/>
        <v/>
      </c>
    </row>
    <row r="859" spans="1:25" s="223" customFormat="1" ht="20.25">
      <c r="A859" s="293"/>
      <c r="B859" s="294" t="str">
        <f>IF(LEN(A859)=0,"",INDEX('Smelter Reference List'!$A:$A,MATCH($A859,'Smelter Reference List'!$E:$E,0)))</f>
        <v/>
      </c>
      <c r="C859" s="300" t="str">
        <f>IF(LEN(A859)=0,"",INDEX('Smelter Reference List'!$C:$C,MATCH($A859,'Smelter Reference List'!$E:$E,0)))</f>
        <v/>
      </c>
      <c r="D859" s="294" t="str">
        <f ca="1">IF(ISERROR($S859),"",OFFSET('Smelter Reference List'!$C$4,$S859-4,0)&amp;"")</f>
        <v/>
      </c>
      <c r="E859" s="294" t="str">
        <f ca="1">IF(ISERROR($S859),"",OFFSET('Smelter Reference List'!$D$4,$S859-4,0)&amp;"")</f>
        <v/>
      </c>
      <c r="F859" s="294" t="str">
        <f ca="1">IF(ISERROR($S859),"",OFFSET('Smelter Reference List'!$E$4,$S859-4,0))</f>
        <v/>
      </c>
      <c r="G859" s="294" t="str">
        <f ca="1">IF(C859=$U$4,"Enter smelter details", IF(ISERROR($S859),"",OFFSET('Smelter Reference List'!$F$4,$S859-4,0)))</f>
        <v/>
      </c>
      <c r="H859" s="295" t="str">
        <f ca="1">IF(ISERROR($S859),"",OFFSET('Smelter Reference List'!$G$4,$S859-4,0))</f>
        <v/>
      </c>
      <c r="I859" s="296" t="str">
        <f ca="1">IF(ISERROR($S859),"",OFFSET('Smelter Reference List'!$H$4,$S859-4,0))</f>
        <v/>
      </c>
      <c r="J859" s="296" t="str">
        <f ca="1">IF(ISERROR($S859),"",OFFSET('Smelter Reference List'!$I$4,$S859-4,0))</f>
        <v/>
      </c>
      <c r="K859" s="297"/>
      <c r="L859" s="297"/>
      <c r="M859" s="297"/>
      <c r="N859" s="297"/>
      <c r="O859" s="297"/>
      <c r="P859" s="297"/>
      <c r="Q859" s="298"/>
      <c r="R859" s="227"/>
      <c r="S859" s="228" t="e">
        <f>IF(C859="",NA(),MATCH($B859&amp;$C859,'Smelter Reference List'!$J:$J,0))</f>
        <v>#N/A</v>
      </c>
      <c r="T859" s="229"/>
      <c r="U859" s="229">
        <f t="shared" ca="1" si="27"/>
        <v>0</v>
      </c>
      <c r="V859" s="229"/>
      <c r="W859" s="229"/>
      <c r="Y859" s="223" t="str">
        <f t="shared" si="28"/>
        <v/>
      </c>
    </row>
    <row r="860" spans="1:25" s="223" customFormat="1" ht="20.25">
      <c r="A860" s="293"/>
      <c r="B860" s="294" t="str">
        <f>IF(LEN(A860)=0,"",INDEX('Smelter Reference List'!$A:$A,MATCH($A860,'Smelter Reference List'!$E:$E,0)))</f>
        <v/>
      </c>
      <c r="C860" s="300" t="str">
        <f>IF(LEN(A860)=0,"",INDEX('Smelter Reference List'!$C:$C,MATCH($A860,'Smelter Reference List'!$E:$E,0)))</f>
        <v/>
      </c>
      <c r="D860" s="294" t="str">
        <f ca="1">IF(ISERROR($S860),"",OFFSET('Smelter Reference List'!$C$4,$S860-4,0)&amp;"")</f>
        <v/>
      </c>
      <c r="E860" s="294" t="str">
        <f ca="1">IF(ISERROR($S860),"",OFFSET('Smelter Reference List'!$D$4,$S860-4,0)&amp;"")</f>
        <v/>
      </c>
      <c r="F860" s="294" t="str">
        <f ca="1">IF(ISERROR($S860),"",OFFSET('Smelter Reference List'!$E$4,$S860-4,0))</f>
        <v/>
      </c>
      <c r="G860" s="294" t="str">
        <f ca="1">IF(C860=$U$4,"Enter smelter details", IF(ISERROR($S860),"",OFFSET('Smelter Reference List'!$F$4,$S860-4,0)))</f>
        <v/>
      </c>
      <c r="H860" s="295" t="str">
        <f ca="1">IF(ISERROR($S860),"",OFFSET('Smelter Reference List'!$G$4,$S860-4,0))</f>
        <v/>
      </c>
      <c r="I860" s="296" t="str">
        <f ca="1">IF(ISERROR($S860),"",OFFSET('Smelter Reference List'!$H$4,$S860-4,0))</f>
        <v/>
      </c>
      <c r="J860" s="296" t="str">
        <f ca="1">IF(ISERROR($S860),"",OFFSET('Smelter Reference List'!$I$4,$S860-4,0))</f>
        <v/>
      </c>
      <c r="K860" s="297"/>
      <c r="L860" s="297"/>
      <c r="M860" s="297"/>
      <c r="N860" s="297"/>
      <c r="O860" s="297"/>
      <c r="P860" s="297"/>
      <c r="Q860" s="298"/>
      <c r="R860" s="227"/>
      <c r="S860" s="228" t="e">
        <f>IF(C860="",NA(),MATCH($B860&amp;$C860,'Smelter Reference List'!$J:$J,0))</f>
        <v>#N/A</v>
      </c>
      <c r="T860" s="229"/>
      <c r="U860" s="229">
        <f t="shared" ca="1" si="27"/>
        <v>0</v>
      </c>
      <c r="V860" s="229"/>
      <c r="W860" s="229"/>
      <c r="Y860" s="223" t="str">
        <f t="shared" si="28"/>
        <v/>
      </c>
    </row>
    <row r="861" spans="1:25" s="223" customFormat="1" ht="20.25">
      <c r="A861" s="293"/>
      <c r="B861" s="294" t="str">
        <f>IF(LEN(A861)=0,"",INDEX('Smelter Reference List'!$A:$A,MATCH($A861,'Smelter Reference List'!$E:$E,0)))</f>
        <v/>
      </c>
      <c r="C861" s="300" t="str">
        <f>IF(LEN(A861)=0,"",INDEX('Smelter Reference List'!$C:$C,MATCH($A861,'Smelter Reference List'!$E:$E,0)))</f>
        <v/>
      </c>
      <c r="D861" s="294" t="str">
        <f ca="1">IF(ISERROR($S861),"",OFFSET('Smelter Reference List'!$C$4,$S861-4,0)&amp;"")</f>
        <v/>
      </c>
      <c r="E861" s="294" t="str">
        <f ca="1">IF(ISERROR($S861),"",OFFSET('Smelter Reference List'!$D$4,$S861-4,0)&amp;"")</f>
        <v/>
      </c>
      <c r="F861" s="294" t="str">
        <f ca="1">IF(ISERROR($S861),"",OFFSET('Smelter Reference List'!$E$4,$S861-4,0))</f>
        <v/>
      </c>
      <c r="G861" s="294" t="str">
        <f ca="1">IF(C861=$U$4,"Enter smelter details", IF(ISERROR($S861),"",OFFSET('Smelter Reference List'!$F$4,$S861-4,0)))</f>
        <v/>
      </c>
      <c r="H861" s="295" t="str">
        <f ca="1">IF(ISERROR($S861),"",OFFSET('Smelter Reference List'!$G$4,$S861-4,0))</f>
        <v/>
      </c>
      <c r="I861" s="296" t="str">
        <f ca="1">IF(ISERROR($S861),"",OFFSET('Smelter Reference List'!$H$4,$S861-4,0))</f>
        <v/>
      </c>
      <c r="J861" s="296" t="str">
        <f ca="1">IF(ISERROR($S861),"",OFFSET('Smelter Reference List'!$I$4,$S861-4,0))</f>
        <v/>
      </c>
      <c r="K861" s="297"/>
      <c r="L861" s="297"/>
      <c r="M861" s="297"/>
      <c r="N861" s="297"/>
      <c r="O861" s="297"/>
      <c r="P861" s="297"/>
      <c r="Q861" s="298"/>
      <c r="R861" s="227"/>
      <c r="S861" s="228" t="e">
        <f>IF(C861="",NA(),MATCH($B861&amp;$C861,'Smelter Reference List'!$J:$J,0))</f>
        <v>#N/A</v>
      </c>
      <c r="T861" s="229"/>
      <c r="U861" s="229">
        <f t="shared" ca="1" si="27"/>
        <v>0</v>
      </c>
      <c r="V861" s="229"/>
      <c r="W861" s="229"/>
      <c r="Y861" s="223" t="str">
        <f t="shared" si="28"/>
        <v/>
      </c>
    </row>
    <row r="862" spans="1:25" s="223" customFormat="1" ht="20.25">
      <c r="A862" s="293"/>
      <c r="B862" s="294" t="str">
        <f>IF(LEN(A862)=0,"",INDEX('Smelter Reference List'!$A:$A,MATCH($A862,'Smelter Reference List'!$E:$E,0)))</f>
        <v/>
      </c>
      <c r="C862" s="300" t="str">
        <f>IF(LEN(A862)=0,"",INDEX('Smelter Reference List'!$C:$C,MATCH($A862,'Smelter Reference List'!$E:$E,0)))</f>
        <v/>
      </c>
      <c r="D862" s="294" t="str">
        <f ca="1">IF(ISERROR($S862),"",OFFSET('Smelter Reference List'!$C$4,$S862-4,0)&amp;"")</f>
        <v/>
      </c>
      <c r="E862" s="294" t="str">
        <f ca="1">IF(ISERROR($S862),"",OFFSET('Smelter Reference List'!$D$4,$S862-4,0)&amp;"")</f>
        <v/>
      </c>
      <c r="F862" s="294" t="str">
        <f ca="1">IF(ISERROR($S862),"",OFFSET('Smelter Reference List'!$E$4,$S862-4,0))</f>
        <v/>
      </c>
      <c r="G862" s="294" t="str">
        <f ca="1">IF(C862=$U$4,"Enter smelter details", IF(ISERROR($S862),"",OFFSET('Smelter Reference List'!$F$4,$S862-4,0)))</f>
        <v/>
      </c>
      <c r="H862" s="295" t="str">
        <f ca="1">IF(ISERROR($S862),"",OFFSET('Smelter Reference List'!$G$4,$S862-4,0))</f>
        <v/>
      </c>
      <c r="I862" s="296" t="str">
        <f ca="1">IF(ISERROR($S862),"",OFFSET('Smelter Reference List'!$H$4,$S862-4,0))</f>
        <v/>
      </c>
      <c r="J862" s="296" t="str">
        <f ca="1">IF(ISERROR($S862),"",OFFSET('Smelter Reference List'!$I$4,$S862-4,0))</f>
        <v/>
      </c>
      <c r="K862" s="297"/>
      <c r="L862" s="297"/>
      <c r="M862" s="297"/>
      <c r="N862" s="297"/>
      <c r="O862" s="297"/>
      <c r="P862" s="297"/>
      <c r="Q862" s="298"/>
      <c r="R862" s="227"/>
      <c r="S862" s="228" t="e">
        <f>IF(C862="",NA(),MATCH($B862&amp;$C862,'Smelter Reference List'!$J:$J,0))</f>
        <v>#N/A</v>
      </c>
      <c r="T862" s="229"/>
      <c r="U862" s="229">
        <f t="shared" ca="1" si="27"/>
        <v>0</v>
      </c>
      <c r="V862" s="229"/>
      <c r="W862" s="229"/>
      <c r="Y862" s="223" t="str">
        <f t="shared" si="28"/>
        <v/>
      </c>
    </row>
    <row r="863" spans="1:25" s="223" customFormat="1" ht="20.25">
      <c r="A863" s="293"/>
      <c r="B863" s="294" t="str">
        <f>IF(LEN(A863)=0,"",INDEX('Smelter Reference List'!$A:$A,MATCH($A863,'Smelter Reference List'!$E:$E,0)))</f>
        <v/>
      </c>
      <c r="C863" s="300" t="str">
        <f>IF(LEN(A863)=0,"",INDEX('Smelter Reference List'!$C:$C,MATCH($A863,'Smelter Reference List'!$E:$E,0)))</f>
        <v/>
      </c>
      <c r="D863" s="294" t="str">
        <f ca="1">IF(ISERROR($S863),"",OFFSET('Smelter Reference List'!$C$4,$S863-4,0)&amp;"")</f>
        <v/>
      </c>
      <c r="E863" s="294" t="str">
        <f ca="1">IF(ISERROR($S863),"",OFFSET('Smelter Reference List'!$D$4,$S863-4,0)&amp;"")</f>
        <v/>
      </c>
      <c r="F863" s="294" t="str">
        <f ca="1">IF(ISERROR($S863),"",OFFSET('Smelter Reference List'!$E$4,$S863-4,0))</f>
        <v/>
      </c>
      <c r="G863" s="294" t="str">
        <f ca="1">IF(C863=$U$4,"Enter smelter details", IF(ISERROR($S863),"",OFFSET('Smelter Reference List'!$F$4,$S863-4,0)))</f>
        <v/>
      </c>
      <c r="H863" s="295" t="str">
        <f ca="1">IF(ISERROR($S863),"",OFFSET('Smelter Reference List'!$G$4,$S863-4,0))</f>
        <v/>
      </c>
      <c r="I863" s="296" t="str">
        <f ca="1">IF(ISERROR($S863),"",OFFSET('Smelter Reference List'!$H$4,$S863-4,0))</f>
        <v/>
      </c>
      <c r="J863" s="296" t="str">
        <f ca="1">IF(ISERROR($S863),"",OFFSET('Smelter Reference List'!$I$4,$S863-4,0))</f>
        <v/>
      </c>
      <c r="K863" s="297"/>
      <c r="L863" s="297"/>
      <c r="M863" s="297"/>
      <c r="N863" s="297"/>
      <c r="O863" s="297"/>
      <c r="P863" s="297"/>
      <c r="Q863" s="298"/>
      <c r="R863" s="227"/>
      <c r="S863" s="228" t="e">
        <f>IF(C863="",NA(),MATCH($B863&amp;$C863,'Smelter Reference List'!$J:$J,0))</f>
        <v>#N/A</v>
      </c>
      <c r="T863" s="229"/>
      <c r="U863" s="229">
        <f t="shared" ca="1" si="27"/>
        <v>0</v>
      </c>
      <c r="V863" s="229"/>
      <c r="W863" s="229"/>
      <c r="Y863" s="223" t="str">
        <f t="shared" si="28"/>
        <v/>
      </c>
    </row>
    <row r="864" spans="1:25" s="223" customFormat="1" ht="20.25">
      <c r="A864" s="293"/>
      <c r="B864" s="294" t="str">
        <f>IF(LEN(A864)=0,"",INDEX('Smelter Reference List'!$A:$A,MATCH($A864,'Smelter Reference List'!$E:$E,0)))</f>
        <v/>
      </c>
      <c r="C864" s="300" t="str">
        <f>IF(LEN(A864)=0,"",INDEX('Smelter Reference List'!$C:$C,MATCH($A864,'Smelter Reference List'!$E:$E,0)))</f>
        <v/>
      </c>
      <c r="D864" s="294" t="str">
        <f ca="1">IF(ISERROR($S864),"",OFFSET('Smelter Reference List'!$C$4,$S864-4,0)&amp;"")</f>
        <v/>
      </c>
      <c r="E864" s="294" t="str">
        <f ca="1">IF(ISERROR($S864),"",OFFSET('Smelter Reference List'!$D$4,$S864-4,0)&amp;"")</f>
        <v/>
      </c>
      <c r="F864" s="294" t="str">
        <f ca="1">IF(ISERROR($S864),"",OFFSET('Smelter Reference List'!$E$4,$S864-4,0))</f>
        <v/>
      </c>
      <c r="G864" s="294" t="str">
        <f ca="1">IF(C864=$U$4,"Enter smelter details", IF(ISERROR($S864),"",OFFSET('Smelter Reference List'!$F$4,$S864-4,0)))</f>
        <v/>
      </c>
      <c r="H864" s="295" t="str">
        <f ca="1">IF(ISERROR($S864),"",OFFSET('Smelter Reference List'!$G$4,$S864-4,0))</f>
        <v/>
      </c>
      <c r="I864" s="296" t="str">
        <f ca="1">IF(ISERROR($S864),"",OFFSET('Smelter Reference List'!$H$4,$S864-4,0))</f>
        <v/>
      </c>
      <c r="J864" s="296" t="str">
        <f ca="1">IF(ISERROR($S864),"",OFFSET('Smelter Reference List'!$I$4,$S864-4,0))</f>
        <v/>
      </c>
      <c r="K864" s="297"/>
      <c r="L864" s="297"/>
      <c r="M864" s="297"/>
      <c r="N864" s="297"/>
      <c r="O864" s="297"/>
      <c r="P864" s="297"/>
      <c r="Q864" s="298"/>
      <c r="R864" s="227"/>
      <c r="S864" s="228" t="e">
        <f>IF(C864="",NA(),MATCH($B864&amp;$C864,'Smelter Reference List'!$J:$J,0))</f>
        <v>#N/A</v>
      </c>
      <c r="T864" s="229"/>
      <c r="U864" s="229">
        <f t="shared" ca="1" si="27"/>
        <v>0</v>
      </c>
      <c r="V864" s="229"/>
      <c r="W864" s="229"/>
      <c r="Y864" s="223" t="str">
        <f t="shared" si="28"/>
        <v/>
      </c>
    </row>
    <row r="865" spans="1:25" s="223" customFormat="1" ht="20.25">
      <c r="A865" s="293"/>
      <c r="B865" s="294" t="str">
        <f>IF(LEN(A865)=0,"",INDEX('Smelter Reference List'!$A:$A,MATCH($A865,'Smelter Reference List'!$E:$E,0)))</f>
        <v/>
      </c>
      <c r="C865" s="300" t="str">
        <f>IF(LEN(A865)=0,"",INDEX('Smelter Reference List'!$C:$C,MATCH($A865,'Smelter Reference List'!$E:$E,0)))</f>
        <v/>
      </c>
      <c r="D865" s="294" t="str">
        <f ca="1">IF(ISERROR($S865),"",OFFSET('Smelter Reference List'!$C$4,$S865-4,0)&amp;"")</f>
        <v/>
      </c>
      <c r="E865" s="294" t="str">
        <f ca="1">IF(ISERROR($S865),"",OFFSET('Smelter Reference List'!$D$4,$S865-4,0)&amp;"")</f>
        <v/>
      </c>
      <c r="F865" s="294" t="str">
        <f ca="1">IF(ISERROR($S865),"",OFFSET('Smelter Reference List'!$E$4,$S865-4,0))</f>
        <v/>
      </c>
      <c r="G865" s="294" t="str">
        <f ca="1">IF(C865=$U$4,"Enter smelter details", IF(ISERROR($S865),"",OFFSET('Smelter Reference List'!$F$4,$S865-4,0)))</f>
        <v/>
      </c>
      <c r="H865" s="295" t="str">
        <f ca="1">IF(ISERROR($S865),"",OFFSET('Smelter Reference List'!$G$4,$S865-4,0))</f>
        <v/>
      </c>
      <c r="I865" s="296" t="str">
        <f ca="1">IF(ISERROR($S865),"",OFFSET('Smelter Reference List'!$H$4,$S865-4,0))</f>
        <v/>
      </c>
      <c r="J865" s="296" t="str">
        <f ca="1">IF(ISERROR($S865),"",OFFSET('Smelter Reference List'!$I$4,$S865-4,0))</f>
        <v/>
      </c>
      <c r="K865" s="297"/>
      <c r="L865" s="297"/>
      <c r="M865" s="297"/>
      <c r="N865" s="297"/>
      <c r="O865" s="297"/>
      <c r="P865" s="297"/>
      <c r="Q865" s="298"/>
      <c r="R865" s="227"/>
      <c r="S865" s="228" t="e">
        <f>IF(C865="",NA(),MATCH($B865&amp;$C865,'Smelter Reference List'!$J:$J,0))</f>
        <v>#N/A</v>
      </c>
      <c r="T865" s="229"/>
      <c r="U865" s="229">
        <f t="shared" ca="1" si="27"/>
        <v>0</v>
      </c>
      <c r="V865" s="229"/>
      <c r="W865" s="229"/>
      <c r="Y865" s="223" t="str">
        <f t="shared" si="28"/>
        <v/>
      </c>
    </row>
    <row r="866" spans="1:25" s="223" customFormat="1" ht="20.25">
      <c r="A866" s="293"/>
      <c r="B866" s="294" t="str">
        <f>IF(LEN(A866)=0,"",INDEX('Smelter Reference List'!$A:$A,MATCH($A866,'Smelter Reference List'!$E:$E,0)))</f>
        <v/>
      </c>
      <c r="C866" s="300" t="str">
        <f>IF(LEN(A866)=0,"",INDEX('Smelter Reference List'!$C:$C,MATCH($A866,'Smelter Reference List'!$E:$E,0)))</f>
        <v/>
      </c>
      <c r="D866" s="294" t="str">
        <f ca="1">IF(ISERROR($S866),"",OFFSET('Smelter Reference List'!$C$4,$S866-4,0)&amp;"")</f>
        <v/>
      </c>
      <c r="E866" s="294" t="str">
        <f ca="1">IF(ISERROR($S866),"",OFFSET('Smelter Reference List'!$D$4,$S866-4,0)&amp;"")</f>
        <v/>
      </c>
      <c r="F866" s="294" t="str">
        <f ca="1">IF(ISERROR($S866),"",OFFSET('Smelter Reference List'!$E$4,$S866-4,0))</f>
        <v/>
      </c>
      <c r="G866" s="294" t="str">
        <f ca="1">IF(C866=$U$4,"Enter smelter details", IF(ISERROR($S866),"",OFFSET('Smelter Reference List'!$F$4,$S866-4,0)))</f>
        <v/>
      </c>
      <c r="H866" s="295" t="str">
        <f ca="1">IF(ISERROR($S866),"",OFFSET('Smelter Reference List'!$G$4,$S866-4,0))</f>
        <v/>
      </c>
      <c r="I866" s="296" t="str">
        <f ca="1">IF(ISERROR($S866),"",OFFSET('Smelter Reference List'!$H$4,$S866-4,0))</f>
        <v/>
      </c>
      <c r="J866" s="296" t="str">
        <f ca="1">IF(ISERROR($S866),"",OFFSET('Smelter Reference List'!$I$4,$S866-4,0))</f>
        <v/>
      </c>
      <c r="K866" s="297"/>
      <c r="L866" s="297"/>
      <c r="M866" s="297"/>
      <c r="N866" s="297"/>
      <c r="O866" s="297"/>
      <c r="P866" s="297"/>
      <c r="Q866" s="298"/>
      <c r="R866" s="227"/>
      <c r="S866" s="228" t="e">
        <f>IF(C866="",NA(),MATCH($B866&amp;$C866,'Smelter Reference List'!$J:$J,0))</f>
        <v>#N/A</v>
      </c>
      <c r="T866" s="229"/>
      <c r="U866" s="229">
        <f t="shared" ca="1" si="27"/>
        <v>0</v>
      </c>
      <c r="V866" s="229"/>
      <c r="W866" s="229"/>
      <c r="Y866" s="223" t="str">
        <f t="shared" si="28"/>
        <v/>
      </c>
    </row>
    <row r="867" spans="1:25" s="223" customFormat="1" ht="20.25">
      <c r="A867" s="293"/>
      <c r="B867" s="294" t="str">
        <f>IF(LEN(A867)=0,"",INDEX('Smelter Reference List'!$A:$A,MATCH($A867,'Smelter Reference List'!$E:$E,0)))</f>
        <v/>
      </c>
      <c r="C867" s="300" t="str">
        <f>IF(LEN(A867)=0,"",INDEX('Smelter Reference List'!$C:$C,MATCH($A867,'Smelter Reference List'!$E:$E,0)))</f>
        <v/>
      </c>
      <c r="D867" s="294" t="str">
        <f ca="1">IF(ISERROR($S867),"",OFFSET('Smelter Reference List'!$C$4,$S867-4,0)&amp;"")</f>
        <v/>
      </c>
      <c r="E867" s="294" t="str">
        <f ca="1">IF(ISERROR($S867),"",OFFSET('Smelter Reference List'!$D$4,$S867-4,0)&amp;"")</f>
        <v/>
      </c>
      <c r="F867" s="294" t="str">
        <f ca="1">IF(ISERROR($S867),"",OFFSET('Smelter Reference List'!$E$4,$S867-4,0))</f>
        <v/>
      </c>
      <c r="G867" s="294" t="str">
        <f ca="1">IF(C867=$U$4,"Enter smelter details", IF(ISERROR($S867),"",OFFSET('Smelter Reference List'!$F$4,$S867-4,0)))</f>
        <v/>
      </c>
      <c r="H867" s="295" t="str">
        <f ca="1">IF(ISERROR($S867),"",OFFSET('Smelter Reference List'!$G$4,$S867-4,0))</f>
        <v/>
      </c>
      <c r="I867" s="296" t="str">
        <f ca="1">IF(ISERROR($S867),"",OFFSET('Smelter Reference List'!$H$4,$S867-4,0))</f>
        <v/>
      </c>
      <c r="J867" s="296" t="str">
        <f ca="1">IF(ISERROR($S867),"",OFFSET('Smelter Reference List'!$I$4,$S867-4,0))</f>
        <v/>
      </c>
      <c r="K867" s="297"/>
      <c r="L867" s="297"/>
      <c r="M867" s="297"/>
      <c r="N867" s="297"/>
      <c r="O867" s="297"/>
      <c r="P867" s="297"/>
      <c r="Q867" s="298"/>
      <c r="R867" s="227"/>
      <c r="S867" s="228" t="e">
        <f>IF(C867="",NA(),MATCH($B867&amp;$C867,'Smelter Reference List'!$J:$J,0))</f>
        <v>#N/A</v>
      </c>
      <c r="T867" s="229"/>
      <c r="U867" s="229">
        <f t="shared" ca="1" si="27"/>
        <v>0</v>
      </c>
      <c r="V867" s="229"/>
      <c r="W867" s="229"/>
      <c r="Y867" s="223" t="str">
        <f t="shared" si="28"/>
        <v/>
      </c>
    </row>
    <row r="868" spans="1:25" s="223" customFormat="1" ht="20.25">
      <c r="A868" s="293"/>
      <c r="B868" s="294" t="str">
        <f>IF(LEN(A868)=0,"",INDEX('Smelter Reference List'!$A:$A,MATCH($A868,'Smelter Reference List'!$E:$E,0)))</f>
        <v/>
      </c>
      <c r="C868" s="300" t="str">
        <f>IF(LEN(A868)=0,"",INDEX('Smelter Reference List'!$C:$C,MATCH($A868,'Smelter Reference List'!$E:$E,0)))</f>
        <v/>
      </c>
      <c r="D868" s="294" t="str">
        <f ca="1">IF(ISERROR($S868),"",OFFSET('Smelter Reference List'!$C$4,$S868-4,0)&amp;"")</f>
        <v/>
      </c>
      <c r="E868" s="294" t="str">
        <f ca="1">IF(ISERROR($S868),"",OFFSET('Smelter Reference List'!$D$4,$S868-4,0)&amp;"")</f>
        <v/>
      </c>
      <c r="F868" s="294" t="str">
        <f ca="1">IF(ISERROR($S868),"",OFFSET('Smelter Reference List'!$E$4,$S868-4,0))</f>
        <v/>
      </c>
      <c r="G868" s="294" t="str">
        <f ca="1">IF(C868=$U$4,"Enter smelter details", IF(ISERROR($S868),"",OFFSET('Smelter Reference List'!$F$4,$S868-4,0)))</f>
        <v/>
      </c>
      <c r="H868" s="295" t="str">
        <f ca="1">IF(ISERROR($S868),"",OFFSET('Smelter Reference List'!$G$4,$S868-4,0))</f>
        <v/>
      </c>
      <c r="I868" s="296" t="str">
        <f ca="1">IF(ISERROR($S868),"",OFFSET('Smelter Reference List'!$H$4,$S868-4,0))</f>
        <v/>
      </c>
      <c r="J868" s="296" t="str">
        <f ca="1">IF(ISERROR($S868),"",OFFSET('Smelter Reference List'!$I$4,$S868-4,0))</f>
        <v/>
      </c>
      <c r="K868" s="297"/>
      <c r="L868" s="297"/>
      <c r="M868" s="297"/>
      <c r="N868" s="297"/>
      <c r="O868" s="297"/>
      <c r="P868" s="297"/>
      <c r="Q868" s="298"/>
      <c r="R868" s="227"/>
      <c r="S868" s="228" t="e">
        <f>IF(C868="",NA(),MATCH($B868&amp;$C868,'Smelter Reference List'!$J:$J,0))</f>
        <v>#N/A</v>
      </c>
      <c r="T868" s="229"/>
      <c r="U868" s="229">
        <f t="shared" ca="1" si="27"/>
        <v>0</v>
      </c>
      <c r="V868" s="229"/>
      <c r="W868" s="229"/>
      <c r="Y868" s="223" t="str">
        <f t="shared" si="28"/>
        <v/>
      </c>
    </row>
    <row r="869" spans="1:25" s="223" customFormat="1" ht="20.25">
      <c r="A869" s="293"/>
      <c r="B869" s="294" t="str">
        <f>IF(LEN(A869)=0,"",INDEX('Smelter Reference List'!$A:$A,MATCH($A869,'Smelter Reference List'!$E:$E,0)))</f>
        <v/>
      </c>
      <c r="C869" s="300" t="str">
        <f>IF(LEN(A869)=0,"",INDEX('Smelter Reference List'!$C:$C,MATCH($A869,'Smelter Reference List'!$E:$E,0)))</f>
        <v/>
      </c>
      <c r="D869" s="294" t="str">
        <f ca="1">IF(ISERROR($S869),"",OFFSET('Smelter Reference List'!$C$4,$S869-4,0)&amp;"")</f>
        <v/>
      </c>
      <c r="E869" s="294" t="str">
        <f ca="1">IF(ISERROR($S869),"",OFFSET('Smelter Reference List'!$D$4,$S869-4,0)&amp;"")</f>
        <v/>
      </c>
      <c r="F869" s="294" t="str">
        <f ca="1">IF(ISERROR($S869),"",OFFSET('Smelter Reference List'!$E$4,$S869-4,0))</f>
        <v/>
      </c>
      <c r="G869" s="294" t="str">
        <f ca="1">IF(C869=$U$4,"Enter smelter details", IF(ISERROR($S869),"",OFFSET('Smelter Reference List'!$F$4,$S869-4,0)))</f>
        <v/>
      </c>
      <c r="H869" s="295" t="str">
        <f ca="1">IF(ISERROR($S869),"",OFFSET('Smelter Reference List'!$G$4,$S869-4,0))</f>
        <v/>
      </c>
      <c r="I869" s="296" t="str">
        <f ca="1">IF(ISERROR($S869),"",OFFSET('Smelter Reference List'!$H$4,$S869-4,0))</f>
        <v/>
      </c>
      <c r="J869" s="296" t="str">
        <f ca="1">IF(ISERROR($S869),"",OFFSET('Smelter Reference List'!$I$4,$S869-4,0))</f>
        <v/>
      </c>
      <c r="K869" s="297"/>
      <c r="L869" s="297"/>
      <c r="M869" s="297"/>
      <c r="N869" s="297"/>
      <c r="O869" s="297"/>
      <c r="P869" s="297"/>
      <c r="Q869" s="298"/>
      <c r="R869" s="227"/>
      <c r="S869" s="228" t="e">
        <f>IF(C869="",NA(),MATCH($B869&amp;$C869,'Smelter Reference List'!$J:$J,0))</f>
        <v>#N/A</v>
      </c>
      <c r="T869" s="229"/>
      <c r="U869" s="229">
        <f t="shared" ca="1" si="27"/>
        <v>0</v>
      </c>
      <c r="V869" s="229"/>
      <c r="W869" s="229"/>
      <c r="Y869" s="223" t="str">
        <f t="shared" si="28"/>
        <v/>
      </c>
    </row>
    <row r="870" spans="1:25" s="223" customFormat="1" ht="20.25">
      <c r="A870" s="293"/>
      <c r="B870" s="294" t="str">
        <f>IF(LEN(A870)=0,"",INDEX('Smelter Reference List'!$A:$A,MATCH($A870,'Smelter Reference List'!$E:$E,0)))</f>
        <v/>
      </c>
      <c r="C870" s="300" t="str">
        <f>IF(LEN(A870)=0,"",INDEX('Smelter Reference List'!$C:$C,MATCH($A870,'Smelter Reference List'!$E:$E,0)))</f>
        <v/>
      </c>
      <c r="D870" s="294" t="str">
        <f ca="1">IF(ISERROR($S870),"",OFFSET('Smelter Reference List'!$C$4,$S870-4,0)&amp;"")</f>
        <v/>
      </c>
      <c r="E870" s="294" t="str">
        <f ca="1">IF(ISERROR($S870),"",OFFSET('Smelter Reference List'!$D$4,$S870-4,0)&amp;"")</f>
        <v/>
      </c>
      <c r="F870" s="294" t="str">
        <f ca="1">IF(ISERROR($S870),"",OFFSET('Smelter Reference List'!$E$4,$S870-4,0))</f>
        <v/>
      </c>
      <c r="G870" s="294" t="str">
        <f ca="1">IF(C870=$U$4,"Enter smelter details", IF(ISERROR($S870),"",OFFSET('Smelter Reference List'!$F$4,$S870-4,0)))</f>
        <v/>
      </c>
      <c r="H870" s="295" t="str">
        <f ca="1">IF(ISERROR($S870),"",OFFSET('Smelter Reference List'!$G$4,$S870-4,0))</f>
        <v/>
      </c>
      <c r="I870" s="296" t="str">
        <f ca="1">IF(ISERROR($S870),"",OFFSET('Smelter Reference List'!$H$4,$S870-4,0))</f>
        <v/>
      </c>
      <c r="J870" s="296" t="str">
        <f ca="1">IF(ISERROR($S870),"",OFFSET('Smelter Reference List'!$I$4,$S870-4,0))</f>
        <v/>
      </c>
      <c r="K870" s="297"/>
      <c r="L870" s="297"/>
      <c r="M870" s="297"/>
      <c r="N870" s="297"/>
      <c r="O870" s="297"/>
      <c r="P870" s="297"/>
      <c r="Q870" s="298"/>
      <c r="R870" s="227"/>
      <c r="S870" s="228" t="e">
        <f>IF(C870="",NA(),MATCH($B870&amp;$C870,'Smelter Reference List'!$J:$J,0))</f>
        <v>#N/A</v>
      </c>
      <c r="T870" s="229"/>
      <c r="U870" s="229">
        <f t="shared" ca="1" si="27"/>
        <v>0</v>
      </c>
      <c r="V870" s="229"/>
      <c r="W870" s="229"/>
      <c r="Y870" s="223" t="str">
        <f t="shared" si="28"/>
        <v/>
      </c>
    </row>
    <row r="871" spans="1:25" s="223" customFormat="1" ht="20.25">
      <c r="A871" s="293"/>
      <c r="B871" s="294" t="str">
        <f>IF(LEN(A871)=0,"",INDEX('Smelter Reference List'!$A:$A,MATCH($A871,'Smelter Reference List'!$E:$E,0)))</f>
        <v/>
      </c>
      <c r="C871" s="300" t="str">
        <f>IF(LEN(A871)=0,"",INDEX('Smelter Reference List'!$C:$C,MATCH($A871,'Smelter Reference List'!$E:$E,0)))</f>
        <v/>
      </c>
      <c r="D871" s="294" t="str">
        <f ca="1">IF(ISERROR($S871),"",OFFSET('Smelter Reference List'!$C$4,$S871-4,0)&amp;"")</f>
        <v/>
      </c>
      <c r="E871" s="294" t="str">
        <f ca="1">IF(ISERROR($S871),"",OFFSET('Smelter Reference List'!$D$4,$S871-4,0)&amp;"")</f>
        <v/>
      </c>
      <c r="F871" s="294" t="str">
        <f ca="1">IF(ISERROR($S871),"",OFFSET('Smelter Reference List'!$E$4,$S871-4,0))</f>
        <v/>
      </c>
      <c r="G871" s="294" t="str">
        <f ca="1">IF(C871=$U$4,"Enter smelter details", IF(ISERROR($S871),"",OFFSET('Smelter Reference List'!$F$4,$S871-4,0)))</f>
        <v/>
      </c>
      <c r="H871" s="295" t="str">
        <f ca="1">IF(ISERROR($S871),"",OFFSET('Smelter Reference List'!$G$4,$S871-4,0))</f>
        <v/>
      </c>
      <c r="I871" s="296" t="str">
        <f ca="1">IF(ISERROR($S871),"",OFFSET('Smelter Reference List'!$H$4,$S871-4,0))</f>
        <v/>
      </c>
      <c r="J871" s="296" t="str">
        <f ca="1">IF(ISERROR($S871),"",OFFSET('Smelter Reference List'!$I$4,$S871-4,0))</f>
        <v/>
      </c>
      <c r="K871" s="297"/>
      <c r="L871" s="297"/>
      <c r="M871" s="297"/>
      <c r="N871" s="297"/>
      <c r="O871" s="297"/>
      <c r="P871" s="297"/>
      <c r="Q871" s="298"/>
      <c r="R871" s="227"/>
      <c r="S871" s="228" t="e">
        <f>IF(C871="",NA(),MATCH($B871&amp;$C871,'Smelter Reference List'!$J:$J,0))</f>
        <v>#N/A</v>
      </c>
      <c r="T871" s="229"/>
      <c r="U871" s="229">
        <f t="shared" ca="1" si="27"/>
        <v>0</v>
      </c>
      <c r="V871" s="229"/>
      <c r="W871" s="229"/>
      <c r="Y871" s="223" t="str">
        <f t="shared" si="28"/>
        <v/>
      </c>
    </row>
    <row r="872" spans="1:25" s="223" customFormat="1" ht="20.25">
      <c r="A872" s="293"/>
      <c r="B872" s="294" t="str">
        <f>IF(LEN(A872)=0,"",INDEX('Smelter Reference List'!$A:$A,MATCH($A872,'Smelter Reference List'!$E:$E,0)))</f>
        <v/>
      </c>
      <c r="C872" s="300" t="str">
        <f>IF(LEN(A872)=0,"",INDEX('Smelter Reference List'!$C:$C,MATCH($A872,'Smelter Reference List'!$E:$E,0)))</f>
        <v/>
      </c>
      <c r="D872" s="294" t="str">
        <f ca="1">IF(ISERROR($S872),"",OFFSET('Smelter Reference List'!$C$4,$S872-4,0)&amp;"")</f>
        <v/>
      </c>
      <c r="E872" s="294" t="str">
        <f ca="1">IF(ISERROR($S872),"",OFFSET('Smelter Reference List'!$D$4,$S872-4,0)&amp;"")</f>
        <v/>
      </c>
      <c r="F872" s="294" t="str">
        <f ca="1">IF(ISERROR($S872),"",OFFSET('Smelter Reference List'!$E$4,$S872-4,0))</f>
        <v/>
      </c>
      <c r="G872" s="294" t="str">
        <f ca="1">IF(C872=$U$4,"Enter smelter details", IF(ISERROR($S872),"",OFFSET('Smelter Reference List'!$F$4,$S872-4,0)))</f>
        <v/>
      </c>
      <c r="H872" s="295" t="str">
        <f ca="1">IF(ISERROR($S872),"",OFFSET('Smelter Reference List'!$G$4,$S872-4,0))</f>
        <v/>
      </c>
      <c r="I872" s="296" t="str">
        <f ca="1">IF(ISERROR($S872),"",OFFSET('Smelter Reference List'!$H$4,$S872-4,0))</f>
        <v/>
      </c>
      <c r="J872" s="296" t="str">
        <f ca="1">IF(ISERROR($S872),"",OFFSET('Smelter Reference List'!$I$4,$S872-4,0))</f>
        <v/>
      </c>
      <c r="K872" s="297"/>
      <c r="L872" s="297"/>
      <c r="M872" s="297"/>
      <c r="N872" s="297"/>
      <c r="O872" s="297"/>
      <c r="P872" s="297"/>
      <c r="Q872" s="298"/>
      <c r="R872" s="227"/>
      <c r="S872" s="228" t="e">
        <f>IF(C872="",NA(),MATCH($B872&amp;$C872,'Smelter Reference List'!$J:$J,0))</f>
        <v>#N/A</v>
      </c>
      <c r="T872" s="229"/>
      <c r="U872" s="229">
        <f t="shared" ca="1" si="27"/>
        <v>0</v>
      </c>
      <c r="V872" s="229"/>
      <c r="W872" s="229"/>
      <c r="Y872" s="223" t="str">
        <f t="shared" si="28"/>
        <v/>
      </c>
    </row>
    <row r="873" spans="1:25" s="223" customFormat="1" ht="20.25">
      <c r="A873" s="293"/>
      <c r="B873" s="294" t="str">
        <f>IF(LEN(A873)=0,"",INDEX('Smelter Reference List'!$A:$A,MATCH($A873,'Smelter Reference List'!$E:$E,0)))</f>
        <v/>
      </c>
      <c r="C873" s="300" t="str">
        <f>IF(LEN(A873)=0,"",INDEX('Smelter Reference List'!$C:$C,MATCH($A873,'Smelter Reference List'!$E:$E,0)))</f>
        <v/>
      </c>
      <c r="D873" s="294" t="str">
        <f ca="1">IF(ISERROR($S873),"",OFFSET('Smelter Reference List'!$C$4,$S873-4,0)&amp;"")</f>
        <v/>
      </c>
      <c r="E873" s="294" t="str">
        <f ca="1">IF(ISERROR($S873),"",OFFSET('Smelter Reference List'!$D$4,$S873-4,0)&amp;"")</f>
        <v/>
      </c>
      <c r="F873" s="294" t="str">
        <f ca="1">IF(ISERROR($S873),"",OFFSET('Smelter Reference List'!$E$4,$S873-4,0))</f>
        <v/>
      </c>
      <c r="G873" s="294" t="str">
        <f ca="1">IF(C873=$U$4,"Enter smelter details", IF(ISERROR($S873),"",OFFSET('Smelter Reference List'!$F$4,$S873-4,0)))</f>
        <v/>
      </c>
      <c r="H873" s="295" t="str">
        <f ca="1">IF(ISERROR($S873),"",OFFSET('Smelter Reference List'!$G$4,$S873-4,0))</f>
        <v/>
      </c>
      <c r="I873" s="296" t="str">
        <f ca="1">IF(ISERROR($S873),"",OFFSET('Smelter Reference List'!$H$4,$S873-4,0))</f>
        <v/>
      </c>
      <c r="J873" s="296" t="str">
        <f ca="1">IF(ISERROR($S873),"",OFFSET('Smelter Reference List'!$I$4,$S873-4,0))</f>
        <v/>
      </c>
      <c r="K873" s="297"/>
      <c r="L873" s="297"/>
      <c r="M873" s="297"/>
      <c r="N873" s="297"/>
      <c r="O873" s="297"/>
      <c r="P873" s="297"/>
      <c r="Q873" s="298"/>
      <c r="R873" s="227"/>
      <c r="S873" s="228" t="e">
        <f>IF(C873="",NA(),MATCH($B873&amp;$C873,'Smelter Reference List'!$J:$J,0))</f>
        <v>#N/A</v>
      </c>
      <c r="T873" s="229"/>
      <c r="U873" s="229">
        <f t="shared" ca="1" si="27"/>
        <v>0</v>
      </c>
      <c r="V873" s="229"/>
      <c r="W873" s="229"/>
      <c r="Y873" s="223" t="str">
        <f t="shared" si="28"/>
        <v/>
      </c>
    </row>
    <row r="874" spans="1:25" s="223" customFormat="1" ht="20.25">
      <c r="A874" s="293"/>
      <c r="B874" s="294" t="str">
        <f>IF(LEN(A874)=0,"",INDEX('Smelter Reference List'!$A:$A,MATCH($A874,'Smelter Reference List'!$E:$E,0)))</f>
        <v/>
      </c>
      <c r="C874" s="300" t="str">
        <f>IF(LEN(A874)=0,"",INDEX('Smelter Reference List'!$C:$C,MATCH($A874,'Smelter Reference List'!$E:$E,0)))</f>
        <v/>
      </c>
      <c r="D874" s="294" t="str">
        <f ca="1">IF(ISERROR($S874),"",OFFSET('Smelter Reference List'!$C$4,$S874-4,0)&amp;"")</f>
        <v/>
      </c>
      <c r="E874" s="294" t="str">
        <f ca="1">IF(ISERROR($S874),"",OFFSET('Smelter Reference List'!$D$4,$S874-4,0)&amp;"")</f>
        <v/>
      </c>
      <c r="F874" s="294" t="str">
        <f ca="1">IF(ISERROR($S874),"",OFFSET('Smelter Reference List'!$E$4,$S874-4,0))</f>
        <v/>
      </c>
      <c r="G874" s="294" t="str">
        <f ca="1">IF(C874=$U$4,"Enter smelter details", IF(ISERROR($S874),"",OFFSET('Smelter Reference List'!$F$4,$S874-4,0)))</f>
        <v/>
      </c>
      <c r="H874" s="295" t="str">
        <f ca="1">IF(ISERROR($S874),"",OFFSET('Smelter Reference List'!$G$4,$S874-4,0))</f>
        <v/>
      </c>
      <c r="I874" s="296" t="str">
        <f ca="1">IF(ISERROR($S874),"",OFFSET('Smelter Reference List'!$H$4,$S874-4,0))</f>
        <v/>
      </c>
      <c r="J874" s="296" t="str">
        <f ca="1">IF(ISERROR($S874),"",OFFSET('Smelter Reference List'!$I$4,$S874-4,0))</f>
        <v/>
      </c>
      <c r="K874" s="297"/>
      <c r="L874" s="297"/>
      <c r="M874" s="297"/>
      <c r="N874" s="297"/>
      <c r="O874" s="297"/>
      <c r="P874" s="297"/>
      <c r="Q874" s="298"/>
      <c r="R874" s="227"/>
      <c r="S874" s="228" t="e">
        <f>IF(C874="",NA(),MATCH($B874&amp;$C874,'Smelter Reference List'!$J:$J,0))</f>
        <v>#N/A</v>
      </c>
      <c r="T874" s="229"/>
      <c r="U874" s="229">
        <f t="shared" ca="1" si="27"/>
        <v>0</v>
      </c>
      <c r="V874" s="229"/>
      <c r="W874" s="229"/>
      <c r="Y874" s="223" t="str">
        <f t="shared" si="28"/>
        <v/>
      </c>
    </row>
    <row r="875" spans="1:25" s="223" customFormat="1" ht="20.25">
      <c r="A875" s="293"/>
      <c r="B875" s="294" t="str">
        <f>IF(LEN(A875)=0,"",INDEX('Smelter Reference List'!$A:$A,MATCH($A875,'Smelter Reference List'!$E:$E,0)))</f>
        <v/>
      </c>
      <c r="C875" s="300" t="str">
        <f>IF(LEN(A875)=0,"",INDEX('Smelter Reference List'!$C:$C,MATCH($A875,'Smelter Reference List'!$E:$E,0)))</f>
        <v/>
      </c>
      <c r="D875" s="294" t="str">
        <f ca="1">IF(ISERROR($S875),"",OFFSET('Smelter Reference List'!$C$4,$S875-4,0)&amp;"")</f>
        <v/>
      </c>
      <c r="E875" s="294" t="str">
        <f ca="1">IF(ISERROR($S875),"",OFFSET('Smelter Reference List'!$D$4,$S875-4,0)&amp;"")</f>
        <v/>
      </c>
      <c r="F875" s="294" t="str">
        <f ca="1">IF(ISERROR($S875),"",OFFSET('Smelter Reference List'!$E$4,$S875-4,0))</f>
        <v/>
      </c>
      <c r="G875" s="294" t="str">
        <f ca="1">IF(C875=$U$4,"Enter smelter details", IF(ISERROR($S875),"",OFFSET('Smelter Reference List'!$F$4,$S875-4,0)))</f>
        <v/>
      </c>
      <c r="H875" s="295" t="str">
        <f ca="1">IF(ISERROR($S875),"",OFFSET('Smelter Reference List'!$G$4,$S875-4,0))</f>
        <v/>
      </c>
      <c r="I875" s="296" t="str">
        <f ca="1">IF(ISERROR($S875),"",OFFSET('Smelter Reference List'!$H$4,$S875-4,0))</f>
        <v/>
      </c>
      <c r="J875" s="296" t="str">
        <f ca="1">IF(ISERROR($S875),"",OFFSET('Smelter Reference List'!$I$4,$S875-4,0))</f>
        <v/>
      </c>
      <c r="K875" s="297"/>
      <c r="L875" s="297"/>
      <c r="M875" s="297"/>
      <c r="N875" s="297"/>
      <c r="O875" s="297"/>
      <c r="P875" s="297"/>
      <c r="Q875" s="298"/>
      <c r="R875" s="227"/>
      <c r="S875" s="228" t="e">
        <f>IF(C875="",NA(),MATCH($B875&amp;$C875,'Smelter Reference List'!$J:$J,0))</f>
        <v>#N/A</v>
      </c>
      <c r="T875" s="229"/>
      <c r="U875" s="229">
        <f t="shared" ca="1" si="27"/>
        <v>0</v>
      </c>
      <c r="V875" s="229"/>
      <c r="W875" s="229"/>
      <c r="Y875" s="223" t="str">
        <f t="shared" si="28"/>
        <v/>
      </c>
    </row>
    <row r="876" spans="1:25" s="223" customFormat="1" ht="20.25">
      <c r="A876" s="293"/>
      <c r="B876" s="294" t="str">
        <f>IF(LEN(A876)=0,"",INDEX('Smelter Reference List'!$A:$A,MATCH($A876,'Smelter Reference List'!$E:$E,0)))</f>
        <v/>
      </c>
      <c r="C876" s="300" t="str">
        <f>IF(LEN(A876)=0,"",INDEX('Smelter Reference List'!$C:$C,MATCH($A876,'Smelter Reference List'!$E:$E,0)))</f>
        <v/>
      </c>
      <c r="D876" s="294" t="str">
        <f ca="1">IF(ISERROR($S876),"",OFFSET('Smelter Reference List'!$C$4,$S876-4,0)&amp;"")</f>
        <v/>
      </c>
      <c r="E876" s="294" t="str">
        <f ca="1">IF(ISERROR($S876),"",OFFSET('Smelter Reference List'!$D$4,$S876-4,0)&amp;"")</f>
        <v/>
      </c>
      <c r="F876" s="294" t="str">
        <f ca="1">IF(ISERROR($S876),"",OFFSET('Smelter Reference List'!$E$4,$S876-4,0))</f>
        <v/>
      </c>
      <c r="G876" s="294" t="str">
        <f ca="1">IF(C876=$U$4,"Enter smelter details", IF(ISERROR($S876),"",OFFSET('Smelter Reference List'!$F$4,$S876-4,0)))</f>
        <v/>
      </c>
      <c r="H876" s="295" t="str">
        <f ca="1">IF(ISERROR($S876),"",OFFSET('Smelter Reference List'!$G$4,$S876-4,0))</f>
        <v/>
      </c>
      <c r="I876" s="296" t="str">
        <f ca="1">IF(ISERROR($S876),"",OFFSET('Smelter Reference List'!$H$4,$S876-4,0))</f>
        <v/>
      </c>
      <c r="J876" s="296" t="str">
        <f ca="1">IF(ISERROR($S876),"",OFFSET('Smelter Reference List'!$I$4,$S876-4,0))</f>
        <v/>
      </c>
      <c r="K876" s="297"/>
      <c r="L876" s="297"/>
      <c r="M876" s="297"/>
      <c r="N876" s="297"/>
      <c r="O876" s="297"/>
      <c r="P876" s="297"/>
      <c r="Q876" s="298"/>
      <c r="R876" s="227"/>
      <c r="S876" s="228" t="e">
        <f>IF(C876="",NA(),MATCH($B876&amp;$C876,'Smelter Reference List'!$J:$J,0))</f>
        <v>#N/A</v>
      </c>
      <c r="T876" s="229"/>
      <c r="U876" s="229">
        <f t="shared" ca="1" si="27"/>
        <v>0</v>
      </c>
      <c r="V876" s="229"/>
      <c r="W876" s="229"/>
      <c r="Y876" s="223" t="str">
        <f t="shared" si="28"/>
        <v/>
      </c>
    </row>
    <row r="877" spans="1:25" s="223" customFormat="1" ht="20.25">
      <c r="A877" s="293"/>
      <c r="B877" s="294" t="str">
        <f>IF(LEN(A877)=0,"",INDEX('Smelter Reference List'!$A:$A,MATCH($A877,'Smelter Reference List'!$E:$E,0)))</f>
        <v/>
      </c>
      <c r="C877" s="300" t="str">
        <f>IF(LEN(A877)=0,"",INDEX('Smelter Reference List'!$C:$C,MATCH($A877,'Smelter Reference List'!$E:$E,0)))</f>
        <v/>
      </c>
      <c r="D877" s="294" t="str">
        <f ca="1">IF(ISERROR($S877),"",OFFSET('Smelter Reference List'!$C$4,$S877-4,0)&amp;"")</f>
        <v/>
      </c>
      <c r="E877" s="294" t="str">
        <f ca="1">IF(ISERROR($S877),"",OFFSET('Smelter Reference List'!$D$4,$S877-4,0)&amp;"")</f>
        <v/>
      </c>
      <c r="F877" s="294" t="str">
        <f ca="1">IF(ISERROR($S877),"",OFFSET('Smelter Reference List'!$E$4,$S877-4,0))</f>
        <v/>
      </c>
      <c r="G877" s="294" t="str">
        <f ca="1">IF(C877=$U$4,"Enter smelter details", IF(ISERROR($S877),"",OFFSET('Smelter Reference List'!$F$4,$S877-4,0)))</f>
        <v/>
      </c>
      <c r="H877" s="295" t="str">
        <f ca="1">IF(ISERROR($S877),"",OFFSET('Smelter Reference List'!$G$4,$S877-4,0))</f>
        <v/>
      </c>
      <c r="I877" s="296" t="str">
        <f ca="1">IF(ISERROR($S877),"",OFFSET('Smelter Reference List'!$H$4,$S877-4,0))</f>
        <v/>
      </c>
      <c r="J877" s="296" t="str">
        <f ca="1">IF(ISERROR($S877),"",OFFSET('Smelter Reference List'!$I$4,$S877-4,0))</f>
        <v/>
      </c>
      <c r="K877" s="297"/>
      <c r="L877" s="297"/>
      <c r="M877" s="297"/>
      <c r="N877" s="297"/>
      <c r="O877" s="297"/>
      <c r="P877" s="297"/>
      <c r="Q877" s="298"/>
      <c r="R877" s="227"/>
      <c r="S877" s="228" t="e">
        <f>IF(C877="",NA(),MATCH($B877&amp;$C877,'Smelter Reference List'!$J:$J,0))</f>
        <v>#N/A</v>
      </c>
      <c r="T877" s="229"/>
      <c r="U877" s="229">
        <f t="shared" ca="1" si="27"/>
        <v>0</v>
      </c>
      <c r="V877" s="229"/>
      <c r="W877" s="229"/>
      <c r="Y877" s="223" t="str">
        <f t="shared" si="28"/>
        <v/>
      </c>
    </row>
    <row r="878" spans="1:25" s="223" customFormat="1" ht="20.25">
      <c r="A878" s="293"/>
      <c r="B878" s="294" t="str">
        <f>IF(LEN(A878)=0,"",INDEX('Smelter Reference List'!$A:$A,MATCH($A878,'Smelter Reference List'!$E:$E,0)))</f>
        <v/>
      </c>
      <c r="C878" s="300" t="str">
        <f>IF(LEN(A878)=0,"",INDEX('Smelter Reference List'!$C:$C,MATCH($A878,'Smelter Reference List'!$E:$E,0)))</f>
        <v/>
      </c>
      <c r="D878" s="294" t="str">
        <f ca="1">IF(ISERROR($S878),"",OFFSET('Smelter Reference List'!$C$4,$S878-4,0)&amp;"")</f>
        <v/>
      </c>
      <c r="E878" s="294" t="str">
        <f ca="1">IF(ISERROR($S878),"",OFFSET('Smelter Reference List'!$D$4,$S878-4,0)&amp;"")</f>
        <v/>
      </c>
      <c r="F878" s="294" t="str">
        <f ca="1">IF(ISERROR($S878),"",OFFSET('Smelter Reference List'!$E$4,$S878-4,0))</f>
        <v/>
      </c>
      <c r="G878" s="294" t="str">
        <f ca="1">IF(C878=$U$4,"Enter smelter details", IF(ISERROR($S878),"",OFFSET('Smelter Reference List'!$F$4,$S878-4,0)))</f>
        <v/>
      </c>
      <c r="H878" s="295" t="str">
        <f ca="1">IF(ISERROR($S878),"",OFFSET('Smelter Reference List'!$G$4,$S878-4,0))</f>
        <v/>
      </c>
      <c r="I878" s="296" t="str">
        <f ca="1">IF(ISERROR($S878),"",OFFSET('Smelter Reference List'!$H$4,$S878-4,0))</f>
        <v/>
      </c>
      <c r="J878" s="296" t="str">
        <f ca="1">IF(ISERROR($S878),"",OFFSET('Smelter Reference List'!$I$4,$S878-4,0))</f>
        <v/>
      </c>
      <c r="K878" s="297"/>
      <c r="L878" s="297"/>
      <c r="M878" s="297"/>
      <c r="N878" s="297"/>
      <c r="O878" s="297"/>
      <c r="P878" s="297"/>
      <c r="Q878" s="298"/>
      <c r="R878" s="227"/>
      <c r="S878" s="228" t="e">
        <f>IF(C878="",NA(),MATCH($B878&amp;$C878,'Smelter Reference List'!$J:$J,0))</f>
        <v>#N/A</v>
      </c>
      <c r="T878" s="229"/>
      <c r="U878" s="229">
        <f t="shared" ca="1" si="27"/>
        <v>0</v>
      </c>
      <c r="V878" s="229"/>
      <c r="W878" s="229"/>
      <c r="Y878" s="223" t="str">
        <f t="shared" si="28"/>
        <v/>
      </c>
    </row>
    <row r="879" spans="1:25" s="223" customFormat="1" ht="20.25">
      <c r="A879" s="293"/>
      <c r="B879" s="294" t="str">
        <f>IF(LEN(A879)=0,"",INDEX('Smelter Reference List'!$A:$A,MATCH($A879,'Smelter Reference List'!$E:$E,0)))</f>
        <v/>
      </c>
      <c r="C879" s="300" t="str">
        <f>IF(LEN(A879)=0,"",INDEX('Smelter Reference List'!$C:$C,MATCH($A879,'Smelter Reference List'!$E:$E,0)))</f>
        <v/>
      </c>
      <c r="D879" s="294" t="str">
        <f ca="1">IF(ISERROR($S879),"",OFFSET('Smelter Reference List'!$C$4,$S879-4,0)&amp;"")</f>
        <v/>
      </c>
      <c r="E879" s="294" t="str">
        <f ca="1">IF(ISERROR($S879),"",OFFSET('Smelter Reference List'!$D$4,$S879-4,0)&amp;"")</f>
        <v/>
      </c>
      <c r="F879" s="294" t="str">
        <f ca="1">IF(ISERROR($S879),"",OFFSET('Smelter Reference List'!$E$4,$S879-4,0))</f>
        <v/>
      </c>
      <c r="G879" s="294" t="str">
        <f ca="1">IF(C879=$U$4,"Enter smelter details", IF(ISERROR($S879),"",OFFSET('Smelter Reference List'!$F$4,$S879-4,0)))</f>
        <v/>
      </c>
      <c r="H879" s="295" t="str">
        <f ca="1">IF(ISERROR($S879),"",OFFSET('Smelter Reference List'!$G$4,$S879-4,0))</f>
        <v/>
      </c>
      <c r="I879" s="296" t="str">
        <f ca="1">IF(ISERROR($S879),"",OFFSET('Smelter Reference List'!$H$4,$S879-4,0))</f>
        <v/>
      </c>
      <c r="J879" s="296" t="str">
        <f ca="1">IF(ISERROR($S879),"",OFFSET('Smelter Reference List'!$I$4,$S879-4,0))</f>
        <v/>
      </c>
      <c r="K879" s="297"/>
      <c r="L879" s="297"/>
      <c r="M879" s="297"/>
      <c r="N879" s="297"/>
      <c r="O879" s="297"/>
      <c r="P879" s="297"/>
      <c r="Q879" s="298"/>
      <c r="R879" s="227"/>
      <c r="S879" s="228" t="e">
        <f>IF(C879="",NA(),MATCH($B879&amp;$C879,'Smelter Reference List'!$J:$J,0))</f>
        <v>#N/A</v>
      </c>
      <c r="T879" s="229"/>
      <c r="U879" s="229">
        <f t="shared" ca="1" si="27"/>
        <v>0</v>
      </c>
      <c r="V879" s="229"/>
      <c r="W879" s="229"/>
      <c r="Y879" s="223" t="str">
        <f t="shared" si="28"/>
        <v/>
      </c>
    </row>
    <row r="880" spans="1:25" s="223" customFormat="1" ht="20.25">
      <c r="A880" s="293"/>
      <c r="B880" s="294" t="str">
        <f>IF(LEN(A880)=0,"",INDEX('Smelter Reference List'!$A:$A,MATCH($A880,'Smelter Reference List'!$E:$E,0)))</f>
        <v/>
      </c>
      <c r="C880" s="300" t="str">
        <f>IF(LEN(A880)=0,"",INDEX('Smelter Reference List'!$C:$C,MATCH($A880,'Smelter Reference List'!$E:$E,0)))</f>
        <v/>
      </c>
      <c r="D880" s="294" t="str">
        <f ca="1">IF(ISERROR($S880),"",OFFSET('Smelter Reference List'!$C$4,$S880-4,0)&amp;"")</f>
        <v/>
      </c>
      <c r="E880" s="294" t="str">
        <f ca="1">IF(ISERROR($S880),"",OFFSET('Smelter Reference List'!$D$4,$S880-4,0)&amp;"")</f>
        <v/>
      </c>
      <c r="F880" s="294" t="str">
        <f ca="1">IF(ISERROR($S880),"",OFFSET('Smelter Reference List'!$E$4,$S880-4,0))</f>
        <v/>
      </c>
      <c r="G880" s="294" t="str">
        <f ca="1">IF(C880=$U$4,"Enter smelter details", IF(ISERROR($S880),"",OFFSET('Smelter Reference List'!$F$4,$S880-4,0)))</f>
        <v/>
      </c>
      <c r="H880" s="295" t="str">
        <f ca="1">IF(ISERROR($S880),"",OFFSET('Smelter Reference List'!$G$4,$S880-4,0))</f>
        <v/>
      </c>
      <c r="I880" s="296" t="str">
        <f ca="1">IF(ISERROR($S880),"",OFFSET('Smelter Reference List'!$H$4,$S880-4,0))</f>
        <v/>
      </c>
      <c r="J880" s="296" t="str">
        <f ca="1">IF(ISERROR($S880),"",OFFSET('Smelter Reference List'!$I$4,$S880-4,0))</f>
        <v/>
      </c>
      <c r="K880" s="297"/>
      <c r="L880" s="297"/>
      <c r="M880" s="297"/>
      <c r="N880" s="297"/>
      <c r="O880" s="297"/>
      <c r="P880" s="297"/>
      <c r="Q880" s="298"/>
      <c r="R880" s="227"/>
      <c r="S880" s="228" t="e">
        <f>IF(C880="",NA(),MATCH($B880&amp;$C880,'Smelter Reference List'!$J:$J,0))</f>
        <v>#N/A</v>
      </c>
      <c r="T880" s="229"/>
      <c r="U880" s="229">
        <f t="shared" ca="1" si="27"/>
        <v>0</v>
      </c>
      <c r="V880" s="229"/>
      <c r="W880" s="229"/>
      <c r="Y880" s="223" t="str">
        <f t="shared" si="28"/>
        <v/>
      </c>
    </row>
    <row r="881" spans="1:25" s="223" customFormat="1" ht="20.25">
      <c r="A881" s="293"/>
      <c r="B881" s="294" t="str">
        <f>IF(LEN(A881)=0,"",INDEX('Smelter Reference List'!$A:$A,MATCH($A881,'Smelter Reference List'!$E:$E,0)))</f>
        <v/>
      </c>
      <c r="C881" s="300" t="str">
        <f>IF(LEN(A881)=0,"",INDEX('Smelter Reference List'!$C:$C,MATCH($A881,'Smelter Reference List'!$E:$E,0)))</f>
        <v/>
      </c>
      <c r="D881" s="294" t="str">
        <f ca="1">IF(ISERROR($S881),"",OFFSET('Smelter Reference List'!$C$4,$S881-4,0)&amp;"")</f>
        <v/>
      </c>
      <c r="E881" s="294" t="str">
        <f ca="1">IF(ISERROR($S881),"",OFFSET('Smelter Reference List'!$D$4,$S881-4,0)&amp;"")</f>
        <v/>
      </c>
      <c r="F881" s="294" t="str">
        <f ca="1">IF(ISERROR($S881),"",OFFSET('Smelter Reference List'!$E$4,$S881-4,0))</f>
        <v/>
      </c>
      <c r="G881" s="294" t="str">
        <f ca="1">IF(C881=$U$4,"Enter smelter details", IF(ISERROR($S881),"",OFFSET('Smelter Reference List'!$F$4,$S881-4,0)))</f>
        <v/>
      </c>
      <c r="H881" s="295" t="str">
        <f ca="1">IF(ISERROR($S881),"",OFFSET('Smelter Reference List'!$G$4,$S881-4,0))</f>
        <v/>
      </c>
      <c r="I881" s="296" t="str">
        <f ca="1">IF(ISERROR($S881),"",OFFSET('Smelter Reference List'!$H$4,$S881-4,0))</f>
        <v/>
      </c>
      <c r="J881" s="296" t="str">
        <f ca="1">IF(ISERROR($S881),"",OFFSET('Smelter Reference List'!$I$4,$S881-4,0))</f>
        <v/>
      </c>
      <c r="K881" s="297"/>
      <c r="L881" s="297"/>
      <c r="M881" s="297"/>
      <c r="N881" s="297"/>
      <c r="O881" s="297"/>
      <c r="P881" s="297"/>
      <c r="Q881" s="298"/>
      <c r="R881" s="227"/>
      <c r="S881" s="228" t="e">
        <f>IF(C881="",NA(),MATCH($B881&amp;$C881,'Smelter Reference List'!$J:$J,0))</f>
        <v>#N/A</v>
      </c>
      <c r="T881" s="229"/>
      <c r="U881" s="229">
        <f t="shared" ca="1" si="27"/>
        <v>0</v>
      </c>
      <c r="V881" s="229"/>
      <c r="W881" s="229"/>
      <c r="Y881" s="223" t="str">
        <f t="shared" si="28"/>
        <v/>
      </c>
    </row>
    <row r="882" spans="1:25" s="223" customFormat="1" ht="20.25">
      <c r="A882" s="293"/>
      <c r="B882" s="294" t="str">
        <f>IF(LEN(A882)=0,"",INDEX('Smelter Reference List'!$A:$A,MATCH($A882,'Smelter Reference List'!$E:$E,0)))</f>
        <v/>
      </c>
      <c r="C882" s="300" t="str">
        <f>IF(LEN(A882)=0,"",INDEX('Smelter Reference List'!$C:$C,MATCH($A882,'Smelter Reference List'!$E:$E,0)))</f>
        <v/>
      </c>
      <c r="D882" s="294" t="str">
        <f ca="1">IF(ISERROR($S882),"",OFFSET('Smelter Reference List'!$C$4,$S882-4,0)&amp;"")</f>
        <v/>
      </c>
      <c r="E882" s="294" t="str">
        <f ca="1">IF(ISERROR($S882),"",OFFSET('Smelter Reference List'!$D$4,$S882-4,0)&amp;"")</f>
        <v/>
      </c>
      <c r="F882" s="294" t="str">
        <f ca="1">IF(ISERROR($S882),"",OFFSET('Smelter Reference List'!$E$4,$S882-4,0))</f>
        <v/>
      </c>
      <c r="G882" s="294" t="str">
        <f ca="1">IF(C882=$U$4,"Enter smelter details", IF(ISERROR($S882),"",OFFSET('Smelter Reference List'!$F$4,$S882-4,0)))</f>
        <v/>
      </c>
      <c r="H882" s="295" t="str">
        <f ca="1">IF(ISERROR($S882),"",OFFSET('Smelter Reference List'!$G$4,$S882-4,0))</f>
        <v/>
      </c>
      <c r="I882" s="296" t="str">
        <f ca="1">IF(ISERROR($S882),"",OFFSET('Smelter Reference List'!$H$4,$S882-4,0))</f>
        <v/>
      </c>
      <c r="J882" s="296" t="str">
        <f ca="1">IF(ISERROR($S882),"",OFFSET('Smelter Reference List'!$I$4,$S882-4,0))</f>
        <v/>
      </c>
      <c r="K882" s="297"/>
      <c r="L882" s="297"/>
      <c r="M882" s="297"/>
      <c r="N882" s="297"/>
      <c r="O882" s="297"/>
      <c r="P882" s="297"/>
      <c r="Q882" s="298"/>
      <c r="R882" s="227"/>
      <c r="S882" s="228" t="e">
        <f>IF(C882="",NA(),MATCH($B882&amp;$C882,'Smelter Reference List'!$J:$J,0))</f>
        <v>#N/A</v>
      </c>
      <c r="T882" s="229"/>
      <c r="U882" s="229">
        <f t="shared" ca="1" si="27"/>
        <v>0</v>
      </c>
      <c r="V882" s="229"/>
      <c r="W882" s="229"/>
      <c r="Y882" s="223" t="str">
        <f t="shared" si="28"/>
        <v/>
      </c>
    </row>
    <row r="883" spans="1:25" s="223" customFormat="1" ht="20.25">
      <c r="A883" s="293"/>
      <c r="B883" s="294" t="str">
        <f>IF(LEN(A883)=0,"",INDEX('Smelter Reference List'!$A:$A,MATCH($A883,'Smelter Reference List'!$E:$E,0)))</f>
        <v/>
      </c>
      <c r="C883" s="300" t="str">
        <f>IF(LEN(A883)=0,"",INDEX('Smelter Reference List'!$C:$C,MATCH($A883,'Smelter Reference List'!$E:$E,0)))</f>
        <v/>
      </c>
      <c r="D883" s="294" t="str">
        <f ca="1">IF(ISERROR($S883),"",OFFSET('Smelter Reference List'!$C$4,$S883-4,0)&amp;"")</f>
        <v/>
      </c>
      <c r="E883" s="294" t="str">
        <f ca="1">IF(ISERROR($S883),"",OFFSET('Smelter Reference List'!$D$4,$S883-4,0)&amp;"")</f>
        <v/>
      </c>
      <c r="F883" s="294" t="str">
        <f ca="1">IF(ISERROR($S883),"",OFFSET('Smelter Reference List'!$E$4,$S883-4,0))</f>
        <v/>
      </c>
      <c r="G883" s="294" t="str">
        <f ca="1">IF(C883=$U$4,"Enter smelter details", IF(ISERROR($S883),"",OFFSET('Smelter Reference List'!$F$4,$S883-4,0)))</f>
        <v/>
      </c>
      <c r="H883" s="295" t="str">
        <f ca="1">IF(ISERROR($S883),"",OFFSET('Smelter Reference List'!$G$4,$S883-4,0))</f>
        <v/>
      </c>
      <c r="I883" s="296" t="str">
        <f ca="1">IF(ISERROR($S883),"",OFFSET('Smelter Reference List'!$H$4,$S883-4,0))</f>
        <v/>
      </c>
      <c r="J883" s="296" t="str">
        <f ca="1">IF(ISERROR($S883),"",OFFSET('Smelter Reference List'!$I$4,$S883-4,0))</f>
        <v/>
      </c>
      <c r="K883" s="297"/>
      <c r="L883" s="297"/>
      <c r="M883" s="297"/>
      <c r="N883" s="297"/>
      <c r="O883" s="297"/>
      <c r="P883" s="297"/>
      <c r="Q883" s="298"/>
      <c r="R883" s="227"/>
      <c r="S883" s="228" t="e">
        <f>IF(C883="",NA(),MATCH($B883&amp;$C883,'Smelter Reference List'!$J:$J,0))</f>
        <v>#N/A</v>
      </c>
      <c r="T883" s="229"/>
      <c r="U883" s="229">
        <f t="shared" ca="1" si="27"/>
        <v>0</v>
      </c>
      <c r="V883" s="229"/>
      <c r="W883" s="229"/>
      <c r="Y883" s="223" t="str">
        <f t="shared" si="28"/>
        <v/>
      </c>
    </row>
    <row r="884" spans="1:25" s="223" customFormat="1" ht="20.25">
      <c r="A884" s="293"/>
      <c r="B884" s="294" t="str">
        <f>IF(LEN(A884)=0,"",INDEX('Smelter Reference List'!$A:$A,MATCH($A884,'Smelter Reference List'!$E:$E,0)))</f>
        <v/>
      </c>
      <c r="C884" s="300" t="str">
        <f>IF(LEN(A884)=0,"",INDEX('Smelter Reference List'!$C:$C,MATCH($A884,'Smelter Reference List'!$E:$E,0)))</f>
        <v/>
      </c>
      <c r="D884" s="294" t="str">
        <f ca="1">IF(ISERROR($S884),"",OFFSET('Smelter Reference List'!$C$4,$S884-4,0)&amp;"")</f>
        <v/>
      </c>
      <c r="E884" s="294" t="str">
        <f ca="1">IF(ISERROR($S884),"",OFFSET('Smelter Reference List'!$D$4,$S884-4,0)&amp;"")</f>
        <v/>
      </c>
      <c r="F884" s="294" t="str">
        <f ca="1">IF(ISERROR($S884),"",OFFSET('Smelter Reference List'!$E$4,$S884-4,0))</f>
        <v/>
      </c>
      <c r="G884" s="294" t="str">
        <f ca="1">IF(C884=$U$4,"Enter smelter details", IF(ISERROR($S884),"",OFFSET('Smelter Reference List'!$F$4,$S884-4,0)))</f>
        <v/>
      </c>
      <c r="H884" s="295" t="str">
        <f ca="1">IF(ISERROR($S884),"",OFFSET('Smelter Reference List'!$G$4,$S884-4,0))</f>
        <v/>
      </c>
      <c r="I884" s="296" t="str">
        <f ca="1">IF(ISERROR($S884),"",OFFSET('Smelter Reference List'!$H$4,$S884-4,0))</f>
        <v/>
      </c>
      <c r="J884" s="296" t="str">
        <f ca="1">IF(ISERROR($S884),"",OFFSET('Smelter Reference List'!$I$4,$S884-4,0))</f>
        <v/>
      </c>
      <c r="K884" s="297"/>
      <c r="L884" s="297"/>
      <c r="M884" s="297"/>
      <c r="N884" s="297"/>
      <c r="O884" s="297"/>
      <c r="P884" s="297"/>
      <c r="Q884" s="298"/>
      <c r="R884" s="227"/>
      <c r="S884" s="228" t="e">
        <f>IF(C884="",NA(),MATCH($B884&amp;$C884,'Smelter Reference List'!$J:$J,0))</f>
        <v>#N/A</v>
      </c>
      <c r="T884" s="229"/>
      <c r="U884" s="229">
        <f t="shared" ca="1" si="27"/>
        <v>0</v>
      </c>
      <c r="V884" s="229"/>
      <c r="W884" s="229"/>
      <c r="Y884" s="223" t="str">
        <f t="shared" si="28"/>
        <v/>
      </c>
    </row>
    <row r="885" spans="1:25" s="223" customFormat="1" ht="20.25">
      <c r="A885" s="293"/>
      <c r="B885" s="294" t="str">
        <f>IF(LEN(A885)=0,"",INDEX('Smelter Reference List'!$A:$A,MATCH($A885,'Smelter Reference List'!$E:$E,0)))</f>
        <v/>
      </c>
      <c r="C885" s="300" t="str">
        <f>IF(LEN(A885)=0,"",INDEX('Smelter Reference List'!$C:$C,MATCH($A885,'Smelter Reference List'!$E:$E,0)))</f>
        <v/>
      </c>
      <c r="D885" s="294" t="str">
        <f ca="1">IF(ISERROR($S885),"",OFFSET('Smelter Reference List'!$C$4,$S885-4,0)&amp;"")</f>
        <v/>
      </c>
      <c r="E885" s="294" t="str">
        <f ca="1">IF(ISERROR($S885),"",OFFSET('Smelter Reference List'!$D$4,$S885-4,0)&amp;"")</f>
        <v/>
      </c>
      <c r="F885" s="294" t="str">
        <f ca="1">IF(ISERROR($S885),"",OFFSET('Smelter Reference List'!$E$4,$S885-4,0))</f>
        <v/>
      </c>
      <c r="G885" s="294" t="str">
        <f ca="1">IF(C885=$U$4,"Enter smelter details", IF(ISERROR($S885),"",OFFSET('Smelter Reference List'!$F$4,$S885-4,0)))</f>
        <v/>
      </c>
      <c r="H885" s="295" t="str">
        <f ca="1">IF(ISERROR($S885),"",OFFSET('Smelter Reference List'!$G$4,$S885-4,0))</f>
        <v/>
      </c>
      <c r="I885" s="296" t="str">
        <f ca="1">IF(ISERROR($S885),"",OFFSET('Smelter Reference List'!$H$4,$S885-4,0))</f>
        <v/>
      </c>
      <c r="J885" s="296" t="str">
        <f ca="1">IF(ISERROR($S885),"",OFFSET('Smelter Reference List'!$I$4,$S885-4,0))</f>
        <v/>
      </c>
      <c r="K885" s="297"/>
      <c r="L885" s="297"/>
      <c r="M885" s="297"/>
      <c r="N885" s="297"/>
      <c r="O885" s="297"/>
      <c r="P885" s="297"/>
      <c r="Q885" s="298"/>
      <c r="R885" s="227"/>
      <c r="S885" s="228" t="e">
        <f>IF(C885="",NA(),MATCH($B885&amp;$C885,'Smelter Reference List'!$J:$J,0))</f>
        <v>#N/A</v>
      </c>
      <c r="T885" s="229"/>
      <c r="U885" s="229">
        <f t="shared" ca="1" si="27"/>
        <v>0</v>
      </c>
      <c r="V885" s="229"/>
      <c r="W885" s="229"/>
      <c r="Y885" s="223" t="str">
        <f t="shared" si="28"/>
        <v/>
      </c>
    </row>
    <row r="886" spans="1:25" s="223" customFormat="1" ht="20.25">
      <c r="A886" s="293"/>
      <c r="B886" s="294" t="str">
        <f>IF(LEN(A886)=0,"",INDEX('Smelter Reference List'!$A:$A,MATCH($A886,'Smelter Reference List'!$E:$E,0)))</f>
        <v/>
      </c>
      <c r="C886" s="300" t="str">
        <f>IF(LEN(A886)=0,"",INDEX('Smelter Reference List'!$C:$C,MATCH($A886,'Smelter Reference List'!$E:$E,0)))</f>
        <v/>
      </c>
      <c r="D886" s="294" t="str">
        <f ca="1">IF(ISERROR($S886),"",OFFSET('Smelter Reference List'!$C$4,$S886-4,0)&amp;"")</f>
        <v/>
      </c>
      <c r="E886" s="294" t="str">
        <f ca="1">IF(ISERROR($S886),"",OFFSET('Smelter Reference List'!$D$4,$S886-4,0)&amp;"")</f>
        <v/>
      </c>
      <c r="F886" s="294" t="str">
        <f ca="1">IF(ISERROR($S886),"",OFFSET('Smelter Reference List'!$E$4,$S886-4,0))</f>
        <v/>
      </c>
      <c r="G886" s="294" t="str">
        <f ca="1">IF(C886=$U$4,"Enter smelter details", IF(ISERROR($S886),"",OFFSET('Smelter Reference List'!$F$4,$S886-4,0)))</f>
        <v/>
      </c>
      <c r="H886" s="295" t="str">
        <f ca="1">IF(ISERROR($S886),"",OFFSET('Smelter Reference List'!$G$4,$S886-4,0))</f>
        <v/>
      </c>
      <c r="I886" s="296" t="str">
        <f ca="1">IF(ISERROR($S886),"",OFFSET('Smelter Reference List'!$H$4,$S886-4,0))</f>
        <v/>
      </c>
      <c r="J886" s="296" t="str">
        <f ca="1">IF(ISERROR($S886),"",OFFSET('Smelter Reference List'!$I$4,$S886-4,0))</f>
        <v/>
      </c>
      <c r="K886" s="297"/>
      <c r="L886" s="297"/>
      <c r="M886" s="297"/>
      <c r="N886" s="297"/>
      <c r="O886" s="297"/>
      <c r="P886" s="297"/>
      <c r="Q886" s="298"/>
      <c r="R886" s="227"/>
      <c r="S886" s="228" t="e">
        <f>IF(C886="",NA(),MATCH($B886&amp;$C886,'Smelter Reference List'!$J:$J,0))</f>
        <v>#N/A</v>
      </c>
      <c r="T886" s="229"/>
      <c r="U886" s="229">
        <f t="shared" ca="1" si="27"/>
        <v>0</v>
      </c>
      <c r="V886" s="229"/>
      <c r="W886" s="229"/>
      <c r="Y886" s="223" t="str">
        <f t="shared" si="28"/>
        <v/>
      </c>
    </row>
    <row r="887" spans="1:25" s="223" customFormat="1" ht="20.25">
      <c r="A887" s="293"/>
      <c r="B887" s="294" t="str">
        <f>IF(LEN(A887)=0,"",INDEX('Smelter Reference List'!$A:$A,MATCH($A887,'Smelter Reference List'!$E:$E,0)))</f>
        <v/>
      </c>
      <c r="C887" s="300" t="str">
        <f>IF(LEN(A887)=0,"",INDEX('Smelter Reference List'!$C:$C,MATCH($A887,'Smelter Reference List'!$E:$E,0)))</f>
        <v/>
      </c>
      <c r="D887" s="294" t="str">
        <f ca="1">IF(ISERROR($S887),"",OFFSET('Smelter Reference List'!$C$4,$S887-4,0)&amp;"")</f>
        <v/>
      </c>
      <c r="E887" s="294" t="str">
        <f ca="1">IF(ISERROR($S887),"",OFFSET('Smelter Reference List'!$D$4,$S887-4,0)&amp;"")</f>
        <v/>
      </c>
      <c r="F887" s="294" t="str">
        <f ca="1">IF(ISERROR($S887),"",OFFSET('Smelter Reference List'!$E$4,$S887-4,0))</f>
        <v/>
      </c>
      <c r="G887" s="294" t="str">
        <f ca="1">IF(C887=$U$4,"Enter smelter details", IF(ISERROR($S887),"",OFFSET('Smelter Reference List'!$F$4,$S887-4,0)))</f>
        <v/>
      </c>
      <c r="H887" s="295" t="str">
        <f ca="1">IF(ISERROR($S887),"",OFFSET('Smelter Reference List'!$G$4,$S887-4,0))</f>
        <v/>
      </c>
      <c r="I887" s="296" t="str">
        <f ca="1">IF(ISERROR($S887),"",OFFSET('Smelter Reference List'!$H$4,$S887-4,0))</f>
        <v/>
      </c>
      <c r="J887" s="296" t="str">
        <f ca="1">IF(ISERROR($S887),"",OFFSET('Smelter Reference List'!$I$4,$S887-4,0))</f>
        <v/>
      </c>
      <c r="K887" s="297"/>
      <c r="L887" s="297"/>
      <c r="M887" s="297"/>
      <c r="N887" s="297"/>
      <c r="O887" s="297"/>
      <c r="P887" s="297"/>
      <c r="Q887" s="298"/>
      <c r="R887" s="227"/>
      <c r="S887" s="228" t="e">
        <f>IF(C887="",NA(),MATCH($B887&amp;$C887,'Smelter Reference List'!$J:$J,0))</f>
        <v>#N/A</v>
      </c>
      <c r="T887" s="229"/>
      <c r="U887" s="229">
        <f t="shared" ca="1" si="27"/>
        <v>0</v>
      </c>
      <c r="V887" s="229"/>
      <c r="W887" s="229"/>
      <c r="Y887" s="223" t="str">
        <f t="shared" si="28"/>
        <v/>
      </c>
    </row>
    <row r="888" spans="1:25" s="223" customFormat="1" ht="20.25">
      <c r="A888" s="293"/>
      <c r="B888" s="294" t="str">
        <f>IF(LEN(A888)=0,"",INDEX('Smelter Reference List'!$A:$A,MATCH($A888,'Smelter Reference List'!$E:$E,0)))</f>
        <v/>
      </c>
      <c r="C888" s="300" t="str">
        <f>IF(LEN(A888)=0,"",INDEX('Smelter Reference List'!$C:$C,MATCH($A888,'Smelter Reference List'!$E:$E,0)))</f>
        <v/>
      </c>
      <c r="D888" s="294" t="str">
        <f ca="1">IF(ISERROR($S888),"",OFFSET('Smelter Reference List'!$C$4,$S888-4,0)&amp;"")</f>
        <v/>
      </c>
      <c r="E888" s="294" t="str">
        <f ca="1">IF(ISERROR($S888),"",OFFSET('Smelter Reference List'!$D$4,$S888-4,0)&amp;"")</f>
        <v/>
      </c>
      <c r="F888" s="294" t="str">
        <f ca="1">IF(ISERROR($S888),"",OFFSET('Smelter Reference List'!$E$4,$S888-4,0))</f>
        <v/>
      </c>
      <c r="G888" s="294" t="str">
        <f ca="1">IF(C888=$U$4,"Enter smelter details", IF(ISERROR($S888),"",OFFSET('Smelter Reference List'!$F$4,$S888-4,0)))</f>
        <v/>
      </c>
      <c r="H888" s="295" t="str">
        <f ca="1">IF(ISERROR($S888),"",OFFSET('Smelter Reference List'!$G$4,$S888-4,0))</f>
        <v/>
      </c>
      <c r="I888" s="296" t="str">
        <f ca="1">IF(ISERROR($S888),"",OFFSET('Smelter Reference List'!$H$4,$S888-4,0))</f>
        <v/>
      </c>
      <c r="J888" s="296" t="str">
        <f ca="1">IF(ISERROR($S888),"",OFFSET('Smelter Reference List'!$I$4,$S888-4,0))</f>
        <v/>
      </c>
      <c r="K888" s="297"/>
      <c r="L888" s="297"/>
      <c r="M888" s="297"/>
      <c r="N888" s="297"/>
      <c r="O888" s="297"/>
      <c r="P888" s="297"/>
      <c r="Q888" s="298"/>
      <c r="R888" s="227"/>
      <c r="S888" s="228" t="e">
        <f>IF(C888="",NA(),MATCH($B888&amp;$C888,'Smelter Reference List'!$J:$J,0))</f>
        <v>#N/A</v>
      </c>
      <c r="T888" s="229"/>
      <c r="U888" s="229">
        <f t="shared" ca="1" si="27"/>
        <v>0</v>
      </c>
      <c r="V888" s="229"/>
      <c r="W888" s="229"/>
      <c r="Y888" s="223" t="str">
        <f t="shared" si="28"/>
        <v/>
      </c>
    </row>
    <row r="889" spans="1:25" s="223" customFormat="1" ht="20.25">
      <c r="A889" s="293"/>
      <c r="B889" s="294" t="str">
        <f>IF(LEN(A889)=0,"",INDEX('Smelter Reference List'!$A:$A,MATCH($A889,'Smelter Reference List'!$E:$E,0)))</f>
        <v/>
      </c>
      <c r="C889" s="300" t="str">
        <f>IF(LEN(A889)=0,"",INDEX('Smelter Reference List'!$C:$C,MATCH($A889,'Smelter Reference List'!$E:$E,0)))</f>
        <v/>
      </c>
      <c r="D889" s="294" t="str">
        <f ca="1">IF(ISERROR($S889),"",OFFSET('Smelter Reference List'!$C$4,$S889-4,0)&amp;"")</f>
        <v/>
      </c>
      <c r="E889" s="294" t="str">
        <f ca="1">IF(ISERROR($S889),"",OFFSET('Smelter Reference List'!$D$4,$S889-4,0)&amp;"")</f>
        <v/>
      </c>
      <c r="F889" s="294" t="str">
        <f ca="1">IF(ISERROR($S889),"",OFFSET('Smelter Reference List'!$E$4,$S889-4,0))</f>
        <v/>
      </c>
      <c r="G889" s="294" t="str">
        <f ca="1">IF(C889=$U$4,"Enter smelter details", IF(ISERROR($S889),"",OFFSET('Smelter Reference List'!$F$4,$S889-4,0)))</f>
        <v/>
      </c>
      <c r="H889" s="295" t="str">
        <f ca="1">IF(ISERROR($S889),"",OFFSET('Smelter Reference List'!$G$4,$S889-4,0))</f>
        <v/>
      </c>
      <c r="I889" s="296" t="str">
        <f ca="1">IF(ISERROR($S889),"",OFFSET('Smelter Reference List'!$H$4,$S889-4,0))</f>
        <v/>
      </c>
      <c r="J889" s="296" t="str">
        <f ca="1">IF(ISERROR($S889),"",OFFSET('Smelter Reference List'!$I$4,$S889-4,0))</f>
        <v/>
      </c>
      <c r="K889" s="297"/>
      <c r="L889" s="297"/>
      <c r="M889" s="297"/>
      <c r="N889" s="297"/>
      <c r="O889" s="297"/>
      <c r="P889" s="297"/>
      <c r="Q889" s="298"/>
      <c r="R889" s="227"/>
      <c r="S889" s="228" t="e">
        <f>IF(C889="",NA(),MATCH($B889&amp;$C889,'Smelter Reference List'!$J:$J,0))</f>
        <v>#N/A</v>
      </c>
      <c r="T889" s="229"/>
      <c r="U889" s="229">
        <f t="shared" ca="1" si="27"/>
        <v>0</v>
      </c>
      <c r="V889" s="229"/>
      <c r="W889" s="229"/>
      <c r="Y889" s="223" t="str">
        <f t="shared" si="28"/>
        <v/>
      </c>
    </row>
    <row r="890" spans="1:25" s="223" customFormat="1" ht="20.25">
      <c r="A890" s="293"/>
      <c r="B890" s="294" t="str">
        <f>IF(LEN(A890)=0,"",INDEX('Smelter Reference List'!$A:$A,MATCH($A890,'Smelter Reference List'!$E:$E,0)))</f>
        <v/>
      </c>
      <c r="C890" s="300" t="str">
        <f>IF(LEN(A890)=0,"",INDEX('Smelter Reference List'!$C:$C,MATCH($A890,'Smelter Reference List'!$E:$E,0)))</f>
        <v/>
      </c>
      <c r="D890" s="294" t="str">
        <f ca="1">IF(ISERROR($S890),"",OFFSET('Smelter Reference List'!$C$4,$S890-4,0)&amp;"")</f>
        <v/>
      </c>
      <c r="E890" s="294" t="str">
        <f ca="1">IF(ISERROR($S890),"",OFFSET('Smelter Reference List'!$D$4,$S890-4,0)&amp;"")</f>
        <v/>
      </c>
      <c r="F890" s="294" t="str">
        <f ca="1">IF(ISERROR($S890),"",OFFSET('Smelter Reference List'!$E$4,$S890-4,0))</f>
        <v/>
      </c>
      <c r="G890" s="294" t="str">
        <f ca="1">IF(C890=$U$4,"Enter smelter details", IF(ISERROR($S890),"",OFFSET('Smelter Reference List'!$F$4,$S890-4,0)))</f>
        <v/>
      </c>
      <c r="H890" s="295" t="str">
        <f ca="1">IF(ISERROR($S890),"",OFFSET('Smelter Reference List'!$G$4,$S890-4,0))</f>
        <v/>
      </c>
      <c r="I890" s="296" t="str">
        <f ca="1">IF(ISERROR($S890),"",OFFSET('Smelter Reference List'!$H$4,$S890-4,0))</f>
        <v/>
      </c>
      <c r="J890" s="296" t="str">
        <f ca="1">IF(ISERROR($S890),"",OFFSET('Smelter Reference List'!$I$4,$S890-4,0))</f>
        <v/>
      </c>
      <c r="K890" s="297"/>
      <c r="L890" s="297"/>
      <c r="M890" s="297"/>
      <c r="N890" s="297"/>
      <c r="O890" s="297"/>
      <c r="P890" s="297"/>
      <c r="Q890" s="298"/>
      <c r="R890" s="227"/>
      <c r="S890" s="228" t="e">
        <f>IF(C890="",NA(),MATCH($B890&amp;$C890,'Smelter Reference List'!$J:$J,0))</f>
        <v>#N/A</v>
      </c>
      <c r="T890" s="229"/>
      <c r="U890" s="229">
        <f t="shared" ca="1" si="27"/>
        <v>0</v>
      </c>
      <c r="V890" s="229"/>
      <c r="W890" s="229"/>
      <c r="Y890" s="223" t="str">
        <f t="shared" si="28"/>
        <v/>
      </c>
    </row>
    <row r="891" spans="1:25" s="223" customFormat="1" ht="20.25">
      <c r="A891" s="293"/>
      <c r="B891" s="294" t="str">
        <f>IF(LEN(A891)=0,"",INDEX('Smelter Reference List'!$A:$A,MATCH($A891,'Smelter Reference List'!$E:$E,0)))</f>
        <v/>
      </c>
      <c r="C891" s="300" t="str">
        <f>IF(LEN(A891)=0,"",INDEX('Smelter Reference List'!$C:$C,MATCH($A891,'Smelter Reference List'!$E:$E,0)))</f>
        <v/>
      </c>
      <c r="D891" s="294" t="str">
        <f ca="1">IF(ISERROR($S891),"",OFFSET('Smelter Reference List'!$C$4,$S891-4,0)&amp;"")</f>
        <v/>
      </c>
      <c r="E891" s="294" t="str">
        <f ca="1">IF(ISERROR($S891),"",OFFSET('Smelter Reference List'!$D$4,$S891-4,0)&amp;"")</f>
        <v/>
      </c>
      <c r="F891" s="294" t="str">
        <f ca="1">IF(ISERROR($S891),"",OFFSET('Smelter Reference List'!$E$4,$S891-4,0))</f>
        <v/>
      </c>
      <c r="G891" s="294" t="str">
        <f ca="1">IF(C891=$U$4,"Enter smelter details", IF(ISERROR($S891),"",OFFSET('Smelter Reference List'!$F$4,$S891-4,0)))</f>
        <v/>
      </c>
      <c r="H891" s="295" t="str">
        <f ca="1">IF(ISERROR($S891),"",OFFSET('Smelter Reference List'!$G$4,$S891-4,0))</f>
        <v/>
      </c>
      <c r="I891" s="296" t="str">
        <f ca="1">IF(ISERROR($S891),"",OFFSET('Smelter Reference List'!$H$4,$S891-4,0))</f>
        <v/>
      </c>
      <c r="J891" s="296" t="str">
        <f ca="1">IF(ISERROR($S891),"",OFFSET('Smelter Reference List'!$I$4,$S891-4,0))</f>
        <v/>
      </c>
      <c r="K891" s="297"/>
      <c r="L891" s="297"/>
      <c r="M891" s="297"/>
      <c r="N891" s="297"/>
      <c r="O891" s="297"/>
      <c r="P891" s="297"/>
      <c r="Q891" s="298"/>
      <c r="R891" s="227"/>
      <c r="S891" s="228" t="e">
        <f>IF(C891="",NA(),MATCH($B891&amp;$C891,'Smelter Reference List'!$J:$J,0))</f>
        <v>#N/A</v>
      </c>
      <c r="T891" s="229"/>
      <c r="U891" s="229">
        <f t="shared" ca="1" si="27"/>
        <v>0</v>
      </c>
      <c r="V891" s="229"/>
      <c r="W891" s="229"/>
      <c r="Y891" s="223" t="str">
        <f t="shared" si="28"/>
        <v/>
      </c>
    </row>
    <row r="892" spans="1:25" s="223" customFormat="1" ht="20.25">
      <c r="A892" s="293"/>
      <c r="B892" s="294" t="str">
        <f>IF(LEN(A892)=0,"",INDEX('Smelter Reference List'!$A:$A,MATCH($A892,'Smelter Reference List'!$E:$E,0)))</f>
        <v/>
      </c>
      <c r="C892" s="300" t="str">
        <f>IF(LEN(A892)=0,"",INDEX('Smelter Reference List'!$C:$C,MATCH($A892,'Smelter Reference List'!$E:$E,0)))</f>
        <v/>
      </c>
      <c r="D892" s="294" t="str">
        <f ca="1">IF(ISERROR($S892),"",OFFSET('Smelter Reference List'!$C$4,$S892-4,0)&amp;"")</f>
        <v/>
      </c>
      <c r="E892" s="294" t="str">
        <f ca="1">IF(ISERROR($S892),"",OFFSET('Smelter Reference List'!$D$4,$S892-4,0)&amp;"")</f>
        <v/>
      </c>
      <c r="F892" s="294" t="str">
        <f ca="1">IF(ISERROR($S892),"",OFFSET('Smelter Reference List'!$E$4,$S892-4,0))</f>
        <v/>
      </c>
      <c r="G892" s="294" t="str">
        <f ca="1">IF(C892=$U$4,"Enter smelter details", IF(ISERROR($S892),"",OFFSET('Smelter Reference List'!$F$4,$S892-4,0)))</f>
        <v/>
      </c>
      <c r="H892" s="295" t="str">
        <f ca="1">IF(ISERROR($S892),"",OFFSET('Smelter Reference List'!$G$4,$S892-4,0))</f>
        <v/>
      </c>
      <c r="I892" s="296" t="str">
        <f ca="1">IF(ISERROR($S892),"",OFFSET('Smelter Reference List'!$H$4,$S892-4,0))</f>
        <v/>
      </c>
      <c r="J892" s="296" t="str">
        <f ca="1">IF(ISERROR($S892),"",OFFSET('Smelter Reference List'!$I$4,$S892-4,0))</f>
        <v/>
      </c>
      <c r="K892" s="297"/>
      <c r="L892" s="297"/>
      <c r="M892" s="297"/>
      <c r="N892" s="297"/>
      <c r="O892" s="297"/>
      <c r="P892" s="297"/>
      <c r="Q892" s="298"/>
      <c r="R892" s="227"/>
      <c r="S892" s="228" t="e">
        <f>IF(C892="",NA(),MATCH($B892&amp;$C892,'Smelter Reference List'!$J:$J,0))</f>
        <v>#N/A</v>
      </c>
      <c r="T892" s="229"/>
      <c r="U892" s="229">
        <f t="shared" ca="1" si="27"/>
        <v>0</v>
      </c>
      <c r="V892" s="229"/>
      <c r="W892" s="229"/>
      <c r="Y892" s="223" t="str">
        <f t="shared" si="28"/>
        <v/>
      </c>
    </row>
    <row r="893" spans="1:25" s="223" customFormat="1" ht="20.25">
      <c r="A893" s="293"/>
      <c r="B893" s="294" t="str">
        <f>IF(LEN(A893)=0,"",INDEX('Smelter Reference List'!$A:$A,MATCH($A893,'Smelter Reference List'!$E:$E,0)))</f>
        <v/>
      </c>
      <c r="C893" s="300" t="str">
        <f>IF(LEN(A893)=0,"",INDEX('Smelter Reference List'!$C:$C,MATCH($A893,'Smelter Reference List'!$E:$E,0)))</f>
        <v/>
      </c>
      <c r="D893" s="294" t="str">
        <f ca="1">IF(ISERROR($S893),"",OFFSET('Smelter Reference List'!$C$4,$S893-4,0)&amp;"")</f>
        <v/>
      </c>
      <c r="E893" s="294" t="str">
        <f ca="1">IF(ISERROR($S893),"",OFFSET('Smelter Reference List'!$D$4,$S893-4,0)&amp;"")</f>
        <v/>
      </c>
      <c r="F893" s="294" t="str">
        <f ca="1">IF(ISERROR($S893),"",OFFSET('Smelter Reference List'!$E$4,$S893-4,0))</f>
        <v/>
      </c>
      <c r="G893" s="294" t="str">
        <f ca="1">IF(C893=$U$4,"Enter smelter details", IF(ISERROR($S893),"",OFFSET('Smelter Reference List'!$F$4,$S893-4,0)))</f>
        <v/>
      </c>
      <c r="H893" s="295" t="str">
        <f ca="1">IF(ISERROR($S893),"",OFFSET('Smelter Reference List'!$G$4,$S893-4,0))</f>
        <v/>
      </c>
      <c r="I893" s="296" t="str">
        <f ca="1">IF(ISERROR($S893),"",OFFSET('Smelter Reference List'!$H$4,$S893-4,0))</f>
        <v/>
      </c>
      <c r="J893" s="296" t="str">
        <f ca="1">IF(ISERROR($S893),"",OFFSET('Smelter Reference List'!$I$4,$S893-4,0))</f>
        <v/>
      </c>
      <c r="K893" s="297"/>
      <c r="L893" s="297"/>
      <c r="M893" s="297"/>
      <c r="N893" s="297"/>
      <c r="O893" s="297"/>
      <c r="P893" s="297"/>
      <c r="Q893" s="298"/>
      <c r="R893" s="227"/>
      <c r="S893" s="228" t="e">
        <f>IF(C893="",NA(),MATCH($B893&amp;$C893,'Smelter Reference List'!$J:$J,0))</f>
        <v>#N/A</v>
      </c>
      <c r="T893" s="229"/>
      <c r="U893" s="229">
        <f t="shared" ca="1" si="27"/>
        <v>0</v>
      </c>
      <c r="V893" s="229"/>
      <c r="W893" s="229"/>
      <c r="Y893" s="223" t="str">
        <f t="shared" si="28"/>
        <v/>
      </c>
    </row>
    <row r="894" spans="1:25" s="223" customFormat="1" ht="20.25">
      <c r="A894" s="293"/>
      <c r="B894" s="294" t="str">
        <f>IF(LEN(A894)=0,"",INDEX('Smelter Reference List'!$A:$A,MATCH($A894,'Smelter Reference List'!$E:$E,0)))</f>
        <v/>
      </c>
      <c r="C894" s="300" t="str">
        <f>IF(LEN(A894)=0,"",INDEX('Smelter Reference List'!$C:$C,MATCH($A894,'Smelter Reference List'!$E:$E,0)))</f>
        <v/>
      </c>
      <c r="D894" s="294" t="str">
        <f ca="1">IF(ISERROR($S894),"",OFFSET('Smelter Reference List'!$C$4,$S894-4,0)&amp;"")</f>
        <v/>
      </c>
      <c r="E894" s="294" t="str">
        <f ca="1">IF(ISERROR($S894),"",OFFSET('Smelter Reference List'!$D$4,$S894-4,0)&amp;"")</f>
        <v/>
      </c>
      <c r="F894" s="294" t="str">
        <f ca="1">IF(ISERROR($S894),"",OFFSET('Smelter Reference List'!$E$4,$S894-4,0))</f>
        <v/>
      </c>
      <c r="G894" s="294" t="str">
        <f ca="1">IF(C894=$U$4,"Enter smelter details", IF(ISERROR($S894),"",OFFSET('Smelter Reference List'!$F$4,$S894-4,0)))</f>
        <v/>
      </c>
      <c r="H894" s="295" t="str">
        <f ca="1">IF(ISERROR($S894),"",OFFSET('Smelter Reference List'!$G$4,$S894-4,0))</f>
        <v/>
      </c>
      <c r="I894" s="296" t="str">
        <f ca="1">IF(ISERROR($S894),"",OFFSET('Smelter Reference List'!$H$4,$S894-4,0))</f>
        <v/>
      </c>
      <c r="J894" s="296" t="str">
        <f ca="1">IF(ISERROR($S894),"",OFFSET('Smelter Reference List'!$I$4,$S894-4,0))</f>
        <v/>
      </c>
      <c r="K894" s="297"/>
      <c r="L894" s="297"/>
      <c r="M894" s="297"/>
      <c r="N894" s="297"/>
      <c r="O894" s="297"/>
      <c r="P894" s="297"/>
      <c r="Q894" s="298"/>
      <c r="R894" s="227"/>
      <c r="S894" s="228" t="e">
        <f>IF(C894="",NA(),MATCH($B894&amp;$C894,'Smelter Reference List'!$J:$J,0))</f>
        <v>#N/A</v>
      </c>
      <c r="T894" s="229"/>
      <c r="U894" s="229">
        <f t="shared" ca="1" si="27"/>
        <v>0</v>
      </c>
      <c r="V894" s="229"/>
      <c r="W894" s="229"/>
      <c r="Y894" s="223" t="str">
        <f t="shared" si="28"/>
        <v/>
      </c>
    </row>
    <row r="895" spans="1:25" s="223" customFormat="1" ht="20.25">
      <c r="A895" s="293"/>
      <c r="B895" s="294" t="str">
        <f>IF(LEN(A895)=0,"",INDEX('Smelter Reference List'!$A:$A,MATCH($A895,'Smelter Reference List'!$E:$E,0)))</f>
        <v/>
      </c>
      <c r="C895" s="300" t="str">
        <f>IF(LEN(A895)=0,"",INDEX('Smelter Reference List'!$C:$C,MATCH($A895,'Smelter Reference List'!$E:$E,0)))</f>
        <v/>
      </c>
      <c r="D895" s="294" t="str">
        <f ca="1">IF(ISERROR($S895),"",OFFSET('Smelter Reference List'!$C$4,$S895-4,0)&amp;"")</f>
        <v/>
      </c>
      <c r="E895" s="294" t="str">
        <f ca="1">IF(ISERROR($S895),"",OFFSET('Smelter Reference List'!$D$4,$S895-4,0)&amp;"")</f>
        <v/>
      </c>
      <c r="F895" s="294" t="str">
        <f ca="1">IF(ISERROR($S895),"",OFFSET('Smelter Reference List'!$E$4,$S895-4,0))</f>
        <v/>
      </c>
      <c r="G895" s="294" t="str">
        <f ca="1">IF(C895=$U$4,"Enter smelter details", IF(ISERROR($S895),"",OFFSET('Smelter Reference List'!$F$4,$S895-4,0)))</f>
        <v/>
      </c>
      <c r="H895" s="295" t="str">
        <f ca="1">IF(ISERROR($S895),"",OFFSET('Smelter Reference List'!$G$4,$S895-4,0))</f>
        <v/>
      </c>
      <c r="I895" s="296" t="str">
        <f ca="1">IF(ISERROR($S895),"",OFFSET('Smelter Reference List'!$H$4,$S895-4,0))</f>
        <v/>
      </c>
      <c r="J895" s="296" t="str">
        <f ca="1">IF(ISERROR($S895),"",OFFSET('Smelter Reference List'!$I$4,$S895-4,0))</f>
        <v/>
      </c>
      <c r="K895" s="297"/>
      <c r="L895" s="297"/>
      <c r="M895" s="297"/>
      <c r="N895" s="297"/>
      <c r="O895" s="297"/>
      <c r="P895" s="297"/>
      <c r="Q895" s="298"/>
      <c r="R895" s="227"/>
      <c r="S895" s="228" t="e">
        <f>IF(C895="",NA(),MATCH($B895&amp;$C895,'Smelter Reference List'!$J:$J,0))</f>
        <v>#N/A</v>
      </c>
      <c r="T895" s="229"/>
      <c r="U895" s="229">
        <f t="shared" ca="1" si="27"/>
        <v>0</v>
      </c>
      <c r="V895" s="229"/>
      <c r="W895" s="229"/>
      <c r="Y895" s="223" t="str">
        <f t="shared" si="28"/>
        <v/>
      </c>
    </row>
    <row r="896" spans="1:25" s="223" customFormat="1" ht="20.25">
      <c r="A896" s="293"/>
      <c r="B896" s="294" t="str">
        <f>IF(LEN(A896)=0,"",INDEX('Smelter Reference List'!$A:$A,MATCH($A896,'Smelter Reference List'!$E:$E,0)))</f>
        <v/>
      </c>
      <c r="C896" s="300" t="str">
        <f>IF(LEN(A896)=0,"",INDEX('Smelter Reference List'!$C:$C,MATCH($A896,'Smelter Reference List'!$E:$E,0)))</f>
        <v/>
      </c>
      <c r="D896" s="294" t="str">
        <f ca="1">IF(ISERROR($S896),"",OFFSET('Smelter Reference List'!$C$4,$S896-4,0)&amp;"")</f>
        <v/>
      </c>
      <c r="E896" s="294" t="str">
        <f ca="1">IF(ISERROR($S896),"",OFFSET('Smelter Reference List'!$D$4,$S896-4,0)&amp;"")</f>
        <v/>
      </c>
      <c r="F896" s="294" t="str">
        <f ca="1">IF(ISERROR($S896),"",OFFSET('Smelter Reference List'!$E$4,$S896-4,0))</f>
        <v/>
      </c>
      <c r="G896" s="294" t="str">
        <f ca="1">IF(C896=$U$4,"Enter smelter details", IF(ISERROR($S896),"",OFFSET('Smelter Reference List'!$F$4,$S896-4,0)))</f>
        <v/>
      </c>
      <c r="H896" s="295" t="str">
        <f ca="1">IF(ISERROR($S896),"",OFFSET('Smelter Reference List'!$G$4,$S896-4,0))</f>
        <v/>
      </c>
      <c r="I896" s="296" t="str">
        <f ca="1">IF(ISERROR($S896),"",OFFSET('Smelter Reference List'!$H$4,$S896-4,0))</f>
        <v/>
      </c>
      <c r="J896" s="296" t="str">
        <f ca="1">IF(ISERROR($S896),"",OFFSET('Smelter Reference List'!$I$4,$S896-4,0))</f>
        <v/>
      </c>
      <c r="K896" s="297"/>
      <c r="L896" s="297"/>
      <c r="M896" s="297"/>
      <c r="N896" s="297"/>
      <c r="O896" s="297"/>
      <c r="P896" s="297"/>
      <c r="Q896" s="298"/>
      <c r="R896" s="227"/>
      <c r="S896" s="228" t="e">
        <f>IF(C896="",NA(),MATCH($B896&amp;$C896,'Smelter Reference List'!$J:$J,0))</f>
        <v>#N/A</v>
      </c>
      <c r="T896" s="229"/>
      <c r="U896" s="229">
        <f t="shared" ca="1" si="27"/>
        <v>0</v>
      </c>
      <c r="V896" s="229"/>
      <c r="W896" s="229"/>
      <c r="Y896" s="223" t="str">
        <f t="shared" si="28"/>
        <v/>
      </c>
    </row>
    <row r="897" spans="1:25" s="223" customFormat="1" ht="20.25">
      <c r="A897" s="293"/>
      <c r="B897" s="294" t="str">
        <f>IF(LEN(A897)=0,"",INDEX('Smelter Reference List'!$A:$A,MATCH($A897,'Smelter Reference List'!$E:$E,0)))</f>
        <v/>
      </c>
      <c r="C897" s="300" t="str">
        <f>IF(LEN(A897)=0,"",INDEX('Smelter Reference List'!$C:$C,MATCH($A897,'Smelter Reference List'!$E:$E,0)))</f>
        <v/>
      </c>
      <c r="D897" s="294" t="str">
        <f ca="1">IF(ISERROR($S897),"",OFFSET('Smelter Reference List'!$C$4,$S897-4,0)&amp;"")</f>
        <v/>
      </c>
      <c r="E897" s="294" t="str">
        <f ca="1">IF(ISERROR($S897),"",OFFSET('Smelter Reference List'!$D$4,$S897-4,0)&amp;"")</f>
        <v/>
      </c>
      <c r="F897" s="294" t="str">
        <f ca="1">IF(ISERROR($S897),"",OFFSET('Smelter Reference List'!$E$4,$S897-4,0))</f>
        <v/>
      </c>
      <c r="G897" s="294" t="str">
        <f ca="1">IF(C897=$U$4,"Enter smelter details", IF(ISERROR($S897),"",OFFSET('Smelter Reference List'!$F$4,$S897-4,0)))</f>
        <v/>
      </c>
      <c r="H897" s="295" t="str">
        <f ca="1">IF(ISERROR($S897),"",OFFSET('Smelter Reference List'!$G$4,$S897-4,0))</f>
        <v/>
      </c>
      <c r="I897" s="296" t="str">
        <f ca="1">IF(ISERROR($S897),"",OFFSET('Smelter Reference List'!$H$4,$S897-4,0))</f>
        <v/>
      </c>
      <c r="J897" s="296" t="str">
        <f ca="1">IF(ISERROR($S897),"",OFFSET('Smelter Reference List'!$I$4,$S897-4,0))</f>
        <v/>
      </c>
      <c r="K897" s="297"/>
      <c r="L897" s="297"/>
      <c r="M897" s="297"/>
      <c r="N897" s="297"/>
      <c r="O897" s="297"/>
      <c r="P897" s="297"/>
      <c r="Q897" s="298"/>
      <c r="R897" s="227"/>
      <c r="S897" s="228" t="e">
        <f>IF(C897="",NA(),MATCH($B897&amp;$C897,'Smelter Reference List'!$J:$J,0))</f>
        <v>#N/A</v>
      </c>
      <c r="T897" s="229"/>
      <c r="U897" s="229">
        <f t="shared" ca="1" si="27"/>
        <v>0</v>
      </c>
      <c r="V897" s="229"/>
      <c r="W897" s="229"/>
      <c r="Y897" s="223" t="str">
        <f t="shared" si="28"/>
        <v/>
      </c>
    </row>
    <row r="898" spans="1:25" s="223" customFormat="1" ht="20.25">
      <c r="A898" s="293"/>
      <c r="B898" s="294" t="str">
        <f>IF(LEN(A898)=0,"",INDEX('Smelter Reference List'!$A:$A,MATCH($A898,'Smelter Reference List'!$E:$E,0)))</f>
        <v/>
      </c>
      <c r="C898" s="300" t="str">
        <f>IF(LEN(A898)=0,"",INDEX('Smelter Reference List'!$C:$C,MATCH($A898,'Smelter Reference List'!$E:$E,0)))</f>
        <v/>
      </c>
      <c r="D898" s="294" t="str">
        <f ca="1">IF(ISERROR($S898),"",OFFSET('Smelter Reference List'!$C$4,$S898-4,0)&amp;"")</f>
        <v/>
      </c>
      <c r="E898" s="294" t="str">
        <f ca="1">IF(ISERROR($S898),"",OFFSET('Smelter Reference List'!$D$4,$S898-4,0)&amp;"")</f>
        <v/>
      </c>
      <c r="F898" s="294" t="str">
        <f ca="1">IF(ISERROR($S898),"",OFFSET('Smelter Reference List'!$E$4,$S898-4,0))</f>
        <v/>
      </c>
      <c r="G898" s="294" t="str">
        <f ca="1">IF(C898=$U$4,"Enter smelter details", IF(ISERROR($S898),"",OFFSET('Smelter Reference List'!$F$4,$S898-4,0)))</f>
        <v/>
      </c>
      <c r="H898" s="295" t="str">
        <f ca="1">IF(ISERROR($S898),"",OFFSET('Smelter Reference List'!$G$4,$S898-4,0))</f>
        <v/>
      </c>
      <c r="I898" s="296" t="str">
        <f ca="1">IF(ISERROR($S898),"",OFFSET('Smelter Reference List'!$H$4,$S898-4,0))</f>
        <v/>
      </c>
      <c r="J898" s="296" t="str">
        <f ca="1">IF(ISERROR($S898),"",OFFSET('Smelter Reference List'!$I$4,$S898-4,0))</f>
        <v/>
      </c>
      <c r="K898" s="297"/>
      <c r="L898" s="297"/>
      <c r="M898" s="297"/>
      <c r="N898" s="297"/>
      <c r="O898" s="297"/>
      <c r="P898" s="297"/>
      <c r="Q898" s="298"/>
      <c r="R898" s="227"/>
      <c r="S898" s="228" t="e">
        <f>IF(C898="",NA(),MATCH($B898&amp;$C898,'Smelter Reference List'!$J:$J,0))</f>
        <v>#N/A</v>
      </c>
      <c r="T898" s="229"/>
      <c r="U898" s="229">
        <f t="shared" ca="1" si="27"/>
        <v>0</v>
      </c>
      <c r="V898" s="229"/>
      <c r="W898" s="229"/>
      <c r="Y898" s="223" t="str">
        <f t="shared" si="28"/>
        <v/>
      </c>
    </row>
    <row r="899" spans="1:25" s="223" customFormat="1" ht="20.25">
      <c r="A899" s="293"/>
      <c r="B899" s="294" t="str">
        <f>IF(LEN(A899)=0,"",INDEX('Smelter Reference List'!$A:$A,MATCH($A899,'Smelter Reference List'!$E:$E,0)))</f>
        <v/>
      </c>
      <c r="C899" s="300" t="str">
        <f>IF(LEN(A899)=0,"",INDEX('Smelter Reference List'!$C:$C,MATCH($A899,'Smelter Reference List'!$E:$E,0)))</f>
        <v/>
      </c>
      <c r="D899" s="294" t="str">
        <f ca="1">IF(ISERROR($S899),"",OFFSET('Smelter Reference List'!$C$4,$S899-4,0)&amp;"")</f>
        <v/>
      </c>
      <c r="E899" s="294" t="str">
        <f ca="1">IF(ISERROR($S899),"",OFFSET('Smelter Reference List'!$D$4,$S899-4,0)&amp;"")</f>
        <v/>
      </c>
      <c r="F899" s="294" t="str">
        <f ca="1">IF(ISERROR($S899),"",OFFSET('Smelter Reference List'!$E$4,$S899-4,0))</f>
        <v/>
      </c>
      <c r="G899" s="294" t="str">
        <f ca="1">IF(C899=$U$4,"Enter smelter details", IF(ISERROR($S899),"",OFFSET('Smelter Reference List'!$F$4,$S899-4,0)))</f>
        <v/>
      </c>
      <c r="H899" s="295" t="str">
        <f ca="1">IF(ISERROR($S899),"",OFFSET('Smelter Reference List'!$G$4,$S899-4,0))</f>
        <v/>
      </c>
      <c r="I899" s="296" t="str">
        <f ca="1">IF(ISERROR($S899),"",OFFSET('Smelter Reference List'!$H$4,$S899-4,0))</f>
        <v/>
      </c>
      <c r="J899" s="296" t="str">
        <f ca="1">IF(ISERROR($S899),"",OFFSET('Smelter Reference List'!$I$4,$S899-4,0))</f>
        <v/>
      </c>
      <c r="K899" s="297"/>
      <c r="L899" s="297"/>
      <c r="M899" s="297"/>
      <c r="N899" s="297"/>
      <c r="O899" s="297"/>
      <c r="P899" s="297"/>
      <c r="Q899" s="298"/>
      <c r="R899" s="227"/>
      <c r="S899" s="228" t="e">
        <f>IF(C899="",NA(),MATCH($B899&amp;$C899,'Smelter Reference List'!$J:$J,0))</f>
        <v>#N/A</v>
      </c>
      <c r="T899" s="229"/>
      <c r="U899" s="229">
        <f t="shared" ca="1" si="27"/>
        <v>0</v>
      </c>
      <c r="V899" s="229"/>
      <c r="W899" s="229"/>
      <c r="Y899" s="223" t="str">
        <f t="shared" si="28"/>
        <v/>
      </c>
    </row>
    <row r="900" spans="1:25" s="223" customFormat="1" ht="20.25">
      <c r="A900" s="293"/>
      <c r="B900" s="294" t="str">
        <f>IF(LEN(A900)=0,"",INDEX('Smelter Reference List'!$A:$A,MATCH($A900,'Smelter Reference List'!$E:$E,0)))</f>
        <v/>
      </c>
      <c r="C900" s="300" t="str">
        <f>IF(LEN(A900)=0,"",INDEX('Smelter Reference List'!$C:$C,MATCH($A900,'Smelter Reference List'!$E:$E,0)))</f>
        <v/>
      </c>
      <c r="D900" s="294" t="str">
        <f ca="1">IF(ISERROR($S900),"",OFFSET('Smelter Reference List'!$C$4,$S900-4,0)&amp;"")</f>
        <v/>
      </c>
      <c r="E900" s="294" t="str">
        <f ca="1">IF(ISERROR($S900),"",OFFSET('Smelter Reference List'!$D$4,$S900-4,0)&amp;"")</f>
        <v/>
      </c>
      <c r="F900" s="294" t="str">
        <f ca="1">IF(ISERROR($S900),"",OFFSET('Smelter Reference List'!$E$4,$S900-4,0))</f>
        <v/>
      </c>
      <c r="G900" s="294" t="str">
        <f ca="1">IF(C900=$U$4,"Enter smelter details", IF(ISERROR($S900),"",OFFSET('Smelter Reference List'!$F$4,$S900-4,0)))</f>
        <v/>
      </c>
      <c r="H900" s="295" t="str">
        <f ca="1">IF(ISERROR($S900),"",OFFSET('Smelter Reference List'!$G$4,$S900-4,0))</f>
        <v/>
      </c>
      <c r="I900" s="296" t="str">
        <f ca="1">IF(ISERROR($S900),"",OFFSET('Smelter Reference List'!$H$4,$S900-4,0))</f>
        <v/>
      </c>
      <c r="J900" s="296" t="str">
        <f ca="1">IF(ISERROR($S900),"",OFFSET('Smelter Reference List'!$I$4,$S900-4,0))</f>
        <v/>
      </c>
      <c r="K900" s="297"/>
      <c r="L900" s="297"/>
      <c r="M900" s="297"/>
      <c r="N900" s="297"/>
      <c r="O900" s="297"/>
      <c r="P900" s="297"/>
      <c r="Q900" s="298"/>
      <c r="R900" s="227"/>
      <c r="S900" s="228" t="e">
        <f>IF(C900="",NA(),MATCH($B900&amp;$C900,'Smelter Reference List'!$J:$J,0))</f>
        <v>#N/A</v>
      </c>
      <c r="T900" s="229"/>
      <c r="U900" s="229">
        <f t="shared" ca="1" si="27"/>
        <v>0</v>
      </c>
      <c r="V900" s="229"/>
      <c r="W900" s="229"/>
      <c r="Y900" s="223" t="str">
        <f t="shared" si="28"/>
        <v/>
      </c>
    </row>
    <row r="901" spans="1:25" s="223" customFormat="1" ht="20.25">
      <c r="A901" s="293"/>
      <c r="B901" s="294" t="str">
        <f>IF(LEN(A901)=0,"",INDEX('Smelter Reference List'!$A:$A,MATCH($A901,'Smelter Reference List'!$E:$E,0)))</f>
        <v/>
      </c>
      <c r="C901" s="300" t="str">
        <f>IF(LEN(A901)=0,"",INDEX('Smelter Reference List'!$C:$C,MATCH($A901,'Smelter Reference List'!$E:$E,0)))</f>
        <v/>
      </c>
      <c r="D901" s="294" t="str">
        <f ca="1">IF(ISERROR($S901),"",OFFSET('Smelter Reference List'!$C$4,$S901-4,0)&amp;"")</f>
        <v/>
      </c>
      <c r="E901" s="294" t="str">
        <f ca="1">IF(ISERROR($S901),"",OFFSET('Smelter Reference List'!$D$4,$S901-4,0)&amp;"")</f>
        <v/>
      </c>
      <c r="F901" s="294" t="str">
        <f ca="1">IF(ISERROR($S901),"",OFFSET('Smelter Reference List'!$E$4,$S901-4,0))</f>
        <v/>
      </c>
      <c r="G901" s="294" t="str">
        <f ca="1">IF(C901=$U$4,"Enter smelter details", IF(ISERROR($S901),"",OFFSET('Smelter Reference List'!$F$4,$S901-4,0)))</f>
        <v/>
      </c>
      <c r="H901" s="295" t="str">
        <f ca="1">IF(ISERROR($S901),"",OFFSET('Smelter Reference List'!$G$4,$S901-4,0))</f>
        <v/>
      </c>
      <c r="I901" s="296" t="str">
        <f ca="1">IF(ISERROR($S901),"",OFFSET('Smelter Reference List'!$H$4,$S901-4,0))</f>
        <v/>
      </c>
      <c r="J901" s="296" t="str">
        <f ca="1">IF(ISERROR($S901),"",OFFSET('Smelter Reference List'!$I$4,$S901-4,0))</f>
        <v/>
      </c>
      <c r="K901" s="297"/>
      <c r="L901" s="297"/>
      <c r="M901" s="297"/>
      <c r="N901" s="297"/>
      <c r="O901" s="297"/>
      <c r="P901" s="297"/>
      <c r="Q901" s="298"/>
      <c r="R901" s="227"/>
      <c r="S901" s="228" t="e">
        <f>IF(C901="",NA(),MATCH($B901&amp;$C901,'Smelter Reference List'!$J:$J,0))</f>
        <v>#N/A</v>
      </c>
      <c r="T901" s="229"/>
      <c r="U901" s="229">
        <f t="shared" ca="1" si="27"/>
        <v>0</v>
      </c>
      <c r="V901" s="229"/>
      <c r="W901" s="229"/>
      <c r="Y901" s="223" t="str">
        <f t="shared" si="28"/>
        <v/>
      </c>
    </row>
    <row r="902" spans="1:25" s="223" customFormat="1" ht="20.25">
      <c r="A902" s="293"/>
      <c r="B902" s="294" t="str">
        <f>IF(LEN(A902)=0,"",INDEX('Smelter Reference List'!$A:$A,MATCH($A902,'Smelter Reference List'!$E:$E,0)))</f>
        <v/>
      </c>
      <c r="C902" s="300" t="str">
        <f>IF(LEN(A902)=0,"",INDEX('Smelter Reference List'!$C:$C,MATCH($A902,'Smelter Reference List'!$E:$E,0)))</f>
        <v/>
      </c>
      <c r="D902" s="294" t="str">
        <f ca="1">IF(ISERROR($S902),"",OFFSET('Smelter Reference List'!$C$4,$S902-4,0)&amp;"")</f>
        <v/>
      </c>
      <c r="E902" s="294" t="str">
        <f ca="1">IF(ISERROR($S902),"",OFFSET('Smelter Reference List'!$D$4,$S902-4,0)&amp;"")</f>
        <v/>
      </c>
      <c r="F902" s="294" t="str">
        <f ca="1">IF(ISERROR($S902),"",OFFSET('Smelter Reference List'!$E$4,$S902-4,0))</f>
        <v/>
      </c>
      <c r="G902" s="294" t="str">
        <f ca="1">IF(C902=$U$4,"Enter smelter details", IF(ISERROR($S902),"",OFFSET('Smelter Reference List'!$F$4,$S902-4,0)))</f>
        <v/>
      </c>
      <c r="H902" s="295" t="str">
        <f ca="1">IF(ISERROR($S902),"",OFFSET('Smelter Reference List'!$G$4,$S902-4,0))</f>
        <v/>
      </c>
      <c r="I902" s="296" t="str">
        <f ca="1">IF(ISERROR($S902),"",OFFSET('Smelter Reference List'!$H$4,$S902-4,0))</f>
        <v/>
      </c>
      <c r="J902" s="296" t="str">
        <f ca="1">IF(ISERROR($S902),"",OFFSET('Smelter Reference List'!$I$4,$S902-4,0))</f>
        <v/>
      </c>
      <c r="K902" s="297"/>
      <c r="L902" s="297"/>
      <c r="M902" s="297"/>
      <c r="N902" s="297"/>
      <c r="O902" s="297"/>
      <c r="P902" s="297"/>
      <c r="Q902" s="298"/>
      <c r="R902" s="227"/>
      <c r="S902" s="228" t="e">
        <f>IF(C902="",NA(),MATCH($B902&amp;$C902,'Smelter Reference List'!$J:$J,0))</f>
        <v>#N/A</v>
      </c>
      <c r="T902" s="229"/>
      <c r="U902" s="229">
        <f t="shared" ref="U902:U965" ca="1" si="29">IF(AND(C902="Smelter not listed",OR(LEN(D902)=0,LEN(E902)=0)),1,0)</f>
        <v>0</v>
      </c>
      <c r="V902" s="229"/>
      <c r="W902" s="229"/>
      <c r="Y902" s="223" t="str">
        <f t="shared" ref="Y902:Y965" si="30">B902&amp;C902</f>
        <v/>
      </c>
    </row>
    <row r="903" spans="1:25" s="223" customFormat="1" ht="20.25">
      <c r="A903" s="293"/>
      <c r="B903" s="294" t="str">
        <f>IF(LEN(A903)=0,"",INDEX('Smelter Reference List'!$A:$A,MATCH($A903,'Smelter Reference List'!$E:$E,0)))</f>
        <v/>
      </c>
      <c r="C903" s="300" t="str">
        <f>IF(LEN(A903)=0,"",INDEX('Smelter Reference List'!$C:$C,MATCH($A903,'Smelter Reference List'!$E:$E,0)))</f>
        <v/>
      </c>
      <c r="D903" s="294" t="str">
        <f ca="1">IF(ISERROR($S903),"",OFFSET('Smelter Reference List'!$C$4,$S903-4,0)&amp;"")</f>
        <v/>
      </c>
      <c r="E903" s="294" t="str">
        <f ca="1">IF(ISERROR($S903),"",OFFSET('Smelter Reference List'!$D$4,$S903-4,0)&amp;"")</f>
        <v/>
      </c>
      <c r="F903" s="294" t="str">
        <f ca="1">IF(ISERROR($S903),"",OFFSET('Smelter Reference List'!$E$4,$S903-4,0))</f>
        <v/>
      </c>
      <c r="G903" s="294" t="str">
        <f ca="1">IF(C903=$U$4,"Enter smelter details", IF(ISERROR($S903),"",OFFSET('Smelter Reference List'!$F$4,$S903-4,0)))</f>
        <v/>
      </c>
      <c r="H903" s="295" t="str">
        <f ca="1">IF(ISERROR($S903),"",OFFSET('Smelter Reference List'!$G$4,$S903-4,0))</f>
        <v/>
      </c>
      <c r="I903" s="296" t="str">
        <f ca="1">IF(ISERROR($S903),"",OFFSET('Smelter Reference List'!$H$4,$S903-4,0))</f>
        <v/>
      </c>
      <c r="J903" s="296" t="str">
        <f ca="1">IF(ISERROR($S903),"",OFFSET('Smelter Reference List'!$I$4,$S903-4,0))</f>
        <v/>
      </c>
      <c r="K903" s="297"/>
      <c r="L903" s="297"/>
      <c r="M903" s="297"/>
      <c r="N903" s="297"/>
      <c r="O903" s="297"/>
      <c r="P903" s="297"/>
      <c r="Q903" s="298"/>
      <c r="R903" s="227"/>
      <c r="S903" s="228" t="e">
        <f>IF(C903="",NA(),MATCH($B903&amp;$C903,'Smelter Reference List'!$J:$J,0))</f>
        <v>#N/A</v>
      </c>
      <c r="T903" s="229"/>
      <c r="U903" s="229">
        <f t="shared" ca="1" si="29"/>
        <v>0</v>
      </c>
      <c r="V903" s="229"/>
      <c r="W903" s="229"/>
      <c r="Y903" s="223" t="str">
        <f t="shared" si="30"/>
        <v/>
      </c>
    </row>
    <row r="904" spans="1:25" s="223" customFormat="1" ht="20.25">
      <c r="A904" s="293"/>
      <c r="B904" s="294" t="str">
        <f>IF(LEN(A904)=0,"",INDEX('Smelter Reference List'!$A:$A,MATCH($A904,'Smelter Reference List'!$E:$E,0)))</f>
        <v/>
      </c>
      <c r="C904" s="300" t="str">
        <f>IF(LEN(A904)=0,"",INDEX('Smelter Reference List'!$C:$C,MATCH($A904,'Smelter Reference List'!$E:$E,0)))</f>
        <v/>
      </c>
      <c r="D904" s="294" t="str">
        <f ca="1">IF(ISERROR($S904),"",OFFSET('Smelter Reference List'!$C$4,$S904-4,0)&amp;"")</f>
        <v/>
      </c>
      <c r="E904" s="294" t="str">
        <f ca="1">IF(ISERROR($S904),"",OFFSET('Smelter Reference List'!$D$4,$S904-4,0)&amp;"")</f>
        <v/>
      </c>
      <c r="F904" s="294" t="str">
        <f ca="1">IF(ISERROR($S904),"",OFFSET('Smelter Reference List'!$E$4,$S904-4,0))</f>
        <v/>
      </c>
      <c r="G904" s="294" t="str">
        <f ca="1">IF(C904=$U$4,"Enter smelter details", IF(ISERROR($S904),"",OFFSET('Smelter Reference List'!$F$4,$S904-4,0)))</f>
        <v/>
      </c>
      <c r="H904" s="295" t="str">
        <f ca="1">IF(ISERROR($S904),"",OFFSET('Smelter Reference List'!$G$4,$S904-4,0))</f>
        <v/>
      </c>
      <c r="I904" s="296" t="str">
        <f ca="1">IF(ISERROR($S904),"",OFFSET('Smelter Reference List'!$H$4,$S904-4,0))</f>
        <v/>
      </c>
      <c r="J904" s="296" t="str">
        <f ca="1">IF(ISERROR($S904),"",OFFSET('Smelter Reference List'!$I$4,$S904-4,0))</f>
        <v/>
      </c>
      <c r="K904" s="297"/>
      <c r="L904" s="297"/>
      <c r="M904" s="297"/>
      <c r="N904" s="297"/>
      <c r="O904" s="297"/>
      <c r="P904" s="297"/>
      <c r="Q904" s="298"/>
      <c r="R904" s="227"/>
      <c r="S904" s="228" t="e">
        <f>IF(C904="",NA(),MATCH($B904&amp;$C904,'Smelter Reference List'!$J:$J,0))</f>
        <v>#N/A</v>
      </c>
      <c r="T904" s="229"/>
      <c r="U904" s="229">
        <f t="shared" ca="1" si="29"/>
        <v>0</v>
      </c>
      <c r="V904" s="229"/>
      <c r="W904" s="229"/>
      <c r="Y904" s="223" t="str">
        <f t="shared" si="30"/>
        <v/>
      </c>
    </row>
    <row r="905" spans="1:25" s="223" customFormat="1" ht="20.25">
      <c r="A905" s="293"/>
      <c r="B905" s="294" t="str">
        <f>IF(LEN(A905)=0,"",INDEX('Smelter Reference List'!$A:$A,MATCH($A905,'Smelter Reference List'!$E:$E,0)))</f>
        <v/>
      </c>
      <c r="C905" s="300" t="str">
        <f>IF(LEN(A905)=0,"",INDEX('Smelter Reference List'!$C:$C,MATCH($A905,'Smelter Reference List'!$E:$E,0)))</f>
        <v/>
      </c>
      <c r="D905" s="294" t="str">
        <f ca="1">IF(ISERROR($S905),"",OFFSET('Smelter Reference List'!$C$4,$S905-4,0)&amp;"")</f>
        <v/>
      </c>
      <c r="E905" s="294" t="str">
        <f ca="1">IF(ISERROR($S905),"",OFFSET('Smelter Reference List'!$D$4,$S905-4,0)&amp;"")</f>
        <v/>
      </c>
      <c r="F905" s="294" t="str">
        <f ca="1">IF(ISERROR($S905),"",OFFSET('Smelter Reference List'!$E$4,$S905-4,0))</f>
        <v/>
      </c>
      <c r="G905" s="294" t="str">
        <f ca="1">IF(C905=$U$4,"Enter smelter details", IF(ISERROR($S905),"",OFFSET('Smelter Reference List'!$F$4,$S905-4,0)))</f>
        <v/>
      </c>
      <c r="H905" s="295" t="str">
        <f ca="1">IF(ISERROR($S905),"",OFFSET('Smelter Reference List'!$G$4,$S905-4,0))</f>
        <v/>
      </c>
      <c r="I905" s="296" t="str">
        <f ca="1">IF(ISERROR($S905),"",OFFSET('Smelter Reference List'!$H$4,$S905-4,0))</f>
        <v/>
      </c>
      <c r="J905" s="296" t="str">
        <f ca="1">IF(ISERROR($S905),"",OFFSET('Smelter Reference List'!$I$4,$S905-4,0))</f>
        <v/>
      </c>
      <c r="K905" s="297"/>
      <c r="L905" s="297"/>
      <c r="M905" s="297"/>
      <c r="N905" s="297"/>
      <c r="O905" s="297"/>
      <c r="P905" s="297"/>
      <c r="Q905" s="298"/>
      <c r="R905" s="227"/>
      <c r="S905" s="228" t="e">
        <f>IF(C905="",NA(),MATCH($B905&amp;$C905,'Smelter Reference List'!$J:$J,0))</f>
        <v>#N/A</v>
      </c>
      <c r="T905" s="229"/>
      <c r="U905" s="229">
        <f t="shared" ca="1" si="29"/>
        <v>0</v>
      </c>
      <c r="V905" s="229"/>
      <c r="W905" s="229"/>
      <c r="Y905" s="223" t="str">
        <f t="shared" si="30"/>
        <v/>
      </c>
    </row>
    <row r="906" spans="1:25" s="223" customFormat="1" ht="20.25">
      <c r="A906" s="293"/>
      <c r="B906" s="294" t="str">
        <f>IF(LEN(A906)=0,"",INDEX('Smelter Reference List'!$A:$A,MATCH($A906,'Smelter Reference List'!$E:$E,0)))</f>
        <v/>
      </c>
      <c r="C906" s="300" t="str">
        <f>IF(LEN(A906)=0,"",INDEX('Smelter Reference List'!$C:$C,MATCH($A906,'Smelter Reference List'!$E:$E,0)))</f>
        <v/>
      </c>
      <c r="D906" s="294" t="str">
        <f ca="1">IF(ISERROR($S906),"",OFFSET('Smelter Reference List'!$C$4,$S906-4,0)&amp;"")</f>
        <v/>
      </c>
      <c r="E906" s="294" t="str">
        <f ca="1">IF(ISERROR($S906),"",OFFSET('Smelter Reference List'!$D$4,$S906-4,0)&amp;"")</f>
        <v/>
      </c>
      <c r="F906" s="294" t="str">
        <f ca="1">IF(ISERROR($S906),"",OFFSET('Smelter Reference List'!$E$4,$S906-4,0))</f>
        <v/>
      </c>
      <c r="G906" s="294" t="str">
        <f ca="1">IF(C906=$U$4,"Enter smelter details", IF(ISERROR($S906),"",OFFSET('Smelter Reference List'!$F$4,$S906-4,0)))</f>
        <v/>
      </c>
      <c r="H906" s="295" t="str">
        <f ca="1">IF(ISERROR($S906),"",OFFSET('Smelter Reference List'!$G$4,$S906-4,0))</f>
        <v/>
      </c>
      <c r="I906" s="296" t="str">
        <f ca="1">IF(ISERROR($S906),"",OFFSET('Smelter Reference List'!$H$4,$S906-4,0))</f>
        <v/>
      </c>
      <c r="J906" s="296" t="str">
        <f ca="1">IF(ISERROR($S906),"",OFFSET('Smelter Reference List'!$I$4,$S906-4,0))</f>
        <v/>
      </c>
      <c r="K906" s="297"/>
      <c r="L906" s="297"/>
      <c r="M906" s="297"/>
      <c r="N906" s="297"/>
      <c r="O906" s="297"/>
      <c r="P906" s="297"/>
      <c r="Q906" s="298"/>
      <c r="R906" s="227"/>
      <c r="S906" s="228" t="e">
        <f>IF(C906="",NA(),MATCH($B906&amp;$C906,'Smelter Reference List'!$J:$J,0))</f>
        <v>#N/A</v>
      </c>
      <c r="T906" s="229"/>
      <c r="U906" s="229">
        <f t="shared" ca="1" si="29"/>
        <v>0</v>
      </c>
      <c r="V906" s="229"/>
      <c r="W906" s="229"/>
      <c r="Y906" s="223" t="str">
        <f t="shared" si="30"/>
        <v/>
      </c>
    </row>
    <row r="907" spans="1:25" s="223" customFormat="1" ht="20.25">
      <c r="A907" s="293"/>
      <c r="B907" s="294" t="str">
        <f>IF(LEN(A907)=0,"",INDEX('Smelter Reference List'!$A:$A,MATCH($A907,'Smelter Reference List'!$E:$E,0)))</f>
        <v/>
      </c>
      <c r="C907" s="300" t="str">
        <f>IF(LEN(A907)=0,"",INDEX('Smelter Reference List'!$C:$C,MATCH($A907,'Smelter Reference List'!$E:$E,0)))</f>
        <v/>
      </c>
      <c r="D907" s="294" t="str">
        <f ca="1">IF(ISERROR($S907),"",OFFSET('Smelter Reference List'!$C$4,$S907-4,0)&amp;"")</f>
        <v/>
      </c>
      <c r="E907" s="294" t="str">
        <f ca="1">IF(ISERROR($S907),"",OFFSET('Smelter Reference List'!$D$4,$S907-4,0)&amp;"")</f>
        <v/>
      </c>
      <c r="F907" s="294" t="str">
        <f ca="1">IF(ISERROR($S907),"",OFFSET('Smelter Reference List'!$E$4,$S907-4,0))</f>
        <v/>
      </c>
      <c r="G907" s="294" t="str">
        <f ca="1">IF(C907=$U$4,"Enter smelter details", IF(ISERROR($S907),"",OFFSET('Smelter Reference List'!$F$4,$S907-4,0)))</f>
        <v/>
      </c>
      <c r="H907" s="295" t="str">
        <f ca="1">IF(ISERROR($S907),"",OFFSET('Smelter Reference List'!$G$4,$S907-4,0))</f>
        <v/>
      </c>
      <c r="I907" s="296" t="str">
        <f ca="1">IF(ISERROR($S907),"",OFFSET('Smelter Reference List'!$H$4,$S907-4,0))</f>
        <v/>
      </c>
      <c r="J907" s="296" t="str">
        <f ca="1">IF(ISERROR($S907),"",OFFSET('Smelter Reference List'!$I$4,$S907-4,0))</f>
        <v/>
      </c>
      <c r="K907" s="297"/>
      <c r="L907" s="297"/>
      <c r="M907" s="297"/>
      <c r="N907" s="297"/>
      <c r="O907" s="297"/>
      <c r="P907" s="297"/>
      <c r="Q907" s="298"/>
      <c r="R907" s="227"/>
      <c r="S907" s="228" t="e">
        <f>IF(C907="",NA(),MATCH($B907&amp;$C907,'Smelter Reference List'!$J:$J,0))</f>
        <v>#N/A</v>
      </c>
      <c r="T907" s="229"/>
      <c r="U907" s="229">
        <f t="shared" ca="1" si="29"/>
        <v>0</v>
      </c>
      <c r="V907" s="229"/>
      <c r="W907" s="229"/>
      <c r="Y907" s="223" t="str">
        <f t="shared" si="30"/>
        <v/>
      </c>
    </row>
    <row r="908" spans="1:25" s="223" customFormat="1" ht="20.25">
      <c r="A908" s="293"/>
      <c r="B908" s="294" t="str">
        <f>IF(LEN(A908)=0,"",INDEX('Smelter Reference List'!$A:$A,MATCH($A908,'Smelter Reference List'!$E:$E,0)))</f>
        <v/>
      </c>
      <c r="C908" s="300" t="str">
        <f>IF(LEN(A908)=0,"",INDEX('Smelter Reference List'!$C:$C,MATCH($A908,'Smelter Reference List'!$E:$E,0)))</f>
        <v/>
      </c>
      <c r="D908" s="294" t="str">
        <f ca="1">IF(ISERROR($S908),"",OFFSET('Smelter Reference List'!$C$4,$S908-4,0)&amp;"")</f>
        <v/>
      </c>
      <c r="E908" s="294" t="str">
        <f ca="1">IF(ISERROR($S908),"",OFFSET('Smelter Reference List'!$D$4,$S908-4,0)&amp;"")</f>
        <v/>
      </c>
      <c r="F908" s="294" t="str">
        <f ca="1">IF(ISERROR($S908),"",OFFSET('Smelter Reference List'!$E$4,$S908-4,0))</f>
        <v/>
      </c>
      <c r="G908" s="294" t="str">
        <f ca="1">IF(C908=$U$4,"Enter smelter details", IF(ISERROR($S908),"",OFFSET('Smelter Reference List'!$F$4,$S908-4,0)))</f>
        <v/>
      </c>
      <c r="H908" s="295" t="str">
        <f ca="1">IF(ISERROR($S908),"",OFFSET('Smelter Reference List'!$G$4,$S908-4,0))</f>
        <v/>
      </c>
      <c r="I908" s="296" t="str">
        <f ca="1">IF(ISERROR($S908),"",OFFSET('Smelter Reference List'!$H$4,$S908-4,0))</f>
        <v/>
      </c>
      <c r="J908" s="296" t="str">
        <f ca="1">IF(ISERROR($S908),"",OFFSET('Smelter Reference List'!$I$4,$S908-4,0))</f>
        <v/>
      </c>
      <c r="K908" s="297"/>
      <c r="L908" s="297"/>
      <c r="M908" s="297"/>
      <c r="N908" s="297"/>
      <c r="O908" s="297"/>
      <c r="P908" s="297"/>
      <c r="Q908" s="298"/>
      <c r="R908" s="227"/>
      <c r="S908" s="228" t="e">
        <f>IF(C908="",NA(),MATCH($B908&amp;$C908,'Smelter Reference List'!$J:$J,0))</f>
        <v>#N/A</v>
      </c>
      <c r="T908" s="229"/>
      <c r="U908" s="229">
        <f t="shared" ca="1" si="29"/>
        <v>0</v>
      </c>
      <c r="V908" s="229"/>
      <c r="W908" s="229"/>
      <c r="Y908" s="223" t="str">
        <f t="shared" si="30"/>
        <v/>
      </c>
    </row>
    <row r="909" spans="1:25" s="223" customFormat="1" ht="20.25">
      <c r="A909" s="293"/>
      <c r="B909" s="294" t="str">
        <f>IF(LEN(A909)=0,"",INDEX('Smelter Reference List'!$A:$A,MATCH($A909,'Smelter Reference List'!$E:$E,0)))</f>
        <v/>
      </c>
      <c r="C909" s="300" t="str">
        <f>IF(LEN(A909)=0,"",INDEX('Smelter Reference List'!$C:$C,MATCH($A909,'Smelter Reference List'!$E:$E,0)))</f>
        <v/>
      </c>
      <c r="D909" s="294" t="str">
        <f ca="1">IF(ISERROR($S909),"",OFFSET('Smelter Reference List'!$C$4,$S909-4,0)&amp;"")</f>
        <v/>
      </c>
      <c r="E909" s="294" t="str">
        <f ca="1">IF(ISERROR($S909),"",OFFSET('Smelter Reference List'!$D$4,$S909-4,0)&amp;"")</f>
        <v/>
      </c>
      <c r="F909" s="294" t="str">
        <f ca="1">IF(ISERROR($S909),"",OFFSET('Smelter Reference List'!$E$4,$S909-4,0))</f>
        <v/>
      </c>
      <c r="G909" s="294" t="str">
        <f ca="1">IF(C909=$U$4,"Enter smelter details", IF(ISERROR($S909),"",OFFSET('Smelter Reference List'!$F$4,$S909-4,0)))</f>
        <v/>
      </c>
      <c r="H909" s="295" t="str">
        <f ca="1">IF(ISERROR($S909),"",OFFSET('Smelter Reference List'!$G$4,$S909-4,0))</f>
        <v/>
      </c>
      <c r="I909" s="296" t="str">
        <f ca="1">IF(ISERROR($S909),"",OFFSET('Smelter Reference List'!$H$4,$S909-4,0))</f>
        <v/>
      </c>
      <c r="J909" s="296" t="str">
        <f ca="1">IF(ISERROR($S909),"",OFFSET('Smelter Reference List'!$I$4,$S909-4,0))</f>
        <v/>
      </c>
      <c r="K909" s="297"/>
      <c r="L909" s="297"/>
      <c r="M909" s="297"/>
      <c r="N909" s="297"/>
      <c r="O909" s="297"/>
      <c r="P909" s="297"/>
      <c r="Q909" s="298"/>
      <c r="R909" s="227"/>
      <c r="S909" s="228" t="e">
        <f>IF(C909="",NA(),MATCH($B909&amp;$C909,'Smelter Reference List'!$J:$J,0))</f>
        <v>#N/A</v>
      </c>
      <c r="T909" s="229"/>
      <c r="U909" s="229">
        <f t="shared" ca="1" si="29"/>
        <v>0</v>
      </c>
      <c r="V909" s="229"/>
      <c r="W909" s="229"/>
      <c r="Y909" s="223" t="str">
        <f t="shared" si="30"/>
        <v/>
      </c>
    </row>
    <row r="910" spans="1:25" s="223" customFormat="1" ht="20.25">
      <c r="A910" s="293"/>
      <c r="B910" s="294" t="str">
        <f>IF(LEN(A910)=0,"",INDEX('Smelter Reference List'!$A:$A,MATCH($A910,'Smelter Reference List'!$E:$E,0)))</f>
        <v/>
      </c>
      <c r="C910" s="300" t="str">
        <f>IF(LEN(A910)=0,"",INDEX('Smelter Reference List'!$C:$C,MATCH($A910,'Smelter Reference List'!$E:$E,0)))</f>
        <v/>
      </c>
      <c r="D910" s="294" t="str">
        <f ca="1">IF(ISERROR($S910),"",OFFSET('Smelter Reference List'!$C$4,$S910-4,0)&amp;"")</f>
        <v/>
      </c>
      <c r="E910" s="294" t="str">
        <f ca="1">IF(ISERROR($S910),"",OFFSET('Smelter Reference List'!$D$4,$S910-4,0)&amp;"")</f>
        <v/>
      </c>
      <c r="F910" s="294" t="str">
        <f ca="1">IF(ISERROR($S910),"",OFFSET('Smelter Reference List'!$E$4,$S910-4,0))</f>
        <v/>
      </c>
      <c r="G910" s="294" t="str">
        <f ca="1">IF(C910=$U$4,"Enter smelter details", IF(ISERROR($S910),"",OFFSET('Smelter Reference List'!$F$4,$S910-4,0)))</f>
        <v/>
      </c>
      <c r="H910" s="295" t="str">
        <f ca="1">IF(ISERROR($S910),"",OFFSET('Smelter Reference List'!$G$4,$S910-4,0))</f>
        <v/>
      </c>
      <c r="I910" s="296" t="str">
        <f ca="1">IF(ISERROR($S910),"",OFFSET('Smelter Reference List'!$H$4,$S910-4,0))</f>
        <v/>
      </c>
      <c r="J910" s="296" t="str">
        <f ca="1">IF(ISERROR($S910),"",OFFSET('Smelter Reference List'!$I$4,$S910-4,0))</f>
        <v/>
      </c>
      <c r="K910" s="297"/>
      <c r="L910" s="297"/>
      <c r="M910" s="297"/>
      <c r="N910" s="297"/>
      <c r="O910" s="297"/>
      <c r="P910" s="297"/>
      <c r="Q910" s="298"/>
      <c r="R910" s="227"/>
      <c r="S910" s="228" t="e">
        <f>IF(C910="",NA(),MATCH($B910&amp;$C910,'Smelter Reference List'!$J:$J,0))</f>
        <v>#N/A</v>
      </c>
      <c r="T910" s="229"/>
      <c r="U910" s="229">
        <f t="shared" ca="1" si="29"/>
        <v>0</v>
      </c>
      <c r="V910" s="229"/>
      <c r="W910" s="229"/>
      <c r="Y910" s="223" t="str">
        <f t="shared" si="30"/>
        <v/>
      </c>
    </row>
    <row r="911" spans="1:25" s="223" customFormat="1" ht="20.25">
      <c r="A911" s="293"/>
      <c r="B911" s="294" t="str">
        <f>IF(LEN(A911)=0,"",INDEX('Smelter Reference List'!$A:$A,MATCH($A911,'Smelter Reference List'!$E:$E,0)))</f>
        <v/>
      </c>
      <c r="C911" s="300" t="str">
        <f>IF(LEN(A911)=0,"",INDEX('Smelter Reference List'!$C:$C,MATCH($A911,'Smelter Reference List'!$E:$E,0)))</f>
        <v/>
      </c>
      <c r="D911" s="294" t="str">
        <f ca="1">IF(ISERROR($S911),"",OFFSET('Smelter Reference List'!$C$4,$S911-4,0)&amp;"")</f>
        <v/>
      </c>
      <c r="E911" s="294" t="str">
        <f ca="1">IF(ISERROR($S911),"",OFFSET('Smelter Reference List'!$D$4,$S911-4,0)&amp;"")</f>
        <v/>
      </c>
      <c r="F911" s="294" t="str">
        <f ca="1">IF(ISERROR($S911),"",OFFSET('Smelter Reference List'!$E$4,$S911-4,0))</f>
        <v/>
      </c>
      <c r="G911" s="294" t="str">
        <f ca="1">IF(C911=$U$4,"Enter smelter details", IF(ISERROR($S911),"",OFFSET('Smelter Reference List'!$F$4,$S911-4,0)))</f>
        <v/>
      </c>
      <c r="H911" s="295" t="str">
        <f ca="1">IF(ISERROR($S911),"",OFFSET('Smelter Reference List'!$G$4,$S911-4,0))</f>
        <v/>
      </c>
      <c r="I911" s="296" t="str">
        <f ca="1">IF(ISERROR($S911),"",OFFSET('Smelter Reference List'!$H$4,$S911-4,0))</f>
        <v/>
      </c>
      <c r="J911" s="296" t="str">
        <f ca="1">IF(ISERROR($S911),"",OFFSET('Smelter Reference List'!$I$4,$S911-4,0))</f>
        <v/>
      </c>
      <c r="K911" s="297"/>
      <c r="L911" s="297"/>
      <c r="M911" s="297"/>
      <c r="N911" s="297"/>
      <c r="O911" s="297"/>
      <c r="P911" s="297"/>
      <c r="Q911" s="298"/>
      <c r="R911" s="227"/>
      <c r="S911" s="228" t="e">
        <f>IF(C911="",NA(),MATCH($B911&amp;$C911,'Smelter Reference List'!$J:$J,0))</f>
        <v>#N/A</v>
      </c>
      <c r="T911" s="229"/>
      <c r="U911" s="229">
        <f t="shared" ca="1" si="29"/>
        <v>0</v>
      </c>
      <c r="V911" s="229"/>
      <c r="W911" s="229"/>
      <c r="Y911" s="223" t="str">
        <f t="shared" si="30"/>
        <v/>
      </c>
    </row>
    <row r="912" spans="1:25" s="223" customFormat="1" ht="20.25">
      <c r="A912" s="293"/>
      <c r="B912" s="294" t="str">
        <f>IF(LEN(A912)=0,"",INDEX('Smelter Reference List'!$A:$A,MATCH($A912,'Smelter Reference List'!$E:$E,0)))</f>
        <v/>
      </c>
      <c r="C912" s="300" t="str">
        <f>IF(LEN(A912)=0,"",INDEX('Smelter Reference List'!$C:$C,MATCH($A912,'Smelter Reference List'!$E:$E,0)))</f>
        <v/>
      </c>
      <c r="D912" s="294" t="str">
        <f ca="1">IF(ISERROR($S912),"",OFFSET('Smelter Reference List'!$C$4,$S912-4,0)&amp;"")</f>
        <v/>
      </c>
      <c r="E912" s="294" t="str">
        <f ca="1">IF(ISERROR($S912),"",OFFSET('Smelter Reference List'!$D$4,$S912-4,0)&amp;"")</f>
        <v/>
      </c>
      <c r="F912" s="294" t="str">
        <f ca="1">IF(ISERROR($S912),"",OFFSET('Smelter Reference List'!$E$4,$S912-4,0))</f>
        <v/>
      </c>
      <c r="G912" s="294" t="str">
        <f ca="1">IF(C912=$U$4,"Enter smelter details", IF(ISERROR($S912),"",OFFSET('Smelter Reference List'!$F$4,$S912-4,0)))</f>
        <v/>
      </c>
      <c r="H912" s="295" t="str">
        <f ca="1">IF(ISERROR($S912),"",OFFSET('Smelter Reference List'!$G$4,$S912-4,0))</f>
        <v/>
      </c>
      <c r="I912" s="296" t="str">
        <f ca="1">IF(ISERROR($S912),"",OFFSET('Smelter Reference List'!$H$4,$S912-4,0))</f>
        <v/>
      </c>
      <c r="J912" s="296" t="str">
        <f ca="1">IF(ISERROR($S912),"",OFFSET('Smelter Reference List'!$I$4,$S912-4,0))</f>
        <v/>
      </c>
      <c r="K912" s="297"/>
      <c r="L912" s="297"/>
      <c r="M912" s="297"/>
      <c r="N912" s="297"/>
      <c r="O912" s="297"/>
      <c r="P912" s="297"/>
      <c r="Q912" s="298"/>
      <c r="R912" s="227"/>
      <c r="S912" s="228" t="e">
        <f>IF(C912="",NA(),MATCH($B912&amp;$C912,'Smelter Reference List'!$J:$J,0))</f>
        <v>#N/A</v>
      </c>
      <c r="T912" s="229"/>
      <c r="U912" s="229">
        <f t="shared" ca="1" si="29"/>
        <v>0</v>
      </c>
      <c r="V912" s="229"/>
      <c r="W912" s="229"/>
      <c r="Y912" s="223" t="str">
        <f t="shared" si="30"/>
        <v/>
      </c>
    </row>
    <row r="913" spans="1:25" s="223" customFormat="1" ht="20.25">
      <c r="A913" s="293"/>
      <c r="B913" s="294" t="str">
        <f>IF(LEN(A913)=0,"",INDEX('Smelter Reference List'!$A:$A,MATCH($A913,'Smelter Reference List'!$E:$E,0)))</f>
        <v/>
      </c>
      <c r="C913" s="300" t="str">
        <f>IF(LEN(A913)=0,"",INDEX('Smelter Reference List'!$C:$C,MATCH($A913,'Smelter Reference List'!$E:$E,0)))</f>
        <v/>
      </c>
      <c r="D913" s="294" t="str">
        <f ca="1">IF(ISERROR($S913),"",OFFSET('Smelter Reference List'!$C$4,$S913-4,0)&amp;"")</f>
        <v/>
      </c>
      <c r="E913" s="294" t="str">
        <f ca="1">IF(ISERROR($S913),"",OFFSET('Smelter Reference List'!$D$4,$S913-4,0)&amp;"")</f>
        <v/>
      </c>
      <c r="F913" s="294" t="str">
        <f ca="1">IF(ISERROR($S913),"",OFFSET('Smelter Reference List'!$E$4,$S913-4,0))</f>
        <v/>
      </c>
      <c r="G913" s="294" t="str">
        <f ca="1">IF(C913=$U$4,"Enter smelter details", IF(ISERROR($S913),"",OFFSET('Smelter Reference List'!$F$4,$S913-4,0)))</f>
        <v/>
      </c>
      <c r="H913" s="295" t="str">
        <f ca="1">IF(ISERROR($S913),"",OFFSET('Smelter Reference List'!$G$4,$S913-4,0))</f>
        <v/>
      </c>
      <c r="I913" s="296" t="str">
        <f ca="1">IF(ISERROR($S913),"",OFFSET('Smelter Reference List'!$H$4,$S913-4,0))</f>
        <v/>
      </c>
      <c r="J913" s="296" t="str">
        <f ca="1">IF(ISERROR($S913),"",OFFSET('Smelter Reference List'!$I$4,$S913-4,0))</f>
        <v/>
      </c>
      <c r="K913" s="297"/>
      <c r="L913" s="297"/>
      <c r="M913" s="297"/>
      <c r="N913" s="297"/>
      <c r="O913" s="297"/>
      <c r="P913" s="297"/>
      <c r="Q913" s="298"/>
      <c r="R913" s="227"/>
      <c r="S913" s="228" t="e">
        <f>IF(C913="",NA(),MATCH($B913&amp;$C913,'Smelter Reference List'!$J:$J,0))</f>
        <v>#N/A</v>
      </c>
      <c r="T913" s="229"/>
      <c r="U913" s="229">
        <f t="shared" ca="1" si="29"/>
        <v>0</v>
      </c>
      <c r="V913" s="229"/>
      <c r="W913" s="229"/>
      <c r="Y913" s="223" t="str">
        <f t="shared" si="30"/>
        <v/>
      </c>
    </row>
    <row r="914" spans="1:25" s="223" customFormat="1" ht="20.25">
      <c r="A914" s="293"/>
      <c r="B914" s="294" t="str">
        <f>IF(LEN(A914)=0,"",INDEX('Smelter Reference List'!$A:$A,MATCH($A914,'Smelter Reference List'!$E:$E,0)))</f>
        <v/>
      </c>
      <c r="C914" s="300" t="str">
        <f>IF(LEN(A914)=0,"",INDEX('Smelter Reference List'!$C:$C,MATCH($A914,'Smelter Reference List'!$E:$E,0)))</f>
        <v/>
      </c>
      <c r="D914" s="294" t="str">
        <f ca="1">IF(ISERROR($S914),"",OFFSET('Smelter Reference List'!$C$4,$S914-4,0)&amp;"")</f>
        <v/>
      </c>
      <c r="E914" s="294" t="str">
        <f ca="1">IF(ISERROR($S914),"",OFFSET('Smelter Reference List'!$D$4,$S914-4,0)&amp;"")</f>
        <v/>
      </c>
      <c r="F914" s="294" t="str">
        <f ca="1">IF(ISERROR($S914),"",OFFSET('Smelter Reference List'!$E$4,$S914-4,0))</f>
        <v/>
      </c>
      <c r="G914" s="294" t="str">
        <f ca="1">IF(C914=$U$4,"Enter smelter details", IF(ISERROR($S914),"",OFFSET('Smelter Reference List'!$F$4,$S914-4,0)))</f>
        <v/>
      </c>
      <c r="H914" s="295" t="str">
        <f ca="1">IF(ISERROR($S914),"",OFFSET('Smelter Reference List'!$G$4,$S914-4,0))</f>
        <v/>
      </c>
      <c r="I914" s="296" t="str">
        <f ca="1">IF(ISERROR($S914),"",OFFSET('Smelter Reference List'!$H$4,$S914-4,0))</f>
        <v/>
      </c>
      <c r="J914" s="296" t="str">
        <f ca="1">IF(ISERROR($S914),"",OFFSET('Smelter Reference List'!$I$4,$S914-4,0))</f>
        <v/>
      </c>
      <c r="K914" s="297"/>
      <c r="L914" s="297"/>
      <c r="M914" s="297"/>
      <c r="N914" s="297"/>
      <c r="O914" s="297"/>
      <c r="P914" s="297"/>
      <c r="Q914" s="298"/>
      <c r="R914" s="227"/>
      <c r="S914" s="228" t="e">
        <f>IF(C914="",NA(),MATCH($B914&amp;$C914,'Smelter Reference List'!$J:$J,0))</f>
        <v>#N/A</v>
      </c>
      <c r="T914" s="229"/>
      <c r="U914" s="229">
        <f t="shared" ca="1" si="29"/>
        <v>0</v>
      </c>
      <c r="V914" s="229"/>
      <c r="W914" s="229"/>
      <c r="Y914" s="223" t="str">
        <f t="shared" si="30"/>
        <v/>
      </c>
    </row>
    <row r="915" spans="1:25" s="223" customFormat="1" ht="20.25">
      <c r="A915" s="293"/>
      <c r="B915" s="294" t="str">
        <f>IF(LEN(A915)=0,"",INDEX('Smelter Reference List'!$A:$A,MATCH($A915,'Smelter Reference List'!$E:$E,0)))</f>
        <v/>
      </c>
      <c r="C915" s="300" t="str">
        <f>IF(LEN(A915)=0,"",INDEX('Smelter Reference List'!$C:$C,MATCH($A915,'Smelter Reference List'!$E:$E,0)))</f>
        <v/>
      </c>
      <c r="D915" s="294" t="str">
        <f ca="1">IF(ISERROR($S915),"",OFFSET('Smelter Reference List'!$C$4,$S915-4,0)&amp;"")</f>
        <v/>
      </c>
      <c r="E915" s="294" t="str">
        <f ca="1">IF(ISERROR($S915),"",OFFSET('Smelter Reference List'!$D$4,$S915-4,0)&amp;"")</f>
        <v/>
      </c>
      <c r="F915" s="294" t="str">
        <f ca="1">IF(ISERROR($S915),"",OFFSET('Smelter Reference List'!$E$4,$S915-4,0))</f>
        <v/>
      </c>
      <c r="G915" s="294" t="str">
        <f ca="1">IF(C915=$U$4,"Enter smelter details", IF(ISERROR($S915),"",OFFSET('Smelter Reference List'!$F$4,$S915-4,0)))</f>
        <v/>
      </c>
      <c r="H915" s="295" t="str">
        <f ca="1">IF(ISERROR($S915),"",OFFSET('Smelter Reference List'!$G$4,$S915-4,0))</f>
        <v/>
      </c>
      <c r="I915" s="296" t="str">
        <f ca="1">IF(ISERROR($S915),"",OFFSET('Smelter Reference List'!$H$4,$S915-4,0))</f>
        <v/>
      </c>
      <c r="J915" s="296" t="str">
        <f ca="1">IF(ISERROR($S915),"",OFFSET('Smelter Reference List'!$I$4,$S915-4,0))</f>
        <v/>
      </c>
      <c r="K915" s="297"/>
      <c r="L915" s="297"/>
      <c r="M915" s="297"/>
      <c r="N915" s="297"/>
      <c r="O915" s="297"/>
      <c r="P915" s="297"/>
      <c r="Q915" s="298"/>
      <c r="R915" s="227"/>
      <c r="S915" s="228" t="e">
        <f>IF(C915="",NA(),MATCH($B915&amp;$C915,'Smelter Reference List'!$J:$J,0))</f>
        <v>#N/A</v>
      </c>
      <c r="T915" s="229"/>
      <c r="U915" s="229">
        <f t="shared" ca="1" si="29"/>
        <v>0</v>
      </c>
      <c r="V915" s="229"/>
      <c r="W915" s="229"/>
      <c r="Y915" s="223" t="str">
        <f t="shared" si="30"/>
        <v/>
      </c>
    </row>
    <row r="916" spans="1:25" s="223" customFormat="1" ht="20.25">
      <c r="A916" s="293"/>
      <c r="B916" s="294" t="str">
        <f>IF(LEN(A916)=0,"",INDEX('Smelter Reference List'!$A:$A,MATCH($A916,'Smelter Reference List'!$E:$E,0)))</f>
        <v/>
      </c>
      <c r="C916" s="300" t="str">
        <f>IF(LEN(A916)=0,"",INDEX('Smelter Reference List'!$C:$C,MATCH($A916,'Smelter Reference List'!$E:$E,0)))</f>
        <v/>
      </c>
      <c r="D916" s="294" t="str">
        <f ca="1">IF(ISERROR($S916),"",OFFSET('Smelter Reference List'!$C$4,$S916-4,0)&amp;"")</f>
        <v/>
      </c>
      <c r="E916" s="294" t="str">
        <f ca="1">IF(ISERROR($S916),"",OFFSET('Smelter Reference List'!$D$4,$S916-4,0)&amp;"")</f>
        <v/>
      </c>
      <c r="F916" s="294" t="str">
        <f ca="1">IF(ISERROR($S916),"",OFFSET('Smelter Reference List'!$E$4,$S916-4,0))</f>
        <v/>
      </c>
      <c r="G916" s="294" t="str">
        <f ca="1">IF(C916=$U$4,"Enter smelter details", IF(ISERROR($S916),"",OFFSET('Smelter Reference List'!$F$4,$S916-4,0)))</f>
        <v/>
      </c>
      <c r="H916" s="295" t="str">
        <f ca="1">IF(ISERROR($S916),"",OFFSET('Smelter Reference List'!$G$4,$S916-4,0))</f>
        <v/>
      </c>
      <c r="I916" s="296" t="str">
        <f ca="1">IF(ISERROR($S916),"",OFFSET('Smelter Reference List'!$H$4,$S916-4,0))</f>
        <v/>
      </c>
      <c r="J916" s="296" t="str">
        <f ca="1">IF(ISERROR($S916),"",OFFSET('Smelter Reference List'!$I$4,$S916-4,0))</f>
        <v/>
      </c>
      <c r="K916" s="297"/>
      <c r="L916" s="297"/>
      <c r="M916" s="297"/>
      <c r="N916" s="297"/>
      <c r="O916" s="297"/>
      <c r="P916" s="297"/>
      <c r="Q916" s="298"/>
      <c r="R916" s="227"/>
      <c r="S916" s="228" t="e">
        <f>IF(C916="",NA(),MATCH($B916&amp;$C916,'Smelter Reference List'!$J:$J,0))</f>
        <v>#N/A</v>
      </c>
      <c r="T916" s="229"/>
      <c r="U916" s="229">
        <f t="shared" ca="1" si="29"/>
        <v>0</v>
      </c>
      <c r="V916" s="229"/>
      <c r="W916" s="229"/>
      <c r="Y916" s="223" t="str">
        <f t="shared" si="30"/>
        <v/>
      </c>
    </row>
    <row r="917" spans="1:25" s="223" customFormat="1" ht="20.25">
      <c r="A917" s="293"/>
      <c r="B917" s="294" t="str">
        <f>IF(LEN(A917)=0,"",INDEX('Smelter Reference List'!$A:$A,MATCH($A917,'Smelter Reference List'!$E:$E,0)))</f>
        <v/>
      </c>
      <c r="C917" s="300" t="str">
        <f>IF(LEN(A917)=0,"",INDEX('Smelter Reference List'!$C:$C,MATCH($A917,'Smelter Reference List'!$E:$E,0)))</f>
        <v/>
      </c>
      <c r="D917" s="294" t="str">
        <f ca="1">IF(ISERROR($S917),"",OFFSET('Smelter Reference List'!$C$4,$S917-4,0)&amp;"")</f>
        <v/>
      </c>
      <c r="E917" s="294" t="str">
        <f ca="1">IF(ISERROR($S917),"",OFFSET('Smelter Reference List'!$D$4,$S917-4,0)&amp;"")</f>
        <v/>
      </c>
      <c r="F917" s="294" t="str">
        <f ca="1">IF(ISERROR($S917),"",OFFSET('Smelter Reference List'!$E$4,$S917-4,0))</f>
        <v/>
      </c>
      <c r="G917" s="294" t="str">
        <f ca="1">IF(C917=$U$4,"Enter smelter details", IF(ISERROR($S917),"",OFFSET('Smelter Reference List'!$F$4,$S917-4,0)))</f>
        <v/>
      </c>
      <c r="H917" s="295" t="str">
        <f ca="1">IF(ISERROR($S917),"",OFFSET('Smelter Reference List'!$G$4,$S917-4,0))</f>
        <v/>
      </c>
      <c r="I917" s="296" t="str">
        <f ca="1">IF(ISERROR($S917),"",OFFSET('Smelter Reference List'!$H$4,$S917-4,0))</f>
        <v/>
      </c>
      <c r="J917" s="296" t="str">
        <f ca="1">IF(ISERROR($S917),"",OFFSET('Smelter Reference List'!$I$4,$S917-4,0))</f>
        <v/>
      </c>
      <c r="K917" s="297"/>
      <c r="L917" s="297"/>
      <c r="M917" s="297"/>
      <c r="N917" s="297"/>
      <c r="O917" s="297"/>
      <c r="P917" s="297"/>
      <c r="Q917" s="298"/>
      <c r="R917" s="227"/>
      <c r="S917" s="228" t="e">
        <f>IF(C917="",NA(),MATCH($B917&amp;$C917,'Smelter Reference List'!$J:$J,0))</f>
        <v>#N/A</v>
      </c>
      <c r="T917" s="229"/>
      <c r="U917" s="229">
        <f t="shared" ca="1" si="29"/>
        <v>0</v>
      </c>
      <c r="V917" s="229"/>
      <c r="W917" s="229"/>
      <c r="Y917" s="223" t="str">
        <f t="shared" si="30"/>
        <v/>
      </c>
    </row>
    <row r="918" spans="1:25" s="223" customFormat="1" ht="20.25">
      <c r="A918" s="293"/>
      <c r="B918" s="294" t="str">
        <f>IF(LEN(A918)=0,"",INDEX('Smelter Reference List'!$A:$A,MATCH($A918,'Smelter Reference List'!$E:$E,0)))</f>
        <v/>
      </c>
      <c r="C918" s="300" t="str">
        <f>IF(LEN(A918)=0,"",INDEX('Smelter Reference List'!$C:$C,MATCH($A918,'Smelter Reference List'!$E:$E,0)))</f>
        <v/>
      </c>
      <c r="D918" s="294" t="str">
        <f ca="1">IF(ISERROR($S918),"",OFFSET('Smelter Reference List'!$C$4,$S918-4,0)&amp;"")</f>
        <v/>
      </c>
      <c r="E918" s="294" t="str">
        <f ca="1">IF(ISERROR($S918),"",OFFSET('Smelter Reference List'!$D$4,$S918-4,0)&amp;"")</f>
        <v/>
      </c>
      <c r="F918" s="294" t="str">
        <f ca="1">IF(ISERROR($S918),"",OFFSET('Smelter Reference List'!$E$4,$S918-4,0))</f>
        <v/>
      </c>
      <c r="G918" s="294" t="str">
        <f ca="1">IF(C918=$U$4,"Enter smelter details", IF(ISERROR($S918),"",OFFSET('Smelter Reference List'!$F$4,$S918-4,0)))</f>
        <v/>
      </c>
      <c r="H918" s="295" t="str">
        <f ca="1">IF(ISERROR($S918),"",OFFSET('Smelter Reference List'!$G$4,$S918-4,0))</f>
        <v/>
      </c>
      <c r="I918" s="296" t="str">
        <f ca="1">IF(ISERROR($S918),"",OFFSET('Smelter Reference List'!$H$4,$S918-4,0))</f>
        <v/>
      </c>
      <c r="J918" s="296" t="str">
        <f ca="1">IF(ISERROR($S918),"",OFFSET('Smelter Reference List'!$I$4,$S918-4,0))</f>
        <v/>
      </c>
      <c r="K918" s="297"/>
      <c r="L918" s="297"/>
      <c r="M918" s="297"/>
      <c r="N918" s="297"/>
      <c r="O918" s="297"/>
      <c r="P918" s="297"/>
      <c r="Q918" s="298"/>
      <c r="R918" s="227"/>
      <c r="S918" s="228" t="e">
        <f>IF(C918="",NA(),MATCH($B918&amp;$C918,'Smelter Reference List'!$J:$J,0))</f>
        <v>#N/A</v>
      </c>
      <c r="T918" s="229"/>
      <c r="U918" s="229">
        <f t="shared" ca="1" si="29"/>
        <v>0</v>
      </c>
      <c r="V918" s="229"/>
      <c r="W918" s="229"/>
      <c r="Y918" s="223" t="str">
        <f t="shared" si="30"/>
        <v/>
      </c>
    </row>
    <row r="919" spans="1:25" s="223" customFormat="1" ht="20.25">
      <c r="A919" s="293"/>
      <c r="B919" s="294" t="str">
        <f>IF(LEN(A919)=0,"",INDEX('Smelter Reference List'!$A:$A,MATCH($A919,'Smelter Reference List'!$E:$E,0)))</f>
        <v/>
      </c>
      <c r="C919" s="300" t="str">
        <f>IF(LEN(A919)=0,"",INDEX('Smelter Reference List'!$C:$C,MATCH($A919,'Smelter Reference List'!$E:$E,0)))</f>
        <v/>
      </c>
      <c r="D919" s="294" t="str">
        <f ca="1">IF(ISERROR($S919),"",OFFSET('Smelter Reference List'!$C$4,$S919-4,0)&amp;"")</f>
        <v/>
      </c>
      <c r="E919" s="294" t="str">
        <f ca="1">IF(ISERROR($S919),"",OFFSET('Smelter Reference List'!$D$4,$S919-4,0)&amp;"")</f>
        <v/>
      </c>
      <c r="F919" s="294" t="str">
        <f ca="1">IF(ISERROR($S919),"",OFFSET('Smelter Reference List'!$E$4,$S919-4,0))</f>
        <v/>
      </c>
      <c r="G919" s="294" t="str">
        <f ca="1">IF(C919=$U$4,"Enter smelter details", IF(ISERROR($S919),"",OFFSET('Smelter Reference List'!$F$4,$S919-4,0)))</f>
        <v/>
      </c>
      <c r="H919" s="295" t="str">
        <f ca="1">IF(ISERROR($S919),"",OFFSET('Smelter Reference List'!$G$4,$S919-4,0))</f>
        <v/>
      </c>
      <c r="I919" s="296" t="str">
        <f ca="1">IF(ISERROR($S919),"",OFFSET('Smelter Reference List'!$H$4,$S919-4,0))</f>
        <v/>
      </c>
      <c r="J919" s="296" t="str">
        <f ca="1">IF(ISERROR($S919),"",OFFSET('Smelter Reference List'!$I$4,$S919-4,0))</f>
        <v/>
      </c>
      <c r="K919" s="297"/>
      <c r="L919" s="297"/>
      <c r="M919" s="297"/>
      <c r="N919" s="297"/>
      <c r="O919" s="297"/>
      <c r="P919" s="297"/>
      <c r="Q919" s="298"/>
      <c r="R919" s="227"/>
      <c r="S919" s="228" t="e">
        <f>IF(C919="",NA(),MATCH($B919&amp;$C919,'Smelter Reference List'!$J:$J,0))</f>
        <v>#N/A</v>
      </c>
      <c r="T919" s="229"/>
      <c r="U919" s="229">
        <f t="shared" ca="1" si="29"/>
        <v>0</v>
      </c>
      <c r="V919" s="229"/>
      <c r="W919" s="229"/>
      <c r="Y919" s="223" t="str">
        <f t="shared" si="30"/>
        <v/>
      </c>
    </row>
    <row r="920" spans="1:25" s="223" customFormat="1" ht="20.25">
      <c r="A920" s="293"/>
      <c r="B920" s="294" t="str">
        <f>IF(LEN(A920)=0,"",INDEX('Smelter Reference List'!$A:$A,MATCH($A920,'Smelter Reference List'!$E:$E,0)))</f>
        <v/>
      </c>
      <c r="C920" s="300" t="str">
        <f>IF(LEN(A920)=0,"",INDEX('Smelter Reference List'!$C:$C,MATCH($A920,'Smelter Reference List'!$E:$E,0)))</f>
        <v/>
      </c>
      <c r="D920" s="294" t="str">
        <f ca="1">IF(ISERROR($S920),"",OFFSET('Smelter Reference List'!$C$4,$S920-4,0)&amp;"")</f>
        <v/>
      </c>
      <c r="E920" s="294" t="str">
        <f ca="1">IF(ISERROR($S920),"",OFFSET('Smelter Reference List'!$D$4,$S920-4,0)&amp;"")</f>
        <v/>
      </c>
      <c r="F920" s="294" t="str">
        <f ca="1">IF(ISERROR($S920),"",OFFSET('Smelter Reference List'!$E$4,$S920-4,0))</f>
        <v/>
      </c>
      <c r="G920" s="294" t="str">
        <f ca="1">IF(C920=$U$4,"Enter smelter details", IF(ISERROR($S920),"",OFFSET('Smelter Reference List'!$F$4,$S920-4,0)))</f>
        <v/>
      </c>
      <c r="H920" s="295" t="str">
        <f ca="1">IF(ISERROR($S920),"",OFFSET('Smelter Reference List'!$G$4,$S920-4,0))</f>
        <v/>
      </c>
      <c r="I920" s="296" t="str">
        <f ca="1">IF(ISERROR($S920),"",OFFSET('Smelter Reference List'!$H$4,$S920-4,0))</f>
        <v/>
      </c>
      <c r="J920" s="296" t="str">
        <f ca="1">IF(ISERROR($S920),"",OFFSET('Smelter Reference List'!$I$4,$S920-4,0))</f>
        <v/>
      </c>
      <c r="K920" s="297"/>
      <c r="L920" s="297"/>
      <c r="M920" s="297"/>
      <c r="N920" s="297"/>
      <c r="O920" s="297"/>
      <c r="P920" s="297"/>
      <c r="Q920" s="298"/>
      <c r="R920" s="227"/>
      <c r="S920" s="228" t="e">
        <f>IF(C920="",NA(),MATCH($B920&amp;$C920,'Smelter Reference List'!$J:$J,0))</f>
        <v>#N/A</v>
      </c>
      <c r="T920" s="229"/>
      <c r="U920" s="229">
        <f t="shared" ca="1" si="29"/>
        <v>0</v>
      </c>
      <c r="V920" s="229"/>
      <c r="W920" s="229"/>
      <c r="Y920" s="223" t="str">
        <f t="shared" si="30"/>
        <v/>
      </c>
    </row>
    <row r="921" spans="1:25" s="223" customFormat="1" ht="20.25">
      <c r="A921" s="293"/>
      <c r="B921" s="294" t="str">
        <f>IF(LEN(A921)=0,"",INDEX('Smelter Reference List'!$A:$A,MATCH($A921,'Smelter Reference List'!$E:$E,0)))</f>
        <v/>
      </c>
      <c r="C921" s="300" t="str">
        <f>IF(LEN(A921)=0,"",INDEX('Smelter Reference List'!$C:$C,MATCH($A921,'Smelter Reference List'!$E:$E,0)))</f>
        <v/>
      </c>
      <c r="D921" s="294" t="str">
        <f ca="1">IF(ISERROR($S921),"",OFFSET('Smelter Reference List'!$C$4,$S921-4,0)&amp;"")</f>
        <v/>
      </c>
      <c r="E921" s="294" t="str">
        <f ca="1">IF(ISERROR($S921),"",OFFSET('Smelter Reference List'!$D$4,$S921-4,0)&amp;"")</f>
        <v/>
      </c>
      <c r="F921" s="294" t="str">
        <f ca="1">IF(ISERROR($S921),"",OFFSET('Smelter Reference List'!$E$4,$S921-4,0))</f>
        <v/>
      </c>
      <c r="G921" s="294" t="str">
        <f ca="1">IF(C921=$U$4,"Enter smelter details", IF(ISERROR($S921),"",OFFSET('Smelter Reference List'!$F$4,$S921-4,0)))</f>
        <v/>
      </c>
      <c r="H921" s="295" t="str">
        <f ca="1">IF(ISERROR($S921),"",OFFSET('Smelter Reference List'!$G$4,$S921-4,0))</f>
        <v/>
      </c>
      <c r="I921" s="296" t="str">
        <f ca="1">IF(ISERROR($S921),"",OFFSET('Smelter Reference List'!$H$4,$S921-4,0))</f>
        <v/>
      </c>
      <c r="J921" s="296" t="str">
        <f ca="1">IF(ISERROR($S921),"",OFFSET('Smelter Reference List'!$I$4,$S921-4,0))</f>
        <v/>
      </c>
      <c r="K921" s="297"/>
      <c r="L921" s="297"/>
      <c r="M921" s="297"/>
      <c r="N921" s="297"/>
      <c r="O921" s="297"/>
      <c r="P921" s="297"/>
      <c r="Q921" s="298"/>
      <c r="R921" s="227"/>
      <c r="S921" s="228" t="e">
        <f>IF(C921="",NA(),MATCH($B921&amp;$C921,'Smelter Reference List'!$J:$J,0))</f>
        <v>#N/A</v>
      </c>
      <c r="T921" s="229"/>
      <c r="U921" s="229">
        <f t="shared" ca="1" si="29"/>
        <v>0</v>
      </c>
      <c r="V921" s="229"/>
      <c r="W921" s="229"/>
      <c r="Y921" s="223" t="str">
        <f t="shared" si="30"/>
        <v/>
      </c>
    </row>
    <row r="922" spans="1:25" s="223" customFormat="1" ht="20.25">
      <c r="A922" s="293"/>
      <c r="B922" s="294" t="str">
        <f>IF(LEN(A922)=0,"",INDEX('Smelter Reference List'!$A:$A,MATCH($A922,'Smelter Reference List'!$E:$E,0)))</f>
        <v/>
      </c>
      <c r="C922" s="300" t="str">
        <f>IF(LEN(A922)=0,"",INDEX('Smelter Reference List'!$C:$C,MATCH($A922,'Smelter Reference List'!$E:$E,0)))</f>
        <v/>
      </c>
      <c r="D922" s="294" t="str">
        <f ca="1">IF(ISERROR($S922),"",OFFSET('Smelter Reference List'!$C$4,$S922-4,0)&amp;"")</f>
        <v/>
      </c>
      <c r="E922" s="294" t="str">
        <f ca="1">IF(ISERROR($S922),"",OFFSET('Smelter Reference List'!$D$4,$S922-4,0)&amp;"")</f>
        <v/>
      </c>
      <c r="F922" s="294" t="str">
        <f ca="1">IF(ISERROR($S922),"",OFFSET('Smelter Reference List'!$E$4,$S922-4,0))</f>
        <v/>
      </c>
      <c r="G922" s="294" t="str">
        <f ca="1">IF(C922=$U$4,"Enter smelter details", IF(ISERROR($S922),"",OFFSET('Smelter Reference List'!$F$4,$S922-4,0)))</f>
        <v/>
      </c>
      <c r="H922" s="295" t="str">
        <f ca="1">IF(ISERROR($S922),"",OFFSET('Smelter Reference List'!$G$4,$S922-4,0))</f>
        <v/>
      </c>
      <c r="I922" s="296" t="str">
        <f ca="1">IF(ISERROR($S922),"",OFFSET('Smelter Reference List'!$H$4,$S922-4,0))</f>
        <v/>
      </c>
      <c r="J922" s="296" t="str">
        <f ca="1">IF(ISERROR($S922),"",OFFSET('Smelter Reference List'!$I$4,$S922-4,0))</f>
        <v/>
      </c>
      <c r="K922" s="297"/>
      <c r="L922" s="297"/>
      <c r="M922" s="297"/>
      <c r="N922" s="297"/>
      <c r="O922" s="297"/>
      <c r="P922" s="297"/>
      <c r="Q922" s="298"/>
      <c r="R922" s="227"/>
      <c r="S922" s="228" t="e">
        <f>IF(C922="",NA(),MATCH($B922&amp;$C922,'Smelter Reference List'!$J:$J,0))</f>
        <v>#N/A</v>
      </c>
      <c r="T922" s="229"/>
      <c r="U922" s="229">
        <f t="shared" ca="1" si="29"/>
        <v>0</v>
      </c>
      <c r="V922" s="229"/>
      <c r="W922" s="229"/>
      <c r="Y922" s="223" t="str">
        <f t="shared" si="30"/>
        <v/>
      </c>
    </row>
    <row r="923" spans="1:25" s="223" customFormat="1" ht="20.25">
      <c r="A923" s="293"/>
      <c r="B923" s="294" t="str">
        <f>IF(LEN(A923)=0,"",INDEX('Smelter Reference List'!$A:$A,MATCH($A923,'Smelter Reference List'!$E:$E,0)))</f>
        <v/>
      </c>
      <c r="C923" s="300" t="str">
        <f>IF(LEN(A923)=0,"",INDEX('Smelter Reference List'!$C:$C,MATCH($A923,'Smelter Reference List'!$E:$E,0)))</f>
        <v/>
      </c>
      <c r="D923" s="294" t="str">
        <f ca="1">IF(ISERROR($S923),"",OFFSET('Smelter Reference List'!$C$4,$S923-4,0)&amp;"")</f>
        <v/>
      </c>
      <c r="E923" s="294" t="str">
        <f ca="1">IF(ISERROR($S923),"",OFFSET('Smelter Reference List'!$D$4,$S923-4,0)&amp;"")</f>
        <v/>
      </c>
      <c r="F923" s="294" t="str">
        <f ca="1">IF(ISERROR($S923),"",OFFSET('Smelter Reference List'!$E$4,$S923-4,0))</f>
        <v/>
      </c>
      <c r="G923" s="294" t="str">
        <f ca="1">IF(C923=$U$4,"Enter smelter details", IF(ISERROR($S923),"",OFFSET('Smelter Reference List'!$F$4,$S923-4,0)))</f>
        <v/>
      </c>
      <c r="H923" s="295" t="str">
        <f ca="1">IF(ISERROR($S923),"",OFFSET('Smelter Reference List'!$G$4,$S923-4,0))</f>
        <v/>
      </c>
      <c r="I923" s="296" t="str">
        <f ca="1">IF(ISERROR($S923),"",OFFSET('Smelter Reference List'!$H$4,$S923-4,0))</f>
        <v/>
      </c>
      <c r="J923" s="296" t="str">
        <f ca="1">IF(ISERROR($S923),"",OFFSET('Smelter Reference List'!$I$4,$S923-4,0))</f>
        <v/>
      </c>
      <c r="K923" s="297"/>
      <c r="L923" s="297"/>
      <c r="M923" s="297"/>
      <c r="N923" s="297"/>
      <c r="O923" s="297"/>
      <c r="P923" s="297"/>
      <c r="Q923" s="298"/>
      <c r="R923" s="227"/>
      <c r="S923" s="228" t="e">
        <f>IF(C923="",NA(),MATCH($B923&amp;$C923,'Smelter Reference List'!$J:$J,0))</f>
        <v>#N/A</v>
      </c>
      <c r="T923" s="229"/>
      <c r="U923" s="229">
        <f t="shared" ca="1" si="29"/>
        <v>0</v>
      </c>
      <c r="V923" s="229"/>
      <c r="W923" s="229"/>
      <c r="Y923" s="223" t="str">
        <f t="shared" si="30"/>
        <v/>
      </c>
    </row>
    <row r="924" spans="1:25" s="223" customFormat="1" ht="20.25">
      <c r="A924" s="293"/>
      <c r="B924" s="294" t="str">
        <f>IF(LEN(A924)=0,"",INDEX('Smelter Reference List'!$A:$A,MATCH($A924,'Smelter Reference List'!$E:$E,0)))</f>
        <v/>
      </c>
      <c r="C924" s="300" t="str">
        <f>IF(LEN(A924)=0,"",INDEX('Smelter Reference List'!$C:$C,MATCH($A924,'Smelter Reference List'!$E:$E,0)))</f>
        <v/>
      </c>
      <c r="D924" s="294" t="str">
        <f ca="1">IF(ISERROR($S924),"",OFFSET('Smelter Reference List'!$C$4,$S924-4,0)&amp;"")</f>
        <v/>
      </c>
      <c r="E924" s="294" t="str">
        <f ca="1">IF(ISERROR($S924),"",OFFSET('Smelter Reference List'!$D$4,$S924-4,0)&amp;"")</f>
        <v/>
      </c>
      <c r="F924" s="294" t="str">
        <f ca="1">IF(ISERROR($S924),"",OFFSET('Smelter Reference List'!$E$4,$S924-4,0))</f>
        <v/>
      </c>
      <c r="G924" s="294" t="str">
        <f ca="1">IF(C924=$U$4,"Enter smelter details", IF(ISERROR($S924),"",OFFSET('Smelter Reference List'!$F$4,$S924-4,0)))</f>
        <v/>
      </c>
      <c r="H924" s="295" t="str">
        <f ca="1">IF(ISERROR($S924),"",OFFSET('Smelter Reference List'!$G$4,$S924-4,0))</f>
        <v/>
      </c>
      <c r="I924" s="296" t="str">
        <f ca="1">IF(ISERROR($S924),"",OFFSET('Smelter Reference List'!$H$4,$S924-4,0))</f>
        <v/>
      </c>
      <c r="J924" s="296" t="str">
        <f ca="1">IF(ISERROR($S924),"",OFFSET('Smelter Reference List'!$I$4,$S924-4,0))</f>
        <v/>
      </c>
      <c r="K924" s="297"/>
      <c r="L924" s="297"/>
      <c r="M924" s="297"/>
      <c r="N924" s="297"/>
      <c r="O924" s="297"/>
      <c r="P924" s="297"/>
      <c r="Q924" s="298"/>
      <c r="R924" s="227"/>
      <c r="S924" s="228" t="e">
        <f>IF(C924="",NA(),MATCH($B924&amp;$C924,'Smelter Reference List'!$J:$J,0))</f>
        <v>#N/A</v>
      </c>
      <c r="T924" s="229"/>
      <c r="U924" s="229">
        <f t="shared" ca="1" si="29"/>
        <v>0</v>
      </c>
      <c r="V924" s="229"/>
      <c r="W924" s="229"/>
      <c r="Y924" s="223" t="str">
        <f t="shared" si="30"/>
        <v/>
      </c>
    </row>
    <row r="925" spans="1:25" s="223" customFormat="1" ht="20.25">
      <c r="A925" s="293"/>
      <c r="B925" s="294" t="str">
        <f>IF(LEN(A925)=0,"",INDEX('Smelter Reference List'!$A:$A,MATCH($A925,'Smelter Reference List'!$E:$E,0)))</f>
        <v/>
      </c>
      <c r="C925" s="300" t="str">
        <f>IF(LEN(A925)=0,"",INDEX('Smelter Reference List'!$C:$C,MATCH($A925,'Smelter Reference List'!$E:$E,0)))</f>
        <v/>
      </c>
      <c r="D925" s="294" t="str">
        <f ca="1">IF(ISERROR($S925),"",OFFSET('Smelter Reference List'!$C$4,$S925-4,0)&amp;"")</f>
        <v/>
      </c>
      <c r="E925" s="294" t="str">
        <f ca="1">IF(ISERROR($S925),"",OFFSET('Smelter Reference List'!$D$4,$S925-4,0)&amp;"")</f>
        <v/>
      </c>
      <c r="F925" s="294" t="str">
        <f ca="1">IF(ISERROR($S925),"",OFFSET('Smelter Reference List'!$E$4,$S925-4,0))</f>
        <v/>
      </c>
      <c r="G925" s="294" t="str">
        <f ca="1">IF(C925=$U$4,"Enter smelter details", IF(ISERROR($S925),"",OFFSET('Smelter Reference List'!$F$4,$S925-4,0)))</f>
        <v/>
      </c>
      <c r="H925" s="295" t="str">
        <f ca="1">IF(ISERROR($S925),"",OFFSET('Smelter Reference List'!$G$4,$S925-4,0))</f>
        <v/>
      </c>
      <c r="I925" s="296" t="str">
        <f ca="1">IF(ISERROR($S925),"",OFFSET('Smelter Reference List'!$H$4,$S925-4,0))</f>
        <v/>
      </c>
      <c r="J925" s="296" t="str">
        <f ca="1">IF(ISERROR($S925),"",OFFSET('Smelter Reference List'!$I$4,$S925-4,0))</f>
        <v/>
      </c>
      <c r="K925" s="297"/>
      <c r="L925" s="297"/>
      <c r="M925" s="297"/>
      <c r="N925" s="297"/>
      <c r="O925" s="297"/>
      <c r="P925" s="297"/>
      <c r="Q925" s="298"/>
      <c r="R925" s="227"/>
      <c r="S925" s="228" t="e">
        <f>IF(C925="",NA(),MATCH($B925&amp;$C925,'Smelter Reference List'!$J:$J,0))</f>
        <v>#N/A</v>
      </c>
      <c r="T925" s="229"/>
      <c r="U925" s="229">
        <f t="shared" ca="1" si="29"/>
        <v>0</v>
      </c>
      <c r="V925" s="229"/>
      <c r="W925" s="229"/>
      <c r="Y925" s="223" t="str">
        <f t="shared" si="30"/>
        <v/>
      </c>
    </row>
    <row r="926" spans="1:25" s="223" customFormat="1" ht="20.25">
      <c r="A926" s="293"/>
      <c r="B926" s="294" t="str">
        <f>IF(LEN(A926)=0,"",INDEX('Smelter Reference List'!$A:$A,MATCH($A926,'Smelter Reference List'!$E:$E,0)))</f>
        <v/>
      </c>
      <c r="C926" s="300" t="str">
        <f>IF(LEN(A926)=0,"",INDEX('Smelter Reference List'!$C:$C,MATCH($A926,'Smelter Reference List'!$E:$E,0)))</f>
        <v/>
      </c>
      <c r="D926" s="294" t="str">
        <f ca="1">IF(ISERROR($S926),"",OFFSET('Smelter Reference List'!$C$4,$S926-4,0)&amp;"")</f>
        <v/>
      </c>
      <c r="E926" s="294" t="str">
        <f ca="1">IF(ISERROR($S926),"",OFFSET('Smelter Reference List'!$D$4,$S926-4,0)&amp;"")</f>
        <v/>
      </c>
      <c r="F926" s="294" t="str">
        <f ca="1">IF(ISERROR($S926),"",OFFSET('Smelter Reference List'!$E$4,$S926-4,0))</f>
        <v/>
      </c>
      <c r="G926" s="294" t="str">
        <f ca="1">IF(C926=$U$4,"Enter smelter details", IF(ISERROR($S926),"",OFFSET('Smelter Reference List'!$F$4,$S926-4,0)))</f>
        <v/>
      </c>
      <c r="H926" s="295" t="str">
        <f ca="1">IF(ISERROR($S926),"",OFFSET('Smelter Reference List'!$G$4,$S926-4,0))</f>
        <v/>
      </c>
      <c r="I926" s="296" t="str">
        <f ca="1">IF(ISERROR($S926),"",OFFSET('Smelter Reference List'!$H$4,$S926-4,0))</f>
        <v/>
      </c>
      <c r="J926" s="296" t="str">
        <f ca="1">IF(ISERROR($S926),"",OFFSET('Smelter Reference List'!$I$4,$S926-4,0))</f>
        <v/>
      </c>
      <c r="K926" s="297"/>
      <c r="L926" s="297"/>
      <c r="M926" s="297"/>
      <c r="N926" s="297"/>
      <c r="O926" s="297"/>
      <c r="P926" s="297"/>
      <c r="Q926" s="298"/>
      <c r="R926" s="227"/>
      <c r="S926" s="228" t="e">
        <f>IF(C926="",NA(),MATCH($B926&amp;$C926,'Smelter Reference List'!$J:$J,0))</f>
        <v>#N/A</v>
      </c>
      <c r="T926" s="229"/>
      <c r="U926" s="229">
        <f t="shared" ca="1" si="29"/>
        <v>0</v>
      </c>
      <c r="V926" s="229"/>
      <c r="W926" s="229"/>
      <c r="Y926" s="223" t="str">
        <f t="shared" si="30"/>
        <v/>
      </c>
    </row>
    <row r="927" spans="1:25" s="223" customFormat="1" ht="20.25">
      <c r="A927" s="293"/>
      <c r="B927" s="294" t="str">
        <f>IF(LEN(A927)=0,"",INDEX('Smelter Reference List'!$A:$A,MATCH($A927,'Smelter Reference List'!$E:$E,0)))</f>
        <v/>
      </c>
      <c r="C927" s="300" t="str">
        <f>IF(LEN(A927)=0,"",INDEX('Smelter Reference List'!$C:$C,MATCH($A927,'Smelter Reference List'!$E:$E,0)))</f>
        <v/>
      </c>
      <c r="D927" s="294" t="str">
        <f ca="1">IF(ISERROR($S927),"",OFFSET('Smelter Reference List'!$C$4,$S927-4,0)&amp;"")</f>
        <v/>
      </c>
      <c r="E927" s="294" t="str">
        <f ca="1">IF(ISERROR($S927),"",OFFSET('Smelter Reference List'!$D$4,$S927-4,0)&amp;"")</f>
        <v/>
      </c>
      <c r="F927" s="294" t="str">
        <f ca="1">IF(ISERROR($S927),"",OFFSET('Smelter Reference List'!$E$4,$S927-4,0))</f>
        <v/>
      </c>
      <c r="G927" s="294" t="str">
        <f ca="1">IF(C927=$U$4,"Enter smelter details", IF(ISERROR($S927),"",OFFSET('Smelter Reference List'!$F$4,$S927-4,0)))</f>
        <v/>
      </c>
      <c r="H927" s="295" t="str">
        <f ca="1">IF(ISERROR($S927),"",OFFSET('Smelter Reference List'!$G$4,$S927-4,0))</f>
        <v/>
      </c>
      <c r="I927" s="296" t="str">
        <f ca="1">IF(ISERROR($S927),"",OFFSET('Smelter Reference List'!$H$4,$S927-4,0))</f>
        <v/>
      </c>
      <c r="J927" s="296" t="str">
        <f ca="1">IF(ISERROR($S927),"",OFFSET('Smelter Reference List'!$I$4,$S927-4,0))</f>
        <v/>
      </c>
      <c r="K927" s="297"/>
      <c r="L927" s="297"/>
      <c r="M927" s="297"/>
      <c r="N927" s="297"/>
      <c r="O927" s="297"/>
      <c r="P927" s="297"/>
      <c r="Q927" s="298"/>
      <c r="R927" s="227"/>
      <c r="S927" s="228" t="e">
        <f>IF(C927="",NA(),MATCH($B927&amp;$C927,'Smelter Reference List'!$J:$J,0))</f>
        <v>#N/A</v>
      </c>
      <c r="T927" s="229"/>
      <c r="U927" s="229">
        <f t="shared" ca="1" si="29"/>
        <v>0</v>
      </c>
      <c r="V927" s="229"/>
      <c r="W927" s="229"/>
      <c r="Y927" s="223" t="str">
        <f t="shared" si="30"/>
        <v/>
      </c>
    </row>
    <row r="928" spans="1:25" s="223" customFormat="1" ht="20.25">
      <c r="A928" s="293"/>
      <c r="B928" s="294" t="str">
        <f>IF(LEN(A928)=0,"",INDEX('Smelter Reference List'!$A:$A,MATCH($A928,'Smelter Reference List'!$E:$E,0)))</f>
        <v/>
      </c>
      <c r="C928" s="300" t="str">
        <f>IF(LEN(A928)=0,"",INDEX('Smelter Reference List'!$C:$C,MATCH($A928,'Smelter Reference List'!$E:$E,0)))</f>
        <v/>
      </c>
      <c r="D928" s="294" t="str">
        <f ca="1">IF(ISERROR($S928),"",OFFSET('Smelter Reference List'!$C$4,$S928-4,0)&amp;"")</f>
        <v/>
      </c>
      <c r="E928" s="294" t="str">
        <f ca="1">IF(ISERROR($S928),"",OFFSET('Smelter Reference List'!$D$4,$S928-4,0)&amp;"")</f>
        <v/>
      </c>
      <c r="F928" s="294" t="str">
        <f ca="1">IF(ISERROR($S928),"",OFFSET('Smelter Reference List'!$E$4,$S928-4,0))</f>
        <v/>
      </c>
      <c r="G928" s="294" t="str">
        <f ca="1">IF(C928=$U$4,"Enter smelter details", IF(ISERROR($S928),"",OFFSET('Smelter Reference List'!$F$4,$S928-4,0)))</f>
        <v/>
      </c>
      <c r="H928" s="295" t="str">
        <f ca="1">IF(ISERROR($S928),"",OFFSET('Smelter Reference List'!$G$4,$S928-4,0))</f>
        <v/>
      </c>
      <c r="I928" s="296" t="str">
        <f ca="1">IF(ISERROR($S928),"",OFFSET('Smelter Reference List'!$H$4,$S928-4,0))</f>
        <v/>
      </c>
      <c r="J928" s="296" t="str">
        <f ca="1">IF(ISERROR($S928),"",OFFSET('Smelter Reference List'!$I$4,$S928-4,0))</f>
        <v/>
      </c>
      <c r="K928" s="297"/>
      <c r="L928" s="297"/>
      <c r="M928" s="297"/>
      <c r="N928" s="297"/>
      <c r="O928" s="297"/>
      <c r="P928" s="297"/>
      <c r="Q928" s="298"/>
      <c r="R928" s="227"/>
      <c r="S928" s="228" t="e">
        <f>IF(C928="",NA(),MATCH($B928&amp;$C928,'Smelter Reference List'!$J:$J,0))</f>
        <v>#N/A</v>
      </c>
      <c r="T928" s="229"/>
      <c r="U928" s="229">
        <f t="shared" ca="1" si="29"/>
        <v>0</v>
      </c>
      <c r="V928" s="229"/>
      <c r="W928" s="229"/>
      <c r="Y928" s="223" t="str">
        <f t="shared" si="30"/>
        <v/>
      </c>
    </row>
    <row r="929" spans="1:25" s="223" customFormat="1" ht="20.25">
      <c r="A929" s="293"/>
      <c r="B929" s="294" t="str">
        <f>IF(LEN(A929)=0,"",INDEX('Smelter Reference List'!$A:$A,MATCH($A929,'Smelter Reference List'!$E:$E,0)))</f>
        <v/>
      </c>
      <c r="C929" s="300" t="str">
        <f>IF(LEN(A929)=0,"",INDEX('Smelter Reference List'!$C:$C,MATCH($A929,'Smelter Reference List'!$E:$E,0)))</f>
        <v/>
      </c>
      <c r="D929" s="294" t="str">
        <f ca="1">IF(ISERROR($S929),"",OFFSET('Smelter Reference List'!$C$4,$S929-4,0)&amp;"")</f>
        <v/>
      </c>
      <c r="E929" s="294" t="str">
        <f ca="1">IF(ISERROR($S929),"",OFFSET('Smelter Reference List'!$D$4,$S929-4,0)&amp;"")</f>
        <v/>
      </c>
      <c r="F929" s="294" t="str">
        <f ca="1">IF(ISERROR($S929),"",OFFSET('Smelter Reference List'!$E$4,$S929-4,0))</f>
        <v/>
      </c>
      <c r="G929" s="294" t="str">
        <f ca="1">IF(C929=$U$4,"Enter smelter details", IF(ISERROR($S929),"",OFFSET('Smelter Reference List'!$F$4,$S929-4,0)))</f>
        <v/>
      </c>
      <c r="H929" s="295" t="str">
        <f ca="1">IF(ISERROR($S929),"",OFFSET('Smelter Reference List'!$G$4,$S929-4,0))</f>
        <v/>
      </c>
      <c r="I929" s="296" t="str">
        <f ca="1">IF(ISERROR($S929),"",OFFSET('Smelter Reference List'!$H$4,$S929-4,0))</f>
        <v/>
      </c>
      <c r="J929" s="296" t="str">
        <f ca="1">IF(ISERROR($S929),"",OFFSET('Smelter Reference List'!$I$4,$S929-4,0))</f>
        <v/>
      </c>
      <c r="K929" s="297"/>
      <c r="L929" s="297"/>
      <c r="M929" s="297"/>
      <c r="N929" s="297"/>
      <c r="O929" s="297"/>
      <c r="P929" s="297"/>
      <c r="Q929" s="298"/>
      <c r="R929" s="227"/>
      <c r="S929" s="228" t="e">
        <f>IF(C929="",NA(),MATCH($B929&amp;$C929,'Smelter Reference List'!$J:$J,0))</f>
        <v>#N/A</v>
      </c>
      <c r="T929" s="229"/>
      <c r="U929" s="229">
        <f t="shared" ca="1" si="29"/>
        <v>0</v>
      </c>
      <c r="V929" s="229"/>
      <c r="W929" s="229"/>
      <c r="Y929" s="223" t="str">
        <f t="shared" si="30"/>
        <v/>
      </c>
    </row>
    <row r="930" spans="1:25" s="223" customFormat="1" ht="20.25">
      <c r="A930" s="293"/>
      <c r="B930" s="294" t="str">
        <f>IF(LEN(A930)=0,"",INDEX('Smelter Reference List'!$A:$A,MATCH($A930,'Smelter Reference List'!$E:$E,0)))</f>
        <v/>
      </c>
      <c r="C930" s="300" t="str">
        <f>IF(LEN(A930)=0,"",INDEX('Smelter Reference List'!$C:$C,MATCH($A930,'Smelter Reference List'!$E:$E,0)))</f>
        <v/>
      </c>
      <c r="D930" s="294" t="str">
        <f ca="1">IF(ISERROR($S930),"",OFFSET('Smelter Reference List'!$C$4,$S930-4,0)&amp;"")</f>
        <v/>
      </c>
      <c r="E930" s="294" t="str">
        <f ca="1">IF(ISERROR($S930),"",OFFSET('Smelter Reference List'!$D$4,$S930-4,0)&amp;"")</f>
        <v/>
      </c>
      <c r="F930" s="294" t="str">
        <f ca="1">IF(ISERROR($S930),"",OFFSET('Smelter Reference List'!$E$4,$S930-4,0))</f>
        <v/>
      </c>
      <c r="G930" s="294" t="str">
        <f ca="1">IF(C930=$U$4,"Enter smelter details", IF(ISERROR($S930),"",OFFSET('Smelter Reference List'!$F$4,$S930-4,0)))</f>
        <v/>
      </c>
      <c r="H930" s="295" t="str">
        <f ca="1">IF(ISERROR($S930),"",OFFSET('Smelter Reference List'!$G$4,$S930-4,0))</f>
        <v/>
      </c>
      <c r="I930" s="296" t="str">
        <f ca="1">IF(ISERROR($S930),"",OFFSET('Smelter Reference List'!$H$4,$S930-4,0))</f>
        <v/>
      </c>
      <c r="J930" s="296" t="str">
        <f ca="1">IF(ISERROR($S930),"",OFFSET('Smelter Reference List'!$I$4,$S930-4,0))</f>
        <v/>
      </c>
      <c r="K930" s="297"/>
      <c r="L930" s="297"/>
      <c r="M930" s="297"/>
      <c r="N930" s="297"/>
      <c r="O930" s="297"/>
      <c r="P930" s="297"/>
      <c r="Q930" s="298"/>
      <c r="R930" s="227"/>
      <c r="S930" s="228" t="e">
        <f>IF(C930="",NA(),MATCH($B930&amp;$C930,'Smelter Reference List'!$J:$J,0))</f>
        <v>#N/A</v>
      </c>
      <c r="T930" s="229"/>
      <c r="U930" s="229">
        <f t="shared" ca="1" si="29"/>
        <v>0</v>
      </c>
      <c r="V930" s="229"/>
      <c r="W930" s="229"/>
      <c r="Y930" s="223" t="str">
        <f t="shared" si="30"/>
        <v/>
      </c>
    </row>
    <row r="931" spans="1:25" s="223" customFormat="1" ht="20.25">
      <c r="A931" s="293"/>
      <c r="B931" s="294" t="str">
        <f>IF(LEN(A931)=0,"",INDEX('Smelter Reference List'!$A:$A,MATCH($A931,'Smelter Reference List'!$E:$E,0)))</f>
        <v/>
      </c>
      <c r="C931" s="300" t="str">
        <f>IF(LEN(A931)=0,"",INDEX('Smelter Reference List'!$C:$C,MATCH($A931,'Smelter Reference List'!$E:$E,0)))</f>
        <v/>
      </c>
      <c r="D931" s="294" t="str">
        <f ca="1">IF(ISERROR($S931),"",OFFSET('Smelter Reference List'!$C$4,$S931-4,0)&amp;"")</f>
        <v/>
      </c>
      <c r="E931" s="294" t="str">
        <f ca="1">IF(ISERROR($S931),"",OFFSET('Smelter Reference List'!$D$4,$S931-4,0)&amp;"")</f>
        <v/>
      </c>
      <c r="F931" s="294" t="str">
        <f ca="1">IF(ISERROR($S931),"",OFFSET('Smelter Reference List'!$E$4,$S931-4,0))</f>
        <v/>
      </c>
      <c r="G931" s="294" t="str">
        <f ca="1">IF(C931=$U$4,"Enter smelter details", IF(ISERROR($S931),"",OFFSET('Smelter Reference List'!$F$4,$S931-4,0)))</f>
        <v/>
      </c>
      <c r="H931" s="295" t="str">
        <f ca="1">IF(ISERROR($S931),"",OFFSET('Smelter Reference List'!$G$4,$S931-4,0))</f>
        <v/>
      </c>
      <c r="I931" s="296" t="str">
        <f ca="1">IF(ISERROR($S931),"",OFFSET('Smelter Reference List'!$H$4,$S931-4,0))</f>
        <v/>
      </c>
      <c r="J931" s="296" t="str">
        <f ca="1">IF(ISERROR($S931),"",OFFSET('Smelter Reference List'!$I$4,$S931-4,0))</f>
        <v/>
      </c>
      <c r="K931" s="297"/>
      <c r="L931" s="297"/>
      <c r="M931" s="297"/>
      <c r="N931" s="297"/>
      <c r="O931" s="297"/>
      <c r="P931" s="297"/>
      <c r="Q931" s="298"/>
      <c r="R931" s="227"/>
      <c r="S931" s="228" t="e">
        <f>IF(C931="",NA(),MATCH($B931&amp;$C931,'Smelter Reference List'!$J:$J,0))</f>
        <v>#N/A</v>
      </c>
      <c r="T931" s="229"/>
      <c r="U931" s="229">
        <f t="shared" ca="1" si="29"/>
        <v>0</v>
      </c>
      <c r="V931" s="229"/>
      <c r="W931" s="229"/>
      <c r="Y931" s="223" t="str">
        <f t="shared" si="30"/>
        <v/>
      </c>
    </row>
    <row r="932" spans="1:25" s="223" customFormat="1" ht="20.25">
      <c r="A932" s="293"/>
      <c r="B932" s="294" t="str">
        <f>IF(LEN(A932)=0,"",INDEX('Smelter Reference List'!$A:$A,MATCH($A932,'Smelter Reference List'!$E:$E,0)))</f>
        <v/>
      </c>
      <c r="C932" s="300" t="str">
        <f>IF(LEN(A932)=0,"",INDEX('Smelter Reference List'!$C:$C,MATCH($A932,'Smelter Reference List'!$E:$E,0)))</f>
        <v/>
      </c>
      <c r="D932" s="294" t="str">
        <f ca="1">IF(ISERROR($S932),"",OFFSET('Smelter Reference List'!$C$4,$S932-4,0)&amp;"")</f>
        <v/>
      </c>
      <c r="E932" s="294" t="str">
        <f ca="1">IF(ISERROR($S932),"",OFFSET('Smelter Reference List'!$D$4,$S932-4,0)&amp;"")</f>
        <v/>
      </c>
      <c r="F932" s="294" t="str">
        <f ca="1">IF(ISERROR($S932),"",OFFSET('Smelter Reference List'!$E$4,$S932-4,0))</f>
        <v/>
      </c>
      <c r="G932" s="294" t="str">
        <f ca="1">IF(C932=$U$4,"Enter smelter details", IF(ISERROR($S932),"",OFFSET('Smelter Reference List'!$F$4,$S932-4,0)))</f>
        <v/>
      </c>
      <c r="H932" s="295" t="str">
        <f ca="1">IF(ISERROR($S932),"",OFFSET('Smelter Reference List'!$G$4,$S932-4,0))</f>
        <v/>
      </c>
      <c r="I932" s="296" t="str">
        <f ca="1">IF(ISERROR($S932),"",OFFSET('Smelter Reference List'!$H$4,$S932-4,0))</f>
        <v/>
      </c>
      <c r="J932" s="296" t="str">
        <f ca="1">IF(ISERROR($S932),"",OFFSET('Smelter Reference List'!$I$4,$S932-4,0))</f>
        <v/>
      </c>
      <c r="K932" s="297"/>
      <c r="L932" s="297"/>
      <c r="M932" s="297"/>
      <c r="N932" s="297"/>
      <c r="O932" s="297"/>
      <c r="P932" s="297"/>
      <c r="Q932" s="298"/>
      <c r="R932" s="227"/>
      <c r="S932" s="228" t="e">
        <f>IF(C932="",NA(),MATCH($B932&amp;$C932,'Smelter Reference List'!$J:$J,0))</f>
        <v>#N/A</v>
      </c>
      <c r="T932" s="229"/>
      <c r="U932" s="229">
        <f t="shared" ca="1" si="29"/>
        <v>0</v>
      </c>
      <c r="V932" s="229"/>
      <c r="W932" s="229"/>
      <c r="Y932" s="223" t="str">
        <f t="shared" si="30"/>
        <v/>
      </c>
    </row>
    <row r="933" spans="1:25" s="223" customFormat="1" ht="20.25">
      <c r="A933" s="293"/>
      <c r="B933" s="294" t="str">
        <f>IF(LEN(A933)=0,"",INDEX('Smelter Reference List'!$A:$A,MATCH($A933,'Smelter Reference List'!$E:$E,0)))</f>
        <v/>
      </c>
      <c r="C933" s="300" t="str">
        <f>IF(LEN(A933)=0,"",INDEX('Smelter Reference List'!$C:$C,MATCH($A933,'Smelter Reference List'!$E:$E,0)))</f>
        <v/>
      </c>
      <c r="D933" s="294" t="str">
        <f ca="1">IF(ISERROR($S933),"",OFFSET('Smelter Reference List'!$C$4,$S933-4,0)&amp;"")</f>
        <v/>
      </c>
      <c r="E933" s="294" t="str">
        <f ca="1">IF(ISERROR($S933),"",OFFSET('Smelter Reference List'!$D$4,$S933-4,0)&amp;"")</f>
        <v/>
      </c>
      <c r="F933" s="294" t="str">
        <f ca="1">IF(ISERROR($S933),"",OFFSET('Smelter Reference List'!$E$4,$S933-4,0))</f>
        <v/>
      </c>
      <c r="G933" s="294" t="str">
        <f ca="1">IF(C933=$U$4,"Enter smelter details", IF(ISERROR($S933),"",OFFSET('Smelter Reference List'!$F$4,$S933-4,0)))</f>
        <v/>
      </c>
      <c r="H933" s="295" t="str">
        <f ca="1">IF(ISERROR($S933),"",OFFSET('Smelter Reference List'!$G$4,$S933-4,0))</f>
        <v/>
      </c>
      <c r="I933" s="296" t="str">
        <f ca="1">IF(ISERROR($S933),"",OFFSET('Smelter Reference List'!$H$4,$S933-4,0))</f>
        <v/>
      </c>
      <c r="J933" s="296" t="str">
        <f ca="1">IF(ISERROR($S933),"",OFFSET('Smelter Reference List'!$I$4,$S933-4,0))</f>
        <v/>
      </c>
      <c r="K933" s="297"/>
      <c r="L933" s="297"/>
      <c r="M933" s="297"/>
      <c r="N933" s="297"/>
      <c r="O933" s="297"/>
      <c r="P933" s="297"/>
      <c r="Q933" s="298"/>
      <c r="R933" s="227"/>
      <c r="S933" s="228" t="e">
        <f>IF(C933="",NA(),MATCH($B933&amp;$C933,'Smelter Reference List'!$J:$J,0))</f>
        <v>#N/A</v>
      </c>
      <c r="T933" s="229"/>
      <c r="U933" s="229">
        <f t="shared" ca="1" si="29"/>
        <v>0</v>
      </c>
      <c r="V933" s="229"/>
      <c r="W933" s="229"/>
      <c r="Y933" s="223" t="str">
        <f t="shared" si="30"/>
        <v/>
      </c>
    </row>
    <row r="934" spans="1:25" s="223" customFormat="1" ht="20.25">
      <c r="A934" s="293"/>
      <c r="B934" s="294" t="str">
        <f>IF(LEN(A934)=0,"",INDEX('Smelter Reference List'!$A:$A,MATCH($A934,'Smelter Reference List'!$E:$E,0)))</f>
        <v/>
      </c>
      <c r="C934" s="300" t="str">
        <f>IF(LEN(A934)=0,"",INDEX('Smelter Reference List'!$C:$C,MATCH($A934,'Smelter Reference List'!$E:$E,0)))</f>
        <v/>
      </c>
      <c r="D934" s="294" t="str">
        <f ca="1">IF(ISERROR($S934),"",OFFSET('Smelter Reference List'!$C$4,$S934-4,0)&amp;"")</f>
        <v/>
      </c>
      <c r="E934" s="294" t="str">
        <f ca="1">IF(ISERROR($S934),"",OFFSET('Smelter Reference List'!$D$4,$S934-4,0)&amp;"")</f>
        <v/>
      </c>
      <c r="F934" s="294" t="str">
        <f ca="1">IF(ISERROR($S934),"",OFFSET('Smelter Reference List'!$E$4,$S934-4,0))</f>
        <v/>
      </c>
      <c r="G934" s="294" t="str">
        <f ca="1">IF(C934=$U$4,"Enter smelter details", IF(ISERROR($S934),"",OFFSET('Smelter Reference List'!$F$4,$S934-4,0)))</f>
        <v/>
      </c>
      <c r="H934" s="295" t="str">
        <f ca="1">IF(ISERROR($S934),"",OFFSET('Smelter Reference List'!$G$4,$S934-4,0))</f>
        <v/>
      </c>
      <c r="I934" s="296" t="str">
        <f ca="1">IF(ISERROR($S934),"",OFFSET('Smelter Reference List'!$H$4,$S934-4,0))</f>
        <v/>
      </c>
      <c r="J934" s="296" t="str">
        <f ca="1">IF(ISERROR($S934),"",OFFSET('Smelter Reference List'!$I$4,$S934-4,0))</f>
        <v/>
      </c>
      <c r="K934" s="297"/>
      <c r="L934" s="297"/>
      <c r="M934" s="297"/>
      <c r="N934" s="297"/>
      <c r="O934" s="297"/>
      <c r="P934" s="297"/>
      <c r="Q934" s="298"/>
      <c r="R934" s="227"/>
      <c r="S934" s="228" t="e">
        <f>IF(C934="",NA(),MATCH($B934&amp;$C934,'Smelter Reference List'!$J:$J,0))</f>
        <v>#N/A</v>
      </c>
      <c r="T934" s="229"/>
      <c r="U934" s="229">
        <f t="shared" ca="1" si="29"/>
        <v>0</v>
      </c>
      <c r="V934" s="229"/>
      <c r="W934" s="229"/>
      <c r="Y934" s="223" t="str">
        <f t="shared" si="30"/>
        <v/>
      </c>
    </row>
    <row r="935" spans="1:25" s="223" customFormat="1" ht="20.25">
      <c r="A935" s="293"/>
      <c r="B935" s="294" t="str">
        <f>IF(LEN(A935)=0,"",INDEX('Smelter Reference List'!$A:$A,MATCH($A935,'Smelter Reference List'!$E:$E,0)))</f>
        <v/>
      </c>
      <c r="C935" s="300" t="str">
        <f>IF(LEN(A935)=0,"",INDEX('Smelter Reference List'!$C:$C,MATCH($A935,'Smelter Reference List'!$E:$E,0)))</f>
        <v/>
      </c>
      <c r="D935" s="294" t="str">
        <f ca="1">IF(ISERROR($S935),"",OFFSET('Smelter Reference List'!$C$4,$S935-4,0)&amp;"")</f>
        <v/>
      </c>
      <c r="E935" s="294" t="str">
        <f ca="1">IF(ISERROR($S935),"",OFFSET('Smelter Reference List'!$D$4,$S935-4,0)&amp;"")</f>
        <v/>
      </c>
      <c r="F935" s="294" t="str">
        <f ca="1">IF(ISERROR($S935),"",OFFSET('Smelter Reference List'!$E$4,$S935-4,0))</f>
        <v/>
      </c>
      <c r="G935" s="294" t="str">
        <f ca="1">IF(C935=$U$4,"Enter smelter details", IF(ISERROR($S935),"",OFFSET('Smelter Reference List'!$F$4,$S935-4,0)))</f>
        <v/>
      </c>
      <c r="H935" s="295" t="str">
        <f ca="1">IF(ISERROR($S935),"",OFFSET('Smelter Reference List'!$G$4,$S935-4,0))</f>
        <v/>
      </c>
      <c r="I935" s="296" t="str">
        <f ca="1">IF(ISERROR($S935),"",OFFSET('Smelter Reference List'!$H$4,$S935-4,0))</f>
        <v/>
      </c>
      <c r="J935" s="296" t="str">
        <f ca="1">IF(ISERROR($S935),"",OFFSET('Smelter Reference List'!$I$4,$S935-4,0))</f>
        <v/>
      </c>
      <c r="K935" s="297"/>
      <c r="L935" s="297"/>
      <c r="M935" s="297"/>
      <c r="N935" s="297"/>
      <c r="O935" s="297"/>
      <c r="P935" s="297"/>
      <c r="Q935" s="298"/>
      <c r="R935" s="227"/>
      <c r="S935" s="228" t="e">
        <f>IF(C935="",NA(),MATCH($B935&amp;$C935,'Smelter Reference List'!$J:$J,0))</f>
        <v>#N/A</v>
      </c>
      <c r="T935" s="229"/>
      <c r="U935" s="229">
        <f t="shared" ca="1" si="29"/>
        <v>0</v>
      </c>
      <c r="V935" s="229"/>
      <c r="W935" s="229"/>
      <c r="Y935" s="223" t="str">
        <f t="shared" si="30"/>
        <v/>
      </c>
    </row>
    <row r="936" spans="1:25" s="223" customFormat="1" ht="20.25">
      <c r="A936" s="293"/>
      <c r="B936" s="294" t="str">
        <f>IF(LEN(A936)=0,"",INDEX('Smelter Reference List'!$A:$A,MATCH($A936,'Smelter Reference List'!$E:$E,0)))</f>
        <v/>
      </c>
      <c r="C936" s="300" t="str">
        <f>IF(LEN(A936)=0,"",INDEX('Smelter Reference List'!$C:$C,MATCH($A936,'Smelter Reference List'!$E:$E,0)))</f>
        <v/>
      </c>
      <c r="D936" s="294" t="str">
        <f ca="1">IF(ISERROR($S936),"",OFFSET('Smelter Reference List'!$C$4,$S936-4,0)&amp;"")</f>
        <v/>
      </c>
      <c r="E936" s="294" t="str">
        <f ca="1">IF(ISERROR($S936),"",OFFSET('Smelter Reference List'!$D$4,$S936-4,0)&amp;"")</f>
        <v/>
      </c>
      <c r="F936" s="294" t="str">
        <f ca="1">IF(ISERROR($S936),"",OFFSET('Smelter Reference List'!$E$4,$S936-4,0))</f>
        <v/>
      </c>
      <c r="G936" s="294" t="str">
        <f ca="1">IF(C936=$U$4,"Enter smelter details", IF(ISERROR($S936),"",OFFSET('Smelter Reference List'!$F$4,$S936-4,0)))</f>
        <v/>
      </c>
      <c r="H936" s="295" t="str">
        <f ca="1">IF(ISERROR($S936),"",OFFSET('Smelter Reference List'!$G$4,$S936-4,0))</f>
        <v/>
      </c>
      <c r="I936" s="296" t="str">
        <f ca="1">IF(ISERROR($S936),"",OFFSET('Smelter Reference List'!$H$4,$S936-4,0))</f>
        <v/>
      </c>
      <c r="J936" s="296" t="str">
        <f ca="1">IF(ISERROR($S936),"",OFFSET('Smelter Reference List'!$I$4,$S936-4,0))</f>
        <v/>
      </c>
      <c r="K936" s="297"/>
      <c r="L936" s="297"/>
      <c r="M936" s="297"/>
      <c r="N936" s="297"/>
      <c r="O936" s="297"/>
      <c r="P936" s="297"/>
      <c r="Q936" s="298"/>
      <c r="R936" s="227"/>
      <c r="S936" s="228" t="e">
        <f>IF(C936="",NA(),MATCH($B936&amp;$C936,'Smelter Reference List'!$J:$J,0))</f>
        <v>#N/A</v>
      </c>
      <c r="T936" s="229"/>
      <c r="U936" s="229">
        <f t="shared" ca="1" si="29"/>
        <v>0</v>
      </c>
      <c r="V936" s="229"/>
      <c r="W936" s="229"/>
      <c r="Y936" s="223" t="str">
        <f t="shared" si="30"/>
        <v/>
      </c>
    </row>
    <row r="937" spans="1:25" s="223" customFormat="1" ht="20.25">
      <c r="A937" s="293"/>
      <c r="B937" s="294" t="str">
        <f>IF(LEN(A937)=0,"",INDEX('Smelter Reference List'!$A:$A,MATCH($A937,'Smelter Reference List'!$E:$E,0)))</f>
        <v/>
      </c>
      <c r="C937" s="300" t="str">
        <f>IF(LEN(A937)=0,"",INDEX('Smelter Reference List'!$C:$C,MATCH($A937,'Smelter Reference List'!$E:$E,0)))</f>
        <v/>
      </c>
      <c r="D937" s="294" t="str">
        <f ca="1">IF(ISERROR($S937),"",OFFSET('Smelter Reference List'!$C$4,$S937-4,0)&amp;"")</f>
        <v/>
      </c>
      <c r="E937" s="294" t="str">
        <f ca="1">IF(ISERROR($S937),"",OFFSET('Smelter Reference List'!$D$4,$S937-4,0)&amp;"")</f>
        <v/>
      </c>
      <c r="F937" s="294" t="str">
        <f ca="1">IF(ISERROR($S937),"",OFFSET('Smelter Reference List'!$E$4,$S937-4,0))</f>
        <v/>
      </c>
      <c r="G937" s="294" t="str">
        <f ca="1">IF(C937=$U$4,"Enter smelter details", IF(ISERROR($S937),"",OFFSET('Smelter Reference List'!$F$4,$S937-4,0)))</f>
        <v/>
      </c>
      <c r="H937" s="295" t="str">
        <f ca="1">IF(ISERROR($S937),"",OFFSET('Smelter Reference List'!$G$4,$S937-4,0))</f>
        <v/>
      </c>
      <c r="I937" s="296" t="str">
        <f ca="1">IF(ISERROR($S937),"",OFFSET('Smelter Reference List'!$H$4,$S937-4,0))</f>
        <v/>
      </c>
      <c r="J937" s="296" t="str">
        <f ca="1">IF(ISERROR($S937),"",OFFSET('Smelter Reference List'!$I$4,$S937-4,0))</f>
        <v/>
      </c>
      <c r="K937" s="297"/>
      <c r="L937" s="297"/>
      <c r="M937" s="297"/>
      <c r="N937" s="297"/>
      <c r="O937" s="297"/>
      <c r="P937" s="297"/>
      <c r="Q937" s="298"/>
      <c r="R937" s="227"/>
      <c r="S937" s="228" t="e">
        <f>IF(C937="",NA(),MATCH($B937&amp;$C937,'Smelter Reference List'!$J:$J,0))</f>
        <v>#N/A</v>
      </c>
      <c r="T937" s="229"/>
      <c r="U937" s="229">
        <f t="shared" ca="1" si="29"/>
        <v>0</v>
      </c>
      <c r="V937" s="229"/>
      <c r="W937" s="229"/>
      <c r="Y937" s="223" t="str">
        <f t="shared" si="30"/>
        <v/>
      </c>
    </row>
    <row r="938" spans="1:25" s="223" customFormat="1" ht="20.25">
      <c r="A938" s="293"/>
      <c r="B938" s="294" t="str">
        <f>IF(LEN(A938)=0,"",INDEX('Smelter Reference List'!$A:$A,MATCH($A938,'Smelter Reference List'!$E:$E,0)))</f>
        <v/>
      </c>
      <c r="C938" s="300" t="str">
        <f>IF(LEN(A938)=0,"",INDEX('Smelter Reference List'!$C:$C,MATCH($A938,'Smelter Reference List'!$E:$E,0)))</f>
        <v/>
      </c>
      <c r="D938" s="294" t="str">
        <f ca="1">IF(ISERROR($S938),"",OFFSET('Smelter Reference List'!$C$4,$S938-4,0)&amp;"")</f>
        <v/>
      </c>
      <c r="E938" s="294" t="str">
        <f ca="1">IF(ISERROR($S938),"",OFFSET('Smelter Reference List'!$D$4,$S938-4,0)&amp;"")</f>
        <v/>
      </c>
      <c r="F938" s="294" t="str">
        <f ca="1">IF(ISERROR($S938),"",OFFSET('Smelter Reference List'!$E$4,$S938-4,0))</f>
        <v/>
      </c>
      <c r="G938" s="294" t="str">
        <f ca="1">IF(C938=$U$4,"Enter smelter details", IF(ISERROR($S938),"",OFFSET('Smelter Reference List'!$F$4,$S938-4,0)))</f>
        <v/>
      </c>
      <c r="H938" s="295" t="str">
        <f ca="1">IF(ISERROR($S938),"",OFFSET('Smelter Reference List'!$G$4,$S938-4,0))</f>
        <v/>
      </c>
      <c r="I938" s="296" t="str">
        <f ca="1">IF(ISERROR($S938),"",OFFSET('Smelter Reference List'!$H$4,$S938-4,0))</f>
        <v/>
      </c>
      <c r="J938" s="296" t="str">
        <f ca="1">IF(ISERROR($S938),"",OFFSET('Smelter Reference List'!$I$4,$S938-4,0))</f>
        <v/>
      </c>
      <c r="K938" s="297"/>
      <c r="L938" s="297"/>
      <c r="M938" s="297"/>
      <c r="N938" s="297"/>
      <c r="O938" s="297"/>
      <c r="P938" s="297"/>
      <c r="Q938" s="298"/>
      <c r="R938" s="227"/>
      <c r="S938" s="228" t="e">
        <f>IF(C938="",NA(),MATCH($B938&amp;$C938,'Smelter Reference List'!$J:$J,0))</f>
        <v>#N/A</v>
      </c>
      <c r="T938" s="229"/>
      <c r="U938" s="229">
        <f t="shared" ca="1" si="29"/>
        <v>0</v>
      </c>
      <c r="V938" s="229"/>
      <c r="W938" s="229"/>
      <c r="Y938" s="223" t="str">
        <f t="shared" si="30"/>
        <v/>
      </c>
    </row>
    <row r="939" spans="1:25" s="223" customFormat="1" ht="20.25">
      <c r="A939" s="293"/>
      <c r="B939" s="294" t="str">
        <f>IF(LEN(A939)=0,"",INDEX('Smelter Reference List'!$A:$A,MATCH($A939,'Smelter Reference List'!$E:$E,0)))</f>
        <v/>
      </c>
      <c r="C939" s="300" t="str">
        <f>IF(LEN(A939)=0,"",INDEX('Smelter Reference List'!$C:$C,MATCH($A939,'Smelter Reference List'!$E:$E,0)))</f>
        <v/>
      </c>
      <c r="D939" s="294" t="str">
        <f ca="1">IF(ISERROR($S939),"",OFFSET('Smelter Reference List'!$C$4,$S939-4,0)&amp;"")</f>
        <v/>
      </c>
      <c r="E939" s="294" t="str">
        <f ca="1">IF(ISERROR($S939),"",OFFSET('Smelter Reference List'!$D$4,$S939-4,0)&amp;"")</f>
        <v/>
      </c>
      <c r="F939" s="294" t="str">
        <f ca="1">IF(ISERROR($S939),"",OFFSET('Smelter Reference List'!$E$4,$S939-4,0))</f>
        <v/>
      </c>
      <c r="G939" s="294" t="str">
        <f ca="1">IF(C939=$U$4,"Enter smelter details", IF(ISERROR($S939),"",OFFSET('Smelter Reference List'!$F$4,$S939-4,0)))</f>
        <v/>
      </c>
      <c r="H939" s="295" t="str">
        <f ca="1">IF(ISERROR($S939),"",OFFSET('Smelter Reference List'!$G$4,$S939-4,0))</f>
        <v/>
      </c>
      <c r="I939" s="296" t="str">
        <f ca="1">IF(ISERROR($S939),"",OFFSET('Smelter Reference List'!$H$4,$S939-4,0))</f>
        <v/>
      </c>
      <c r="J939" s="296" t="str">
        <f ca="1">IF(ISERROR($S939),"",OFFSET('Smelter Reference List'!$I$4,$S939-4,0))</f>
        <v/>
      </c>
      <c r="K939" s="297"/>
      <c r="L939" s="297"/>
      <c r="M939" s="297"/>
      <c r="N939" s="297"/>
      <c r="O939" s="297"/>
      <c r="P939" s="297"/>
      <c r="Q939" s="298"/>
      <c r="R939" s="227"/>
      <c r="S939" s="228" t="e">
        <f>IF(C939="",NA(),MATCH($B939&amp;$C939,'Smelter Reference List'!$J:$J,0))</f>
        <v>#N/A</v>
      </c>
      <c r="T939" s="229"/>
      <c r="U939" s="229">
        <f t="shared" ca="1" si="29"/>
        <v>0</v>
      </c>
      <c r="V939" s="229"/>
      <c r="W939" s="229"/>
      <c r="Y939" s="223" t="str">
        <f t="shared" si="30"/>
        <v/>
      </c>
    </row>
    <row r="940" spans="1:25" s="223" customFormat="1" ht="20.25">
      <c r="A940" s="293"/>
      <c r="B940" s="294" t="str">
        <f>IF(LEN(A940)=0,"",INDEX('Smelter Reference List'!$A:$A,MATCH($A940,'Smelter Reference List'!$E:$E,0)))</f>
        <v/>
      </c>
      <c r="C940" s="300" t="str">
        <f>IF(LEN(A940)=0,"",INDEX('Smelter Reference List'!$C:$C,MATCH($A940,'Smelter Reference List'!$E:$E,0)))</f>
        <v/>
      </c>
      <c r="D940" s="294" t="str">
        <f ca="1">IF(ISERROR($S940),"",OFFSET('Smelter Reference List'!$C$4,$S940-4,0)&amp;"")</f>
        <v/>
      </c>
      <c r="E940" s="294" t="str">
        <f ca="1">IF(ISERROR($S940),"",OFFSET('Smelter Reference List'!$D$4,$S940-4,0)&amp;"")</f>
        <v/>
      </c>
      <c r="F940" s="294" t="str">
        <f ca="1">IF(ISERROR($S940),"",OFFSET('Smelter Reference List'!$E$4,$S940-4,0))</f>
        <v/>
      </c>
      <c r="G940" s="294" t="str">
        <f ca="1">IF(C940=$U$4,"Enter smelter details", IF(ISERROR($S940),"",OFFSET('Smelter Reference List'!$F$4,$S940-4,0)))</f>
        <v/>
      </c>
      <c r="H940" s="295" t="str">
        <f ca="1">IF(ISERROR($S940),"",OFFSET('Smelter Reference List'!$G$4,$S940-4,0))</f>
        <v/>
      </c>
      <c r="I940" s="296" t="str">
        <f ca="1">IF(ISERROR($S940),"",OFFSET('Smelter Reference List'!$H$4,$S940-4,0))</f>
        <v/>
      </c>
      <c r="J940" s="296" t="str">
        <f ca="1">IF(ISERROR($S940),"",OFFSET('Smelter Reference List'!$I$4,$S940-4,0))</f>
        <v/>
      </c>
      <c r="K940" s="297"/>
      <c r="L940" s="297"/>
      <c r="M940" s="297"/>
      <c r="N940" s="297"/>
      <c r="O940" s="297"/>
      <c r="P940" s="297"/>
      <c r="Q940" s="298"/>
      <c r="R940" s="227"/>
      <c r="S940" s="228" t="e">
        <f>IF(C940="",NA(),MATCH($B940&amp;$C940,'Smelter Reference List'!$J:$J,0))</f>
        <v>#N/A</v>
      </c>
      <c r="T940" s="229"/>
      <c r="U940" s="229">
        <f t="shared" ca="1" si="29"/>
        <v>0</v>
      </c>
      <c r="V940" s="229"/>
      <c r="W940" s="229"/>
      <c r="Y940" s="223" t="str">
        <f t="shared" si="30"/>
        <v/>
      </c>
    </row>
    <row r="941" spans="1:25" s="223" customFormat="1" ht="20.25">
      <c r="A941" s="293"/>
      <c r="B941" s="294" t="str">
        <f>IF(LEN(A941)=0,"",INDEX('Smelter Reference List'!$A:$A,MATCH($A941,'Smelter Reference List'!$E:$E,0)))</f>
        <v/>
      </c>
      <c r="C941" s="300" t="str">
        <f>IF(LEN(A941)=0,"",INDEX('Smelter Reference List'!$C:$C,MATCH($A941,'Smelter Reference List'!$E:$E,0)))</f>
        <v/>
      </c>
      <c r="D941" s="294" t="str">
        <f ca="1">IF(ISERROR($S941),"",OFFSET('Smelter Reference List'!$C$4,$S941-4,0)&amp;"")</f>
        <v/>
      </c>
      <c r="E941" s="294" t="str">
        <f ca="1">IF(ISERROR($S941),"",OFFSET('Smelter Reference List'!$D$4,$S941-4,0)&amp;"")</f>
        <v/>
      </c>
      <c r="F941" s="294" t="str">
        <f ca="1">IF(ISERROR($S941),"",OFFSET('Smelter Reference List'!$E$4,$S941-4,0))</f>
        <v/>
      </c>
      <c r="G941" s="294" t="str">
        <f ca="1">IF(C941=$U$4,"Enter smelter details", IF(ISERROR($S941),"",OFFSET('Smelter Reference List'!$F$4,$S941-4,0)))</f>
        <v/>
      </c>
      <c r="H941" s="295" t="str">
        <f ca="1">IF(ISERROR($S941),"",OFFSET('Smelter Reference List'!$G$4,$S941-4,0))</f>
        <v/>
      </c>
      <c r="I941" s="296" t="str">
        <f ca="1">IF(ISERROR($S941),"",OFFSET('Smelter Reference List'!$H$4,$S941-4,0))</f>
        <v/>
      </c>
      <c r="J941" s="296" t="str">
        <f ca="1">IF(ISERROR($S941),"",OFFSET('Smelter Reference List'!$I$4,$S941-4,0))</f>
        <v/>
      </c>
      <c r="K941" s="297"/>
      <c r="L941" s="297"/>
      <c r="M941" s="297"/>
      <c r="N941" s="297"/>
      <c r="O941" s="297"/>
      <c r="P941" s="297"/>
      <c r="Q941" s="298"/>
      <c r="R941" s="227"/>
      <c r="S941" s="228" t="e">
        <f>IF(C941="",NA(),MATCH($B941&amp;$C941,'Smelter Reference List'!$J:$J,0))</f>
        <v>#N/A</v>
      </c>
      <c r="T941" s="229"/>
      <c r="U941" s="229">
        <f t="shared" ca="1" si="29"/>
        <v>0</v>
      </c>
      <c r="V941" s="229"/>
      <c r="W941" s="229"/>
      <c r="Y941" s="223" t="str">
        <f t="shared" si="30"/>
        <v/>
      </c>
    </row>
    <row r="942" spans="1:25" s="223" customFormat="1" ht="20.25">
      <c r="A942" s="293"/>
      <c r="B942" s="294" t="str">
        <f>IF(LEN(A942)=0,"",INDEX('Smelter Reference List'!$A:$A,MATCH($A942,'Smelter Reference List'!$E:$E,0)))</f>
        <v/>
      </c>
      <c r="C942" s="300" t="str">
        <f>IF(LEN(A942)=0,"",INDEX('Smelter Reference List'!$C:$C,MATCH($A942,'Smelter Reference List'!$E:$E,0)))</f>
        <v/>
      </c>
      <c r="D942" s="294" t="str">
        <f ca="1">IF(ISERROR($S942),"",OFFSET('Smelter Reference List'!$C$4,$S942-4,0)&amp;"")</f>
        <v/>
      </c>
      <c r="E942" s="294" t="str">
        <f ca="1">IF(ISERROR($S942),"",OFFSET('Smelter Reference List'!$D$4,$S942-4,0)&amp;"")</f>
        <v/>
      </c>
      <c r="F942" s="294" t="str">
        <f ca="1">IF(ISERROR($S942),"",OFFSET('Smelter Reference List'!$E$4,$S942-4,0))</f>
        <v/>
      </c>
      <c r="G942" s="294" t="str">
        <f ca="1">IF(C942=$U$4,"Enter smelter details", IF(ISERROR($S942),"",OFFSET('Smelter Reference List'!$F$4,$S942-4,0)))</f>
        <v/>
      </c>
      <c r="H942" s="295" t="str">
        <f ca="1">IF(ISERROR($S942),"",OFFSET('Smelter Reference List'!$G$4,$S942-4,0))</f>
        <v/>
      </c>
      <c r="I942" s="296" t="str">
        <f ca="1">IF(ISERROR($S942),"",OFFSET('Smelter Reference List'!$H$4,$S942-4,0))</f>
        <v/>
      </c>
      <c r="J942" s="296" t="str">
        <f ca="1">IF(ISERROR($S942),"",OFFSET('Smelter Reference List'!$I$4,$S942-4,0))</f>
        <v/>
      </c>
      <c r="K942" s="297"/>
      <c r="L942" s="297"/>
      <c r="M942" s="297"/>
      <c r="N942" s="297"/>
      <c r="O942" s="297"/>
      <c r="P942" s="297"/>
      <c r="Q942" s="298"/>
      <c r="R942" s="227"/>
      <c r="S942" s="228" t="e">
        <f>IF(C942="",NA(),MATCH($B942&amp;$C942,'Smelter Reference List'!$J:$J,0))</f>
        <v>#N/A</v>
      </c>
      <c r="T942" s="229"/>
      <c r="U942" s="229">
        <f t="shared" ca="1" si="29"/>
        <v>0</v>
      </c>
      <c r="V942" s="229"/>
      <c r="W942" s="229"/>
      <c r="Y942" s="223" t="str">
        <f t="shared" si="30"/>
        <v/>
      </c>
    </row>
    <row r="943" spans="1:25" s="223" customFormat="1" ht="20.25">
      <c r="A943" s="293"/>
      <c r="B943" s="294" t="str">
        <f>IF(LEN(A943)=0,"",INDEX('Smelter Reference List'!$A:$A,MATCH($A943,'Smelter Reference List'!$E:$E,0)))</f>
        <v/>
      </c>
      <c r="C943" s="300" t="str">
        <f>IF(LEN(A943)=0,"",INDEX('Smelter Reference List'!$C:$C,MATCH($A943,'Smelter Reference List'!$E:$E,0)))</f>
        <v/>
      </c>
      <c r="D943" s="294" t="str">
        <f ca="1">IF(ISERROR($S943),"",OFFSET('Smelter Reference List'!$C$4,$S943-4,0)&amp;"")</f>
        <v/>
      </c>
      <c r="E943" s="294" t="str">
        <f ca="1">IF(ISERROR($S943),"",OFFSET('Smelter Reference List'!$D$4,$S943-4,0)&amp;"")</f>
        <v/>
      </c>
      <c r="F943" s="294" t="str">
        <f ca="1">IF(ISERROR($S943),"",OFFSET('Smelter Reference List'!$E$4,$S943-4,0))</f>
        <v/>
      </c>
      <c r="G943" s="294" t="str">
        <f ca="1">IF(C943=$U$4,"Enter smelter details", IF(ISERROR($S943),"",OFFSET('Smelter Reference List'!$F$4,$S943-4,0)))</f>
        <v/>
      </c>
      <c r="H943" s="295" t="str">
        <f ca="1">IF(ISERROR($S943),"",OFFSET('Smelter Reference List'!$G$4,$S943-4,0))</f>
        <v/>
      </c>
      <c r="I943" s="296" t="str">
        <f ca="1">IF(ISERROR($S943),"",OFFSET('Smelter Reference List'!$H$4,$S943-4,0))</f>
        <v/>
      </c>
      <c r="J943" s="296" t="str">
        <f ca="1">IF(ISERROR($S943),"",OFFSET('Smelter Reference List'!$I$4,$S943-4,0))</f>
        <v/>
      </c>
      <c r="K943" s="297"/>
      <c r="L943" s="297"/>
      <c r="M943" s="297"/>
      <c r="N943" s="297"/>
      <c r="O943" s="297"/>
      <c r="P943" s="297"/>
      <c r="Q943" s="298"/>
      <c r="R943" s="227"/>
      <c r="S943" s="228" t="e">
        <f>IF(C943="",NA(),MATCH($B943&amp;$C943,'Smelter Reference List'!$J:$J,0))</f>
        <v>#N/A</v>
      </c>
      <c r="T943" s="229"/>
      <c r="U943" s="229">
        <f t="shared" ca="1" si="29"/>
        <v>0</v>
      </c>
      <c r="V943" s="229"/>
      <c r="W943" s="229"/>
      <c r="Y943" s="223" t="str">
        <f t="shared" si="30"/>
        <v/>
      </c>
    </row>
    <row r="944" spans="1:25" s="223" customFormat="1" ht="20.25">
      <c r="A944" s="293"/>
      <c r="B944" s="294" t="str">
        <f>IF(LEN(A944)=0,"",INDEX('Smelter Reference List'!$A:$A,MATCH($A944,'Smelter Reference List'!$E:$E,0)))</f>
        <v/>
      </c>
      <c r="C944" s="300" t="str">
        <f>IF(LEN(A944)=0,"",INDEX('Smelter Reference List'!$C:$C,MATCH($A944,'Smelter Reference List'!$E:$E,0)))</f>
        <v/>
      </c>
      <c r="D944" s="294" t="str">
        <f ca="1">IF(ISERROR($S944),"",OFFSET('Smelter Reference List'!$C$4,$S944-4,0)&amp;"")</f>
        <v/>
      </c>
      <c r="E944" s="294" t="str">
        <f ca="1">IF(ISERROR($S944),"",OFFSET('Smelter Reference List'!$D$4,$S944-4,0)&amp;"")</f>
        <v/>
      </c>
      <c r="F944" s="294" t="str">
        <f ca="1">IF(ISERROR($S944),"",OFFSET('Smelter Reference List'!$E$4,$S944-4,0))</f>
        <v/>
      </c>
      <c r="G944" s="294" t="str">
        <f ca="1">IF(C944=$U$4,"Enter smelter details", IF(ISERROR($S944),"",OFFSET('Smelter Reference List'!$F$4,$S944-4,0)))</f>
        <v/>
      </c>
      <c r="H944" s="295" t="str">
        <f ca="1">IF(ISERROR($S944),"",OFFSET('Smelter Reference List'!$G$4,$S944-4,0))</f>
        <v/>
      </c>
      <c r="I944" s="296" t="str">
        <f ca="1">IF(ISERROR($S944),"",OFFSET('Smelter Reference List'!$H$4,$S944-4,0))</f>
        <v/>
      </c>
      <c r="J944" s="296" t="str">
        <f ca="1">IF(ISERROR($S944),"",OFFSET('Smelter Reference List'!$I$4,$S944-4,0))</f>
        <v/>
      </c>
      <c r="K944" s="297"/>
      <c r="L944" s="297"/>
      <c r="M944" s="297"/>
      <c r="N944" s="297"/>
      <c r="O944" s="297"/>
      <c r="P944" s="297"/>
      <c r="Q944" s="298"/>
      <c r="R944" s="227"/>
      <c r="S944" s="228" t="e">
        <f>IF(C944="",NA(),MATCH($B944&amp;$C944,'Smelter Reference List'!$J:$J,0))</f>
        <v>#N/A</v>
      </c>
      <c r="T944" s="229"/>
      <c r="U944" s="229">
        <f t="shared" ca="1" si="29"/>
        <v>0</v>
      </c>
      <c r="V944" s="229"/>
      <c r="W944" s="229"/>
      <c r="Y944" s="223" t="str">
        <f t="shared" si="30"/>
        <v/>
      </c>
    </row>
    <row r="945" spans="1:25" s="223" customFormat="1" ht="20.25">
      <c r="A945" s="293"/>
      <c r="B945" s="294" t="str">
        <f>IF(LEN(A945)=0,"",INDEX('Smelter Reference List'!$A:$A,MATCH($A945,'Smelter Reference List'!$E:$E,0)))</f>
        <v/>
      </c>
      <c r="C945" s="300" t="str">
        <f>IF(LEN(A945)=0,"",INDEX('Smelter Reference List'!$C:$C,MATCH($A945,'Smelter Reference List'!$E:$E,0)))</f>
        <v/>
      </c>
      <c r="D945" s="294" t="str">
        <f ca="1">IF(ISERROR($S945),"",OFFSET('Smelter Reference List'!$C$4,$S945-4,0)&amp;"")</f>
        <v/>
      </c>
      <c r="E945" s="294" t="str">
        <f ca="1">IF(ISERROR($S945),"",OFFSET('Smelter Reference List'!$D$4,$S945-4,0)&amp;"")</f>
        <v/>
      </c>
      <c r="F945" s="294" t="str">
        <f ca="1">IF(ISERROR($S945),"",OFFSET('Smelter Reference List'!$E$4,$S945-4,0))</f>
        <v/>
      </c>
      <c r="G945" s="294" t="str">
        <f ca="1">IF(C945=$U$4,"Enter smelter details", IF(ISERROR($S945),"",OFFSET('Smelter Reference List'!$F$4,$S945-4,0)))</f>
        <v/>
      </c>
      <c r="H945" s="295" t="str">
        <f ca="1">IF(ISERROR($S945),"",OFFSET('Smelter Reference List'!$G$4,$S945-4,0))</f>
        <v/>
      </c>
      <c r="I945" s="296" t="str">
        <f ca="1">IF(ISERROR($S945),"",OFFSET('Smelter Reference List'!$H$4,$S945-4,0))</f>
        <v/>
      </c>
      <c r="J945" s="296" t="str">
        <f ca="1">IF(ISERROR($S945),"",OFFSET('Smelter Reference List'!$I$4,$S945-4,0))</f>
        <v/>
      </c>
      <c r="K945" s="297"/>
      <c r="L945" s="297"/>
      <c r="M945" s="297"/>
      <c r="N945" s="297"/>
      <c r="O945" s="297"/>
      <c r="P945" s="297"/>
      <c r="Q945" s="298"/>
      <c r="R945" s="227"/>
      <c r="S945" s="228" t="e">
        <f>IF(C945="",NA(),MATCH($B945&amp;$C945,'Smelter Reference List'!$J:$J,0))</f>
        <v>#N/A</v>
      </c>
      <c r="T945" s="229"/>
      <c r="U945" s="229">
        <f t="shared" ca="1" si="29"/>
        <v>0</v>
      </c>
      <c r="V945" s="229"/>
      <c r="W945" s="229"/>
      <c r="Y945" s="223" t="str">
        <f t="shared" si="30"/>
        <v/>
      </c>
    </row>
    <row r="946" spans="1:25" s="223" customFormat="1" ht="20.25">
      <c r="A946" s="293"/>
      <c r="B946" s="294" t="str">
        <f>IF(LEN(A946)=0,"",INDEX('Smelter Reference List'!$A:$A,MATCH($A946,'Smelter Reference List'!$E:$E,0)))</f>
        <v/>
      </c>
      <c r="C946" s="300" t="str">
        <f>IF(LEN(A946)=0,"",INDEX('Smelter Reference List'!$C:$C,MATCH($A946,'Smelter Reference List'!$E:$E,0)))</f>
        <v/>
      </c>
      <c r="D946" s="294" t="str">
        <f ca="1">IF(ISERROR($S946),"",OFFSET('Smelter Reference List'!$C$4,$S946-4,0)&amp;"")</f>
        <v/>
      </c>
      <c r="E946" s="294" t="str">
        <f ca="1">IF(ISERROR($S946),"",OFFSET('Smelter Reference List'!$D$4,$S946-4,0)&amp;"")</f>
        <v/>
      </c>
      <c r="F946" s="294" t="str">
        <f ca="1">IF(ISERROR($S946),"",OFFSET('Smelter Reference List'!$E$4,$S946-4,0))</f>
        <v/>
      </c>
      <c r="G946" s="294" t="str">
        <f ca="1">IF(C946=$U$4,"Enter smelter details", IF(ISERROR($S946),"",OFFSET('Smelter Reference List'!$F$4,$S946-4,0)))</f>
        <v/>
      </c>
      <c r="H946" s="295" t="str">
        <f ca="1">IF(ISERROR($S946),"",OFFSET('Smelter Reference List'!$G$4,$S946-4,0))</f>
        <v/>
      </c>
      <c r="I946" s="296" t="str">
        <f ca="1">IF(ISERROR($S946),"",OFFSET('Smelter Reference List'!$H$4,$S946-4,0))</f>
        <v/>
      </c>
      <c r="J946" s="296" t="str">
        <f ca="1">IF(ISERROR($S946),"",OFFSET('Smelter Reference List'!$I$4,$S946-4,0))</f>
        <v/>
      </c>
      <c r="K946" s="297"/>
      <c r="L946" s="297"/>
      <c r="M946" s="297"/>
      <c r="N946" s="297"/>
      <c r="O946" s="297"/>
      <c r="P946" s="297"/>
      <c r="Q946" s="298"/>
      <c r="R946" s="227"/>
      <c r="S946" s="228" t="e">
        <f>IF(C946="",NA(),MATCH($B946&amp;$C946,'Smelter Reference List'!$J:$J,0))</f>
        <v>#N/A</v>
      </c>
      <c r="T946" s="229"/>
      <c r="U946" s="229">
        <f t="shared" ca="1" si="29"/>
        <v>0</v>
      </c>
      <c r="V946" s="229"/>
      <c r="W946" s="229"/>
      <c r="Y946" s="223" t="str">
        <f t="shared" si="30"/>
        <v/>
      </c>
    </row>
    <row r="947" spans="1:25" s="223" customFormat="1" ht="20.25">
      <c r="A947" s="293"/>
      <c r="B947" s="294" t="str">
        <f>IF(LEN(A947)=0,"",INDEX('Smelter Reference List'!$A:$A,MATCH($A947,'Smelter Reference List'!$E:$E,0)))</f>
        <v/>
      </c>
      <c r="C947" s="300" t="str">
        <f>IF(LEN(A947)=0,"",INDEX('Smelter Reference List'!$C:$C,MATCH($A947,'Smelter Reference List'!$E:$E,0)))</f>
        <v/>
      </c>
      <c r="D947" s="294" t="str">
        <f ca="1">IF(ISERROR($S947),"",OFFSET('Smelter Reference List'!$C$4,$S947-4,0)&amp;"")</f>
        <v/>
      </c>
      <c r="E947" s="294" t="str">
        <f ca="1">IF(ISERROR($S947),"",OFFSET('Smelter Reference List'!$D$4,$S947-4,0)&amp;"")</f>
        <v/>
      </c>
      <c r="F947" s="294" t="str">
        <f ca="1">IF(ISERROR($S947),"",OFFSET('Smelter Reference List'!$E$4,$S947-4,0))</f>
        <v/>
      </c>
      <c r="G947" s="294" t="str">
        <f ca="1">IF(C947=$U$4,"Enter smelter details", IF(ISERROR($S947),"",OFFSET('Smelter Reference List'!$F$4,$S947-4,0)))</f>
        <v/>
      </c>
      <c r="H947" s="295" t="str">
        <f ca="1">IF(ISERROR($S947),"",OFFSET('Smelter Reference List'!$G$4,$S947-4,0))</f>
        <v/>
      </c>
      <c r="I947" s="296" t="str">
        <f ca="1">IF(ISERROR($S947),"",OFFSET('Smelter Reference List'!$H$4,$S947-4,0))</f>
        <v/>
      </c>
      <c r="J947" s="296" t="str">
        <f ca="1">IF(ISERROR($S947),"",OFFSET('Smelter Reference List'!$I$4,$S947-4,0))</f>
        <v/>
      </c>
      <c r="K947" s="297"/>
      <c r="L947" s="297"/>
      <c r="M947" s="297"/>
      <c r="N947" s="297"/>
      <c r="O947" s="297"/>
      <c r="P947" s="297"/>
      <c r="Q947" s="298"/>
      <c r="R947" s="227"/>
      <c r="S947" s="228" t="e">
        <f>IF(C947="",NA(),MATCH($B947&amp;$C947,'Smelter Reference List'!$J:$J,0))</f>
        <v>#N/A</v>
      </c>
      <c r="T947" s="229"/>
      <c r="U947" s="229">
        <f t="shared" ca="1" si="29"/>
        <v>0</v>
      </c>
      <c r="V947" s="229"/>
      <c r="W947" s="229"/>
      <c r="Y947" s="223" t="str">
        <f t="shared" si="30"/>
        <v/>
      </c>
    </row>
    <row r="948" spans="1:25" s="223" customFormat="1" ht="20.25">
      <c r="A948" s="293"/>
      <c r="B948" s="294" t="str">
        <f>IF(LEN(A948)=0,"",INDEX('Smelter Reference List'!$A:$A,MATCH($A948,'Smelter Reference List'!$E:$E,0)))</f>
        <v/>
      </c>
      <c r="C948" s="300" t="str">
        <f>IF(LEN(A948)=0,"",INDEX('Smelter Reference List'!$C:$C,MATCH($A948,'Smelter Reference List'!$E:$E,0)))</f>
        <v/>
      </c>
      <c r="D948" s="294" t="str">
        <f ca="1">IF(ISERROR($S948),"",OFFSET('Smelter Reference List'!$C$4,$S948-4,0)&amp;"")</f>
        <v/>
      </c>
      <c r="E948" s="294" t="str">
        <f ca="1">IF(ISERROR($S948),"",OFFSET('Smelter Reference List'!$D$4,$S948-4,0)&amp;"")</f>
        <v/>
      </c>
      <c r="F948" s="294" t="str">
        <f ca="1">IF(ISERROR($S948),"",OFFSET('Smelter Reference List'!$E$4,$S948-4,0))</f>
        <v/>
      </c>
      <c r="G948" s="294" t="str">
        <f ca="1">IF(C948=$U$4,"Enter smelter details", IF(ISERROR($S948),"",OFFSET('Smelter Reference List'!$F$4,$S948-4,0)))</f>
        <v/>
      </c>
      <c r="H948" s="295" t="str">
        <f ca="1">IF(ISERROR($S948),"",OFFSET('Smelter Reference List'!$G$4,$S948-4,0))</f>
        <v/>
      </c>
      <c r="I948" s="296" t="str">
        <f ca="1">IF(ISERROR($S948),"",OFFSET('Smelter Reference List'!$H$4,$S948-4,0))</f>
        <v/>
      </c>
      <c r="J948" s="296" t="str">
        <f ca="1">IF(ISERROR($S948),"",OFFSET('Smelter Reference List'!$I$4,$S948-4,0))</f>
        <v/>
      </c>
      <c r="K948" s="297"/>
      <c r="L948" s="297"/>
      <c r="M948" s="297"/>
      <c r="N948" s="297"/>
      <c r="O948" s="297"/>
      <c r="P948" s="297"/>
      <c r="Q948" s="298"/>
      <c r="R948" s="227"/>
      <c r="S948" s="228" t="e">
        <f>IF(C948="",NA(),MATCH($B948&amp;$C948,'Smelter Reference List'!$J:$J,0))</f>
        <v>#N/A</v>
      </c>
      <c r="T948" s="229"/>
      <c r="U948" s="229">
        <f t="shared" ca="1" si="29"/>
        <v>0</v>
      </c>
      <c r="V948" s="229"/>
      <c r="W948" s="229"/>
      <c r="Y948" s="223" t="str">
        <f t="shared" si="30"/>
        <v/>
      </c>
    </row>
    <row r="949" spans="1:25" s="223" customFormat="1" ht="20.25">
      <c r="A949" s="293"/>
      <c r="B949" s="294" t="str">
        <f>IF(LEN(A949)=0,"",INDEX('Smelter Reference List'!$A:$A,MATCH($A949,'Smelter Reference List'!$E:$E,0)))</f>
        <v/>
      </c>
      <c r="C949" s="300" t="str">
        <f>IF(LEN(A949)=0,"",INDEX('Smelter Reference List'!$C:$C,MATCH($A949,'Smelter Reference List'!$E:$E,0)))</f>
        <v/>
      </c>
      <c r="D949" s="294" t="str">
        <f ca="1">IF(ISERROR($S949),"",OFFSET('Smelter Reference List'!$C$4,$S949-4,0)&amp;"")</f>
        <v/>
      </c>
      <c r="E949" s="294" t="str">
        <f ca="1">IF(ISERROR($S949),"",OFFSET('Smelter Reference List'!$D$4,$S949-4,0)&amp;"")</f>
        <v/>
      </c>
      <c r="F949" s="294" t="str">
        <f ca="1">IF(ISERROR($S949),"",OFFSET('Smelter Reference List'!$E$4,$S949-4,0))</f>
        <v/>
      </c>
      <c r="G949" s="294" t="str">
        <f ca="1">IF(C949=$U$4,"Enter smelter details", IF(ISERROR($S949),"",OFFSET('Smelter Reference List'!$F$4,$S949-4,0)))</f>
        <v/>
      </c>
      <c r="H949" s="295" t="str">
        <f ca="1">IF(ISERROR($S949),"",OFFSET('Smelter Reference List'!$G$4,$S949-4,0))</f>
        <v/>
      </c>
      <c r="I949" s="296" t="str">
        <f ca="1">IF(ISERROR($S949),"",OFFSET('Smelter Reference List'!$H$4,$S949-4,0))</f>
        <v/>
      </c>
      <c r="J949" s="296" t="str">
        <f ca="1">IF(ISERROR($S949),"",OFFSET('Smelter Reference List'!$I$4,$S949-4,0))</f>
        <v/>
      </c>
      <c r="K949" s="297"/>
      <c r="L949" s="297"/>
      <c r="M949" s="297"/>
      <c r="N949" s="297"/>
      <c r="O949" s="297"/>
      <c r="P949" s="297"/>
      <c r="Q949" s="298"/>
      <c r="R949" s="227"/>
      <c r="S949" s="228" t="e">
        <f>IF(C949="",NA(),MATCH($B949&amp;$C949,'Smelter Reference List'!$J:$J,0))</f>
        <v>#N/A</v>
      </c>
      <c r="T949" s="229"/>
      <c r="U949" s="229">
        <f t="shared" ca="1" si="29"/>
        <v>0</v>
      </c>
      <c r="V949" s="229"/>
      <c r="W949" s="229"/>
      <c r="Y949" s="223" t="str">
        <f t="shared" si="30"/>
        <v/>
      </c>
    </row>
    <row r="950" spans="1:25" s="223" customFormat="1" ht="20.25">
      <c r="A950" s="293"/>
      <c r="B950" s="294" t="str">
        <f>IF(LEN(A950)=0,"",INDEX('Smelter Reference List'!$A:$A,MATCH($A950,'Smelter Reference List'!$E:$E,0)))</f>
        <v/>
      </c>
      <c r="C950" s="300" t="str">
        <f>IF(LEN(A950)=0,"",INDEX('Smelter Reference List'!$C:$C,MATCH($A950,'Smelter Reference List'!$E:$E,0)))</f>
        <v/>
      </c>
      <c r="D950" s="294" t="str">
        <f ca="1">IF(ISERROR($S950),"",OFFSET('Smelter Reference List'!$C$4,$S950-4,0)&amp;"")</f>
        <v/>
      </c>
      <c r="E950" s="294" t="str">
        <f ca="1">IF(ISERROR($S950),"",OFFSET('Smelter Reference List'!$D$4,$S950-4,0)&amp;"")</f>
        <v/>
      </c>
      <c r="F950" s="294" t="str">
        <f ca="1">IF(ISERROR($S950),"",OFFSET('Smelter Reference List'!$E$4,$S950-4,0))</f>
        <v/>
      </c>
      <c r="G950" s="294" t="str">
        <f ca="1">IF(C950=$U$4,"Enter smelter details", IF(ISERROR($S950),"",OFFSET('Smelter Reference List'!$F$4,$S950-4,0)))</f>
        <v/>
      </c>
      <c r="H950" s="295" t="str">
        <f ca="1">IF(ISERROR($S950),"",OFFSET('Smelter Reference List'!$G$4,$S950-4,0))</f>
        <v/>
      </c>
      <c r="I950" s="296" t="str">
        <f ca="1">IF(ISERROR($S950),"",OFFSET('Smelter Reference List'!$H$4,$S950-4,0))</f>
        <v/>
      </c>
      <c r="J950" s="296" t="str">
        <f ca="1">IF(ISERROR($S950),"",OFFSET('Smelter Reference List'!$I$4,$S950-4,0))</f>
        <v/>
      </c>
      <c r="K950" s="297"/>
      <c r="L950" s="297"/>
      <c r="M950" s="297"/>
      <c r="N950" s="297"/>
      <c r="O950" s="297"/>
      <c r="P950" s="297"/>
      <c r="Q950" s="298"/>
      <c r="R950" s="227"/>
      <c r="S950" s="228" t="e">
        <f>IF(C950="",NA(),MATCH($B950&amp;$C950,'Smelter Reference List'!$J:$J,0))</f>
        <v>#N/A</v>
      </c>
      <c r="T950" s="229"/>
      <c r="U950" s="229">
        <f t="shared" ca="1" si="29"/>
        <v>0</v>
      </c>
      <c r="V950" s="229"/>
      <c r="W950" s="229"/>
      <c r="Y950" s="223" t="str">
        <f t="shared" si="30"/>
        <v/>
      </c>
    </row>
    <row r="951" spans="1:25" s="223" customFormat="1" ht="20.25">
      <c r="A951" s="293"/>
      <c r="B951" s="294" t="str">
        <f>IF(LEN(A951)=0,"",INDEX('Smelter Reference List'!$A:$A,MATCH($A951,'Smelter Reference List'!$E:$E,0)))</f>
        <v/>
      </c>
      <c r="C951" s="300" t="str">
        <f>IF(LEN(A951)=0,"",INDEX('Smelter Reference List'!$C:$C,MATCH($A951,'Smelter Reference List'!$E:$E,0)))</f>
        <v/>
      </c>
      <c r="D951" s="294" t="str">
        <f ca="1">IF(ISERROR($S951),"",OFFSET('Smelter Reference List'!$C$4,$S951-4,0)&amp;"")</f>
        <v/>
      </c>
      <c r="E951" s="294" t="str">
        <f ca="1">IF(ISERROR($S951),"",OFFSET('Smelter Reference List'!$D$4,$S951-4,0)&amp;"")</f>
        <v/>
      </c>
      <c r="F951" s="294" t="str">
        <f ca="1">IF(ISERROR($S951),"",OFFSET('Smelter Reference List'!$E$4,$S951-4,0))</f>
        <v/>
      </c>
      <c r="G951" s="294" t="str">
        <f ca="1">IF(C951=$U$4,"Enter smelter details", IF(ISERROR($S951),"",OFFSET('Smelter Reference List'!$F$4,$S951-4,0)))</f>
        <v/>
      </c>
      <c r="H951" s="295" t="str">
        <f ca="1">IF(ISERROR($S951),"",OFFSET('Smelter Reference List'!$G$4,$S951-4,0))</f>
        <v/>
      </c>
      <c r="I951" s="296" t="str">
        <f ca="1">IF(ISERROR($S951),"",OFFSET('Smelter Reference List'!$H$4,$S951-4,0))</f>
        <v/>
      </c>
      <c r="J951" s="296" t="str">
        <f ca="1">IF(ISERROR($S951),"",OFFSET('Smelter Reference List'!$I$4,$S951-4,0))</f>
        <v/>
      </c>
      <c r="K951" s="297"/>
      <c r="L951" s="297"/>
      <c r="M951" s="297"/>
      <c r="N951" s="297"/>
      <c r="O951" s="297"/>
      <c r="P951" s="297"/>
      <c r="Q951" s="298"/>
      <c r="R951" s="227"/>
      <c r="S951" s="228" t="e">
        <f>IF(C951="",NA(),MATCH($B951&amp;$C951,'Smelter Reference List'!$J:$J,0))</f>
        <v>#N/A</v>
      </c>
      <c r="T951" s="229"/>
      <c r="U951" s="229">
        <f t="shared" ca="1" si="29"/>
        <v>0</v>
      </c>
      <c r="V951" s="229"/>
      <c r="W951" s="229"/>
      <c r="Y951" s="223" t="str">
        <f t="shared" si="30"/>
        <v/>
      </c>
    </row>
    <row r="952" spans="1:25" s="223" customFormat="1" ht="20.25">
      <c r="A952" s="293"/>
      <c r="B952" s="294" t="str">
        <f>IF(LEN(A952)=0,"",INDEX('Smelter Reference List'!$A:$A,MATCH($A952,'Smelter Reference List'!$E:$E,0)))</f>
        <v/>
      </c>
      <c r="C952" s="300" t="str">
        <f>IF(LEN(A952)=0,"",INDEX('Smelter Reference List'!$C:$C,MATCH($A952,'Smelter Reference List'!$E:$E,0)))</f>
        <v/>
      </c>
      <c r="D952" s="294" t="str">
        <f ca="1">IF(ISERROR($S952),"",OFFSET('Smelter Reference List'!$C$4,$S952-4,0)&amp;"")</f>
        <v/>
      </c>
      <c r="E952" s="294" t="str">
        <f ca="1">IF(ISERROR($S952),"",OFFSET('Smelter Reference List'!$D$4,$S952-4,0)&amp;"")</f>
        <v/>
      </c>
      <c r="F952" s="294" t="str">
        <f ca="1">IF(ISERROR($S952),"",OFFSET('Smelter Reference List'!$E$4,$S952-4,0))</f>
        <v/>
      </c>
      <c r="G952" s="294" t="str">
        <f ca="1">IF(C952=$U$4,"Enter smelter details", IF(ISERROR($S952),"",OFFSET('Smelter Reference List'!$F$4,$S952-4,0)))</f>
        <v/>
      </c>
      <c r="H952" s="295" t="str">
        <f ca="1">IF(ISERROR($S952),"",OFFSET('Smelter Reference List'!$G$4,$S952-4,0))</f>
        <v/>
      </c>
      <c r="I952" s="296" t="str">
        <f ca="1">IF(ISERROR($S952),"",OFFSET('Smelter Reference List'!$H$4,$S952-4,0))</f>
        <v/>
      </c>
      <c r="J952" s="296" t="str">
        <f ca="1">IF(ISERROR($S952),"",OFFSET('Smelter Reference List'!$I$4,$S952-4,0))</f>
        <v/>
      </c>
      <c r="K952" s="297"/>
      <c r="L952" s="297"/>
      <c r="M952" s="297"/>
      <c r="N952" s="297"/>
      <c r="O952" s="297"/>
      <c r="P952" s="297"/>
      <c r="Q952" s="298"/>
      <c r="R952" s="227"/>
      <c r="S952" s="228" t="e">
        <f>IF(C952="",NA(),MATCH($B952&amp;$C952,'Smelter Reference List'!$J:$J,0))</f>
        <v>#N/A</v>
      </c>
      <c r="T952" s="229"/>
      <c r="U952" s="229">
        <f t="shared" ca="1" si="29"/>
        <v>0</v>
      </c>
      <c r="V952" s="229"/>
      <c r="W952" s="229"/>
      <c r="Y952" s="223" t="str">
        <f t="shared" si="30"/>
        <v/>
      </c>
    </row>
    <row r="953" spans="1:25" s="223" customFormat="1" ht="20.25">
      <c r="A953" s="293"/>
      <c r="B953" s="294" t="str">
        <f>IF(LEN(A953)=0,"",INDEX('Smelter Reference List'!$A:$A,MATCH($A953,'Smelter Reference List'!$E:$E,0)))</f>
        <v/>
      </c>
      <c r="C953" s="300" t="str">
        <f>IF(LEN(A953)=0,"",INDEX('Smelter Reference List'!$C:$C,MATCH($A953,'Smelter Reference List'!$E:$E,0)))</f>
        <v/>
      </c>
      <c r="D953" s="294" t="str">
        <f ca="1">IF(ISERROR($S953),"",OFFSET('Smelter Reference List'!$C$4,$S953-4,0)&amp;"")</f>
        <v/>
      </c>
      <c r="E953" s="294" t="str">
        <f ca="1">IF(ISERROR($S953),"",OFFSET('Smelter Reference List'!$D$4,$S953-4,0)&amp;"")</f>
        <v/>
      </c>
      <c r="F953" s="294" t="str">
        <f ca="1">IF(ISERROR($S953),"",OFFSET('Smelter Reference List'!$E$4,$S953-4,0))</f>
        <v/>
      </c>
      <c r="G953" s="294" t="str">
        <f ca="1">IF(C953=$U$4,"Enter smelter details", IF(ISERROR($S953),"",OFFSET('Smelter Reference List'!$F$4,$S953-4,0)))</f>
        <v/>
      </c>
      <c r="H953" s="295" t="str">
        <f ca="1">IF(ISERROR($S953),"",OFFSET('Smelter Reference List'!$G$4,$S953-4,0))</f>
        <v/>
      </c>
      <c r="I953" s="296" t="str">
        <f ca="1">IF(ISERROR($S953),"",OFFSET('Smelter Reference List'!$H$4,$S953-4,0))</f>
        <v/>
      </c>
      <c r="J953" s="296" t="str">
        <f ca="1">IF(ISERROR($S953),"",OFFSET('Smelter Reference List'!$I$4,$S953-4,0))</f>
        <v/>
      </c>
      <c r="K953" s="297"/>
      <c r="L953" s="297"/>
      <c r="M953" s="297"/>
      <c r="N953" s="297"/>
      <c r="O953" s="297"/>
      <c r="P953" s="297"/>
      <c r="Q953" s="298"/>
      <c r="R953" s="227"/>
      <c r="S953" s="228" t="e">
        <f>IF(C953="",NA(),MATCH($B953&amp;$C953,'Smelter Reference List'!$J:$J,0))</f>
        <v>#N/A</v>
      </c>
      <c r="T953" s="229"/>
      <c r="U953" s="229">
        <f t="shared" ca="1" si="29"/>
        <v>0</v>
      </c>
      <c r="V953" s="229"/>
      <c r="W953" s="229"/>
      <c r="Y953" s="223" t="str">
        <f t="shared" si="30"/>
        <v/>
      </c>
    </row>
    <row r="954" spans="1:25" s="223" customFormat="1" ht="20.25">
      <c r="A954" s="293"/>
      <c r="B954" s="294" t="str">
        <f>IF(LEN(A954)=0,"",INDEX('Smelter Reference List'!$A:$A,MATCH($A954,'Smelter Reference List'!$E:$E,0)))</f>
        <v/>
      </c>
      <c r="C954" s="300" t="str">
        <f>IF(LEN(A954)=0,"",INDEX('Smelter Reference List'!$C:$C,MATCH($A954,'Smelter Reference List'!$E:$E,0)))</f>
        <v/>
      </c>
      <c r="D954" s="294" t="str">
        <f ca="1">IF(ISERROR($S954),"",OFFSET('Smelter Reference List'!$C$4,$S954-4,0)&amp;"")</f>
        <v/>
      </c>
      <c r="E954" s="294" t="str">
        <f ca="1">IF(ISERROR($S954),"",OFFSET('Smelter Reference List'!$D$4,$S954-4,0)&amp;"")</f>
        <v/>
      </c>
      <c r="F954" s="294" t="str">
        <f ca="1">IF(ISERROR($S954),"",OFFSET('Smelter Reference List'!$E$4,$S954-4,0))</f>
        <v/>
      </c>
      <c r="G954" s="294" t="str">
        <f ca="1">IF(C954=$U$4,"Enter smelter details", IF(ISERROR($S954),"",OFFSET('Smelter Reference List'!$F$4,$S954-4,0)))</f>
        <v/>
      </c>
      <c r="H954" s="295" t="str">
        <f ca="1">IF(ISERROR($S954),"",OFFSET('Smelter Reference List'!$G$4,$S954-4,0))</f>
        <v/>
      </c>
      <c r="I954" s="296" t="str">
        <f ca="1">IF(ISERROR($S954),"",OFFSET('Smelter Reference List'!$H$4,$S954-4,0))</f>
        <v/>
      </c>
      <c r="J954" s="296" t="str">
        <f ca="1">IF(ISERROR($S954),"",OFFSET('Smelter Reference List'!$I$4,$S954-4,0))</f>
        <v/>
      </c>
      <c r="K954" s="297"/>
      <c r="L954" s="297"/>
      <c r="M954" s="297"/>
      <c r="N954" s="297"/>
      <c r="O954" s="297"/>
      <c r="P954" s="297"/>
      <c r="Q954" s="298"/>
      <c r="R954" s="227"/>
      <c r="S954" s="228" t="e">
        <f>IF(C954="",NA(),MATCH($B954&amp;$C954,'Smelter Reference List'!$J:$J,0))</f>
        <v>#N/A</v>
      </c>
      <c r="T954" s="229"/>
      <c r="U954" s="229">
        <f t="shared" ca="1" si="29"/>
        <v>0</v>
      </c>
      <c r="V954" s="229"/>
      <c r="W954" s="229"/>
      <c r="Y954" s="223" t="str">
        <f t="shared" si="30"/>
        <v/>
      </c>
    </row>
    <row r="955" spans="1:25" s="223" customFormat="1" ht="20.25">
      <c r="A955" s="293"/>
      <c r="B955" s="294" t="str">
        <f>IF(LEN(A955)=0,"",INDEX('Smelter Reference List'!$A:$A,MATCH($A955,'Smelter Reference List'!$E:$E,0)))</f>
        <v/>
      </c>
      <c r="C955" s="300" t="str">
        <f>IF(LEN(A955)=0,"",INDEX('Smelter Reference List'!$C:$C,MATCH($A955,'Smelter Reference List'!$E:$E,0)))</f>
        <v/>
      </c>
      <c r="D955" s="294" t="str">
        <f ca="1">IF(ISERROR($S955),"",OFFSET('Smelter Reference List'!$C$4,$S955-4,0)&amp;"")</f>
        <v/>
      </c>
      <c r="E955" s="294" t="str">
        <f ca="1">IF(ISERROR($S955),"",OFFSET('Smelter Reference List'!$D$4,$S955-4,0)&amp;"")</f>
        <v/>
      </c>
      <c r="F955" s="294" t="str">
        <f ca="1">IF(ISERROR($S955),"",OFFSET('Smelter Reference List'!$E$4,$S955-4,0))</f>
        <v/>
      </c>
      <c r="G955" s="294" t="str">
        <f ca="1">IF(C955=$U$4,"Enter smelter details", IF(ISERROR($S955),"",OFFSET('Smelter Reference List'!$F$4,$S955-4,0)))</f>
        <v/>
      </c>
      <c r="H955" s="295" t="str">
        <f ca="1">IF(ISERROR($S955),"",OFFSET('Smelter Reference List'!$G$4,$S955-4,0))</f>
        <v/>
      </c>
      <c r="I955" s="296" t="str">
        <f ca="1">IF(ISERROR($S955),"",OFFSET('Smelter Reference List'!$H$4,$S955-4,0))</f>
        <v/>
      </c>
      <c r="J955" s="296" t="str">
        <f ca="1">IF(ISERROR($S955),"",OFFSET('Smelter Reference List'!$I$4,$S955-4,0))</f>
        <v/>
      </c>
      <c r="K955" s="297"/>
      <c r="L955" s="297"/>
      <c r="M955" s="297"/>
      <c r="N955" s="297"/>
      <c r="O955" s="297"/>
      <c r="P955" s="297"/>
      <c r="Q955" s="298"/>
      <c r="R955" s="227"/>
      <c r="S955" s="228" t="e">
        <f>IF(C955="",NA(),MATCH($B955&amp;$C955,'Smelter Reference List'!$J:$J,0))</f>
        <v>#N/A</v>
      </c>
      <c r="T955" s="229"/>
      <c r="U955" s="229">
        <f t="shared" ca="1" si="29"/>
        <v>0</v>
      </c>
      <c r="V955" s="229"/>
      <c r="W955" s="229"/>
      <c r="Y955" s="223" t="str">
        <f t="shared" si="30"/>
        <v/>
      </c>
    </row>
    <row r="956" spans="1:25" s="223" customFormat="1" ht="20.25">
      <c r="A956" s="293"/>
      <c r="B956" s="294" t="str">
        <f>IF(LEN(A956)=0,"",INDEX('Smelter Reference List'!$A:$A,MATCH($A956,'Smelter Reference List'!$E:$E,0)))</f>
        <v/>
      </c>
      <c r="C956" s="300" t="str">
        <f>IF(LEN(A956)=0,"",INDEX('Smelter Reference List'!$C:$C,MATCH($A956,'Smelter Reference List'!$E:$E,0)))</f>
        <v/>
      </c>
      <c r="D956" s="294" t="str">
        <f ca="1">IF(ISERROR($S956),"",OFFSET('Smelter Reference List'!$C$4,$S956-4,0)&amp;"")</f>
        <v/>
      </c>
      <c r="E956" s="294" t="str">
        <f ca="1">IF(ISERROR($S956),"",OFFSET('Smelter Reference List'!$D$4,$S956-4,0)&amp;"")</f>
        <v/>
      </c>
      <c r="F956" s="294" t="str">
        <f ca="1">IF(ISERROR($S956),"",OFFSET('Smelter Reference List'!$E$4,$S956-4,0))</f>
        <v/>
      </c>
      <c r="G956" s="294" t="str">
        <f ca="1">IF(C956=$U$4,"Enter smelter details", IF(ISERROR($S956),"",OFFSET('Smelter Reference List'!$F$4,$S956-4,0)))</f>
        <v/>
      </c>
      <c r="H956" s="295" t="str">
        <f ca="1">IF(ISERROR($S956),"",OFFSET('Smelter Reference List'!$G$4,$S956-4,0))</f>
        <v/>
      </c>
      <c r="I956" s="296" t="str">
        <f ca="1">IF(ISERROR($S956),"",OFFSET('Smelter Reference List'!$H$4,$S956-4,0))</f>
        <v/>
      </c>
      <c r="J956" s="296" t="str">
        <f ca="1">IF(ISERROR($S956),"",OFFSET('Smelter Reference List'!$I$4,$S956-4,0))</f>
        <v/>
      </c>
      <c r="K956" s="297"/>
      <c r="L956" s="297"/>
      <c r="M956" s="297"/>
      <c r="N956" s="297"/>
      <c r="O956" s="297"/>
      <c r="P956" s="297"/>
      <c r="Q956" s="298"/>
      <c r="R956" s="227"/>
      <c r="S956" s="228" t="e">
        <f>IF(C956="",NA(),MATCH($B956&amp;$C956,'Smelter Reference List'!$J:$J,0))</f>
        <v>#N/A</v>
      </c>
      <c r="T956" s="229"/>
      <c r="U956" s="229">
        <f t="shared" ca="1" si="29"/>
        <v>0</v>
      </c>
      <c r="V956" s="229"/>
      <c r="W956" s="229"/>
      <c r="Y956" s="223" t="str">
        <f t="shared" si="30"/>
        <v/>
      </c>
    </row>
    <row r="957" spans="1:25" s="223" customFormat="1" ht="20.25">
      <c r="A957" s="293"/>
      <c r="B957" s="294" t="str">
        <f>IF(LEN(A957)=0,"",INDEX('Smelter Reference List'!$A:$A,MATCH($A957,'Smelter Reference List'!$E:$E,0)))</f>
        <v/>
      </c>
      <c r="C957" s="300" t="str">
        <f>IF(LEN(A957)=0,"",INDEX('Smelter Reference List'!$C:$C,MATCH($A957,'Smelter Reference List'!$E:$E,0)))</f>
        <v/>
      </c>
      <c r="D957" s="294" t="str">
        <f ca="1">IF(ISERROR($S957),"",OFFSET('Smelter Reference List'!$C$4,$S957-4,0)&amp;"")</f>
        <v/>
      </c>
      <c r="E957" s="294" t="str">
        <f ca="1">IF(ISERROR($S957),"",OFFSET('Smelter Reference List'!$D$4,$S957-4,0)&amp;"")</f>
        <v/>
      </c>
      <c r="F957" s="294" t="str">
        <f ca="1">IF(ISERROR($S957),"",OFFSET('Smelter Reference List'!$E$4,$S957-4,0))</f>
        <v/>
      </c>
      <c r="G957" s="294" t="str">
        <f ca="1">IF(C957=$U$4,"Enter smelter details", IF(ISERROR($S957),"",OFFSET('Smelter Reference List'!$F$4,$S957-4,0)))</f>
        <v/>
      </c>
      <c r="H957" s="295" t="str">
        <f ca="1">IF(ISERROR($S957),"",OFFSET('Smelter Reference List'!$G$4,$S957-4,0))</f>
        <v/>
      </c>
      <c r="I957" s="296" t="str">
        <f ca="1">IF(ISERROR($S957),"",OFFSET('Smelter Reference List'!$H$4,$S957-4,0))</f>
        <v/>
      </c>
      <c r="J957" s="296" t="str">
        <f ca="1">IF(ISERROR($S957),"",OFFSET('Smelter Reference List'!$I$4,$S957-4,0))</f>
        <v/>
      </c>
      <c r="K957" s="297"/>
      <c r="L957" s="297"/>
      <c r="M957" s="297"/>
      <c r="N957" s="297"/>
      <c r="O957" s="297"/>
      <c r="P957" s="297"/>
      <c r="Q957" s="298"/>
      <c r="R957" s="227"/>
      <c r="S957" s="228" t="e">
        <f>IF(C957="",NA(),MATCH($B957&amp;$C957,'Smelter Reference List'!$J:$J,0))</f>
        <v>#N/A</v>
      </c>
      <c r="T957" s="229"/>
      <c r="U957" s="229">
        <f t="shared" ca="1" si="29"/>
        <v>0</v>
      </c>
      <c r="V957" s="229"/>
      <c r="W957" s="229"/>
      <c r="Y957" s="223" t="str">
        <f t="shared" si="30"/>
        <v/>
      </c>
    </row>
    <row r="958" spans="1:25" s="223" customFormat="1" ht="20.25">
      <c r="A958" s="293"/>
      <c r="B958" s="294" t="str">
        <f>IF(LEN(A958)=0,"",INDEX('Smelter Reference List'!$A:$A,MATCH($A958,'Smelter Reference List'!$E:$E,0)))</f>
        <v/>
      </c>
      <c r="C958" s="300" t="str">
        <f>IF(LEN(A958)=0,"",INDEX('Smelter Reference List'!$C:$C,MATCH($A958,'Smelter Reference List'!$E:$E,0)))</f>
        <v/>
      </c>
      <c r="D958" s="294" t="str">
        <f ca="1">IF(ISERROR($S958),"",OFFSET('Smelter Reference List'!$C$4,$S958-4,0)&amp;"")</f>
        <v/>
      </c>
      <c r="E958" s="294" t="str">
        <f ca="1">IF(ISERROR($S958),"",OFFSET('Smelter Reference List'!$D$4,$S958-4,0)&amp;"")</f>
        <v/>
      </c>
      <c r="F958" s="294" t="str">
        <f ca="1">IF(ISERROR($S958),"",OFFSET('Smelter Reference List'!$E$4,$S958-4,0))</f>
        <v/>
      </c>
      <c r="G958" s="294" t="str">
        <f ca="1">IF(C958=$U$4,"Enter smelter details", IF(ISERROR($S958),"",OFFSET('Smelter Reference List'!$F$4,$S958-4,0)))</f>
        <v/>
      </c>
      <c r="H958" s="295" t="str">
        <f ca="1">IF(ISERROR($S958),"",OFFSET('Smelter Reference List'!$G$4,$S958-4,0))</f>
        <v/>
      </c>
      <c r="I958" s="296" t="str">
        <f ca="1">IF(ISERROR($S958),"",OFFSET('Smelter Reference List'!$H$4,$S958-4,0))</f>
        <v/>
      </c>
      <c r="J958" s="296" t="str">
        <f ca="1">IF(ISERROR($S958),"",OFFSET('Smelter Reference List'!$I$4,$S958-4,0))</f>
        <v/>
      </c>
      <c r="K958" s="297"/>
      <c r="L958" s="297"/>
      <c r="M958" s="297"/>
      <c r="N958" s="297"/>
      <c r="O958" s="297"/>
      <c r="P958" s="297"/>
      <c r="Q958" s="298"/>
      <c r="R958" s="227"/>
      <c r="S958" s="228" t="e">
        <f>IF(C958="",NA(),MATCH($B958&amp;$C958,'Smelter Reference List'!$J:$J,0))</f>
        <v>#N/A</v>
      </c>
      <c r="T958" s="229"/>
      <c r="U958" s="229">
        <f t="shared" ca="1" si="29"/>
        <v>0</v>
      </c>
      <c r="V958" s="229"/>
      <c r="W958" s="229"/>
      <c r="Y958" s="223" t="str">
        <f t="shared" si="30"/>
        <v/>
      </c>
    </row>
    <row r="959" spans="1:25" s="223" customFormat="1" ht="20.25">
      <c r="A959" s="293"/>
      <c r="B959" s="294" t="str">
        <f>IF(LEN(A959)=0,"",INDEX('Smelter Reference List'!$A:$A,MATCH($A959,'Smelter Reference List'!$E:$E,0)))</f>
        <v/>
      </c>
      <c r="C959" s="300" t="str">
        <f>IF(LEN(A959)=0,"",INDEX('Smelter Reference List'!$C:$C,MATCH($A959,'Smelter Reference List'!$E:$E,0)))</f>
        <v/>
      </c>
      <c r="D959" s="294" t="str">
        <f ca="1">IF(ISERROR($S959),"",OFFSET('Smelter Reference List'!$C$4,$S959-4,0)&amp;"")</f>
        <v/>
      </c>
      <c r="E959" s="294" t="str">
        <f ca="1">IF(ISERROR($S959),"",OFFSET('Smelter Reference List'!$D$4,$S959-4,0)&amp;"")</f>
        <v/>
      </c>
      <c r="F959" s="294" t="str">
        <f ca="1">IF(ISERROR($S959),"",OFFSET('Smelter Reference List'!$E$4,$S959-4,0))</f>
        <v/>
      </c>
      <c r="G959" s="294" t="str">
        <f ca="1">IF(C959=$U$4,"Enter smelter details", IF(ISERROR($S959),"",OFFSET('Smelter Reference List'!$F$4,$S959-4,0)))</f>
        <v/>
      </c>
      <c r="H959" s="295" t="str">
        <f ca="1">IF(ISERROR($S959),"",OFFSET('Smelter Reference List'!$G$4,$S959-4,0))</f>
        <v/>
      </c>
      <c r="I959" s="296" t="str">
        <f ca="1">IF(ISERROR($S959),"",OFFSET('Smelter Reference List'!$H$4,$S959-4,0))</f>
        <v/>
      </c>
      <c r="J959" s="296" t="str">
        <f ca="1">IF(ISERROR($S959),"",OFFSET('Smelter Reference List'!$I$4,$S959-4,0))</f>
        <v/>
      </c>
      <c r="K959" s="297"/>
      <c r="L959" s="297"/>
      <c r="M959" s="297"/>
      <c r="N959" s="297"/>
      <c r="O959" s="297"/>
      <c r="P959" s="297"/>
      <c r="Q959" s="298"/>
      <c r="R959" s="227"/>
      <c r="S959" s="228" t="e">
        <f>IF(C959="",NA(),MATCH($B959&amp;$C959,'Smelter Reference List'!$J:$J,0))</f>
        <v>#N/A</v>
      </c>
      <c r="T959" s="229"/>
      <c r="U959" s="229">
        <f t="shared" ca="1" si="29"/>
        <v>0</v>
      </c>
      <c r="V959" s="229"/>
      <c r="W959" s="229"/>
      <c r="Y959" s="223" t="str">
        <f t="shared" si="30"/>
        <v/>
      </c>
    </row>
    <row r="960" spans="1:25" s="223" customFormat="1" ht="20.25">
      <c r="A960" s="293"/>
      <c r="B960" s="294" t="str">
        <f>IF(LEN(A960)=0,"",INDEX('Smelter Reference List'!$A:$A,MATCH($A960,'Smelter Reference List'!$E:$E,0)))</f>
        <v/>
      </c>
      <c r="C960" s="300" t="str">
        <f>IF(LEN(A960)=0,"",INDEX('Smelter Reference List'!$C:$C,MATCH($A960,'Smelter Reference List'!$E:$E,0)))</f>
        <v/>
      </c>
      <c r="D960" s="294" t="str">
        <f ca="1">IF(ISERROR($S960),"",OFFSET('Smelter Reference List'!$C$4,$S960-4,0)&amp;"")</f>
        <v/>
      </c>
      <c r="E960" s="294" t="str">
        <f ca="1">IF(ISERROR($S960),"",OFFSET('Smelter Reference List'!$D$4,$S960-4,0)&amp;"")</f>
        <v/>
      </c>
      <c r="F960" s="294" t="str">
        <f ca="1">IF(ISERROR($S960),"",OFFSET('Smelter Reference List'!$E$4,$S960-4,0))</f>
        <v/>
      </c>
      <c r="G960" s="294" t="str">
        <f ca="1">IF(C960=$U$4,"Enter smelter details", IF(ISERROR($S960),"",OFFSET('Smelter Reference List'!$F$4,$S960-4,0)))</f>
        <v/>
      </c>
      <c r="H960" s="295" t="str">
        <f ca="1">IF(ISERROR($S960),"",OFFSET('Smelter Reference List'!$G$4,$S960-4,0))</f>
        <v/>
      </c>
      <c r="I960" s="296" t="str">
        <f ca="1">IF(ISERROR($S960),"",OFFSET('Smelter Reference List'!$H$4,$S960-4,0))</f>
        <v/>
      </c>
      <c r="J960" s="296" t="str">
        <f ca="1">IF(ISERROR($S960),"",OFFSET('Smelter Reference List'!$I$4,$S960-4,0))</f>
        <v/>
      </c>
      <c r="K960" s="297"/>
      <c r="L960" s="297"/>
      <c r="M960" s="297"/>
      <c r="N960" s="297"/>
      <c r="O960" s="297"/>
      <c r="P960" s="297"/>
      <c r="Q960" s="298"/>
      <c r="R960" s="227"/>
      <c r="S960" s="228" t="e">
        <f>IF(C960="",NA(),MATCH($B960&amp;$C960,'Smelter Reference List'!$J:$J,0))</f>
        <v>#N/A</v>
      </c>
      <c r="T960" s="229"/>
      <c r="U960" s="229">
        <f t="shared" ca="1" si="29"/>
        <v>0</v>
      </c>
      <c r="V960" s="229"/>
      <c r="W960" s="229"/>
      <c r="Y960" s="223" t="str">
        <f t="shared" si="30"/>
        <v/>
      </c>
    </row>
    <row r="961" spans="1:25" s="223" customFormat="1" ht="20.25">
      <c r="A961" s="293"/>
      <c r="B961" s="294" t="str">
        <f>IF(LEN(A961)=0,"",INDEX('Smelter Reference List'!$A:$A,MATCH($A961,'Smelter Reference List'!$E:$E,0)))</f>
        <v/>
      </c>
      <c r="C961" s="300" t="str">
        <f>IF(LEN(A961)=0,"",INDEX('Smelter Reference List'!$C:$C,MATCH($A961,'Smelter Reference List'!$E:$E,0)))</f>
        <v/>
      </c>
      <c r="D961" s="294" t="str">
        <f ca="1">IF(ISERROR($S961),"",OFFSET('Smelter Reference List'!$C$4,$S961-4,0)&amp;"")</f>
        <v/>
      </c>
      <c r="E961" s="294" t="str">
        <f ca="1">IF(ISERROR($S961),"",OFFSET('Smelter Reference List'!$D$4,$S961-4,0)&amp;"")</f>
        <v/>
      </c>
      <c r="F961" s="294" t="str">
        <f ca="1">IF(ISERROR($S961),"",OFFSET('Smelter Reference List'!$E$4,$S961-4,0))</f>
        <v/>
      </c>
      <c r="G961" s="294" t="str">
        <f ca="1">IF(C961=$U$4,"Enter smelter details", IF(ISERROR($S961),"",OFFSET('Smelter Reference List'!$F$4,$S961-4,0)))</f>
        <v/>
      </c>
      <c r="H961" s="295" t="str">
        <f ca="1">IF(ISERROR($S961),"",OFFSET('Smelter Reference List'!$G$4,$S961-4,0))</f>
        <v/>
      </c>
      <c r="I961" s="296" t="str">
        <f ca="1">IF(ISERROR($S961),"",OFFSET('Smelter Reference List'!$H$4,$S961-4,0))</f>
        <v/>
      </c>
      <c r="J961" s="296" t="str">
        <f ca="1">IF(ISERROR($S961),"",OFFSET('Smelter Reference List'!$I$4,$S961-4,0))</f>
        <v/>
      </c>
      <c r="K961" s="297"/>
      <c r="L961" s="297"/>
      <c r="M961" s="297"/>
      <c r="N961" s="297"/>
      <c r="O961" s="297"/>
      <c r="P961" s="297"/>
      <c r="Q961" s="298"/>
      <c r="R961" s="227"/>
      <c r="S961" s="228" t="e">
        <f>IF(C961="",NA(),MATCH($B961&amp;$C961,'Smelter Reference List'!$J:$J,0))</f>
        <v>#N/A</v>
      </c>
      <c r="T961" s="229"/>
      <c r="U961" s="229">
        <f t="shared" ca="1" si="29"/>
        <v>0</v>
      </c>
      <c r="V961" s="229"/>
      <c r="W961" s="229"/>
      <c r="Y961" s="223" t="str">
        <f t="shared" si="30"/>
        <v/>
      </c>
    </row>
    <row r="962" spans="1:25" s="223" customFormat="1" ht="20.25">
      <c r="A962" s="293"/>
      <c r="B962" s="294" t="str">
        <f>IF(LEN(A962)=0,"",INDEX('Smelter Reference List'!$A:$A,MATCH($A962,'Smelter Reference List'!$E:$E,0)))</f>
        <v/>
      </c>
      <c r="C962" s="300" t="str">
        <f>IF(LEN(A962)=0,"",INDEX('Smelter Reference List'!$C:$C,MATCH($A962,'Smelter Reference List'!$E:$E,0)))</f>
        <v/>
      </c>
      <c r="D962" s="294" t="str">
        <f ca="1">IF(ISERROR($S962),"",OFFSET('Smelter Reference List'!$C$4,$S962-4,0)&amp;"")</f>
        <v/>
      </c>
      <c r="E962" s="294" t="str">
        <f ca="1">IF(ISERROR($S962),"",OFFSET('Smelter Reference List'!$D$4,$S962-4,0)&amp;"")</f>
        <v/>
      </c>
      <c r="F962" s="294" t="str">
        <f ca="1">IF(ISERROR($S962),"",OFFSET('Smelter Reference List'!$E$4,$S962-4,0))</f>
        <v/>
      </c>
      <c r="G962" s="294" t="str">
        <f ca="1">IF(C962=$U$4,"Enter smelter details", IF(ISERROR($S962),"",OFFSET('Smelter Reference List'!$F$4,$S962-4,0)))</f>
        <v/>
      </c>
      <c r="H962" s="295" t="str">
        <f ca="1">IF(ISERROR($S962),"",OFFSET('Smelter Reference List'!$G$4,$S962-4,0))</f>
        <v/>
      </c>
      <c r="I962" s="296" t="str">
        <f ca="1">IF(ISERROR($S962),"",OFFSET('Smelter Reference List'!$H$4,$S962-4,0))</f>
        <v/>
      </c>
      <c r="J962" s="296" t="str">
        <f ca="1">IF(ISERROR($S962),"",OFFSET('Smelter Reference List'!$I$4,$S962-4,0))</f>
        <v/>
      </c>
      <c r="K962" s="297"/>
      <c r="L962" s="297"/>
      <c r="M962" s="297"/>
      <c r="N962" s="297"/>
      <c r="O962" s="297"/>
      <c r="P962" s="297"/>
      <c r="Q962" s="298"/>
      <c r="R962" s="227"/>
      <c r="S962" s="228" t="e">
        <f>IF(C962="",NA(),MATCH($B962&amp;$C962,'Smelter Reference List'!$J:$J,0))</f>
        <v>#N/A</v>
      </c>
      <c r="T962" s="229"/>
      <c r="U962" s="229">
        <f t="shared" ca="1" si="29"/>
        <v>0</v>
      </c>
      <c r="V962" s="229"/>
      <c r="W962" s="229"/>
      <c r="Y962" s="223" t="str">
        <f t="shared" si="30"/>
        <v/>
      </c>
    </row>
    <row r="963" spans="1:25" s="223" customFormat="1" ht="20.25">
      <c r="A963" s="293"/>
      <c r="B963" s="294" t="str">
        <f>IF(LEN(A963)=0,"",INDEX('Smelter Reference List'!$A:$A,MATCH($A963,'Smelter Reference List'!$E:$E,0)))</f>
        <v/>
      </c>
      <c r="C963" s="300" t="str">
        <f>IF(LEN(A963)=0,"",INDEX('Smelter Reference List'!$C:$C,MATCH($A963,'Smelter Reference List'!$E:$E,0)))</f>
        <v/>
      </c>
      <c r="D963" s="294" t="str">
        <f ca="1">IF(ISERROR($S963),"",OFFSET('Smelter Reference List'!$C$4,$S963-4,0)&amp;"")</f>
        <v/>
      </c>
      <c r="E963" s="294" t="str">
        <f ca="1">IF(ISERROR($S963),"",OFFSET('Smelter Reference List'!$D$4,$S963-4,0)&amp;"")</f>
        <v/>
      </c>
      <c r="F963" s="294" t="str">
        <f ca="1">IF(ISERROR($S963),"",OFFSET('Smelter Reference List'!$E$4,$S963-4,0))</f>
        <v/>
      </c>
      <c r="G963" s="294" t="str">
        <f ca="1">IF(C963=$U$4,"Enter smelter details", IF(ISERROR($S963),"",OFFSET('Smelter Reference List'!$F$4,$S963-4,0)))</f>
        <v/>
      </c>
      <c r="H963" s="295" t="str">
        <f ca="1">IF(ISERROR($S963),"",OFFSET('Smelter Reference List'!$G$4,$S963-4,0))</f>
        <v/>
      </c>
      <c r="I963" s="296" t="str">
        <f ca="1">IF(ISERROR($S963),"",OFFSET('Smelter Reference List'!$H$4,$S963-4,0))</f>
        <v/>
      </c>
      <c r="J963" s="296" t="str">
        <f ca="1">IF(ISERROR($S963),"",OFFSET('Smelter Reference List'!$I$4,$S963-4,0))</f>
        <v/>
      </c>
      <c r="K963" s="297"/>
      <c r="L963" s="297"/>
      <c r="M963" s="297"/>
      <c r="N963" s="297"/>
      <c r="O963" s="297"/>
      <c r="P963" s="297"/>
      <c r="Q963" s="298"/>
      <c r="R963" s="227"/>
      <c r="S963" s="228" t="e">
        <f>IF(C963="",NA(),MATCH($B963&amp;$C963,'Smelter Reference List'!$J:$J,0))</f>
        <v>#N/A</v>
      </c>
      <c r="T963" s="229"/>
      <c r="U963" s="229">
        <f t="shared" ca="1" si="29"/>
        <v>0</v>
      </c>
      <c r="V963" s="229"/>
      <c r="W963" s="229"/>
      <c r="Y963" s="223" t="str">
        <f t="shared" si="30"/>
        <v/>
      </c>
    </row>
    <row r="964" spans="1:25" s="223" customFormat="1" ht="20.25">
      <c r="A964" s="293"/>
      <c r="B964" s="294" t="str">
        <f>IF(LEN(A964)=0,"",INDEX('Smelter Reference List'!$A:$A,MATCH($A964,'Smelter Reference List'!$E:$E,0)))</f>
        <v/>
      </c>
      <c r="C964" s="300" t="str">
        <f>IF(LEN(A964)=0,"",INDEX('Smelter Reference List'!$C:$C,MATCH($A964,'Smelter Reference List'!$E:$E,0)))</f>
        <v/>
      </c>
      <c r="D964" s="294" t="str">
        <f ca="1">IF(ISERROR($S964),"",OFFSET('Smelter Reference List'!$C$4,$S964-4,0)&amp;"")</f>
        <v/>
      </c>
      <c r="E964" s="294" t="str">
        <f ca="1">IF(ISERROR($S964),"",OFFSET('Smelter Reference List'!$D$4,$S964-4,0)&amp;"")</f>
        <v/>
      </c>
      <c r="F964" s="294" t="str">
        <f ca="1">IF(ISERROR($S964),"",OFFSET('Smelter Reference List'!$E$4,$S964-4,0))</f>
        <v/>
      </c>
      <c r="G964" s="294" t="str">
        <f ca="1">IF(C964=$U$4,"Enter smelter details", IF(ISERROR($S964),"",OFFSET('Smelter Reference List'!$F$4,$S964-4,0)))</f>
        <v/>
      </c>
      <c r="H964" s="295" t="str">
        <f ca="1">IF(ISERROR($S964),"",OFFSET('Smelter Reference List'!$G$4,$S964-4,0))</f>
        <v/>
      </c>
      <c r="I964" s="296" t="str">
        <f ca="1">IF(ISERROR($S964),"",OFFSET('Smelter Reference List'!$H$4,$S964-4,0))</f>
        <v/>
      </c>
      <c r="J964" s="296" t="str">
        <f ca="1">IF(ISERROR($S964),"",OFFSET('Smelter Reference List'!$I$4,$S964-4,0))</f>
        <v/>
      </c>
      <c r="K964" s="297"/>
      <c r="L964" s="297"/>
      <c r="M964" s="297"/>
      <c r="N964" s="297"/>
      <c r="O964" s="297"/>
      <c r="P964" s="297"/>
      <c r="Q964" s="298"/>
      <c r="R964" s="227"/>
      <c r="S964" s="228" t="e">
        <f>IF(C964="",NA(),MATCH($B964&amp;$C964,'Smelter Reference List'!$J:$J,0))</f>
        <v>#N/A</v>
      </c>
      <c r="T964" s="229"/>
      <c r="U964" s="229">
        <f t="shared" ca="1" si="29"/>
        <v>0</v>
      </c>
      <c r="V964" s="229"/>
      <c r="W964" s="229"/>
      <c r="Y964" s="223" t="str">
        <f t="shared" si="30"/>
        <v/>
      </c>
    </row>
    <row r="965" spans="1:25" s="223" customFormat="1" ht="20.25">
      <c r="A965" s="293"/>
      <c r="B965" s="294" t="str">
        <f>IF(LEN(A965)=0,"",INDEX('Smelter Reference List'!$A:$A,MATCH($A965,'Smelter Reference List'!$E:$E,0)))</f>
        <v/>
      </c>
      <c r="C965" s="300" t="str">
        <f>IF(LEN(A965)=0,"",INDEX('Smelter Reference List'!$C:$C,MATCH($A965,'Smelter Reference List'!$E:$E,0)))</f>
        <v/>
      </c>
      <c r="D965" s="294" t="str">
        <f ca="1">IF(ISERROR($S965),"",OFFSET('Smelter Reference List'!$C$4,$S965-4,0)&amp;"")</f>
        <v/>
      </c>
      <c r="E965" s="294" t="str">
        <f ca="1">IF(ISERROR($S965),"",OFFSET('Smelter Reference List'!$D$4,$S965-4,0)&amp;"")</f>
        <v/>
      </c>
      <c r="F965" s="294" t="str">
        <f ca="1">IF(ISERROR($S965),"",OFFSET('Smelter Reference List'!$E$4,$S965-4,0))</f>
        <v/>
      </c>
      <c r="G965" s="294" t="str">
        <f ca="1">IF(C965=$U$4,"Enter smelter details", IF(ISERROR($S965),"",OFFSET('Smelter Reference List'!$F$4,$S965-4,0)))</f>
        <v/>
      </c>
      <c r="H965" s="295" t="str">
        <f ca="1">IF(ISERROR($S965),"",OFFSET('Smelter Reference List'!$G$4,$S965-4,0))</f>
        <v/>
      </c>
      <c r="I965" s="296" t="str">
        <f ca="1">IF(ISERROR($S965),"",OFFSET('Smelter Reference List'!$H$4,$S965-4,0))</f>
        <v/>
      </c>
      <c r="J965" s="296" t="str">
        <f ca="1">IF(ISERROR($S965),"",OFFSET('Smelter Reference List'!$I$4,$S965-4,0))</f>
        <v/>
      </c>
      <c r="K965" s="297"/>
      <c r="L965" s="297"/>
      <c r="M965" s="297"/>
      <c r="N965" s="297"/>
      <c r="O965" s="297"/>
      <c r="P965" s="297"/>
      <c r="Q965" s="298"/>
      <c r="R965" s="227"/>
      <c r="S965" s="228" t="e">
        <f>IF(C965="",NA(),MATCH($B965&amp;$C965,'Smelter Reference List'!$J:$J,0))</f>
        <v>#N/A</v>
      </c>
      <c r="T965" s="229"/>
      <c r="U965" s="229">
        <f t="shared" ca="1" si="29"/>
        <v>0</v>
      </c>
      <c r="V965" s="229"/>
      <c r="W965" s="229"/>
      <c r="Y965" s="223" t="str">
        <f t="shared" si="30"/>
        <v/>
      </c>
    </row>
    <row r="966" spans="1:25" s="223" customFormat="1" ht="20.25">
      <c r="A966" s="293"/>
      <c r="B966" s="294" t="str">
        <f>IF(LEN(A966)=0,"",INDEX('Smelter Reference List'!$A:$A,MATCH($A966,'Smelter Reference List'!$E:$E,0)))</f>
        <v/>
      </c>
      <c r="C966" s="300" t="str">
        <f>IF(LEN(A966)=0,"",INDEX('Smelter Reference List'!$C:$C,MATCH($A966,'Smelter Reference List'!$E:$E,0)))</f>
        <v/>
      </c>
      <c r="D966" s="294" t="str">
        <f ca="1">IF(ISERROR($S966),"",OFFSET('Smelter Reference List'!$C$4,$S966-4,0)&amp;"")</f>
        <v/>
      </c>
      <c r="E966" s="294" t="str">
        <f ca="1">IF(ISERROR($S966),"",OFFSET('Smelter Reference List'!$D$4,$S966-4,0)&amp;"")</f>
        <v/>
      </c>
      <c r="F966" s="294" t="str">
        <f ca="1">IF(ISERROR($S966),"",OFFSET('Smelter Reference List'!$E$4,$S966-4,0))</f>
        <v/>
      </c>
      <c r="G966" s="294" t="str">
        <f ca="1">IF(C966=$U$4,"Enter smelter details", IF(ISERROR($S966),"",OFFSET('Smelter Reference List'!$F$4,$S966-4,0)))</f>
        <v/>
      </c>
      <c r="H966" s="295" t="str">
        <f ca="1">IF(ISERROR($S966),"",OFFSET('Smelter Reference List'!$G$4,$S966-4,0))</f>
        <v/>
      </c>
      <c r="I966" s="296" t="str">
        <f ca="1">IF(ISERROR($S966),"",OFFSET('Smelter Reference List'!$H$4,$S966-4,0))</f>
        <v/>
      </c>
      <c r="J966" s="296" t="str">
        <f ca="1">IF(ISERROR($S966),"",OFFSET('Smelter Reference List'!$I$4,$S966-4,0))</f>
        <v/>
      </c>
      <c r="K966" s="297"/>
      <c r="L966" s="297"/>
      <c r="M966" s="297"/>
      <c r="N966" s="297"/>
      <c r="O966" s="297"/>
      <c r="P966" s="297"/>
      <c r="Q966" s="298"/>
      <c r="R966" s="227"/>
      <c r="S966" s="228" t="e">
        <f>IF(C966="",NA(),MATCH($B966&amp;$C966,'Smelter Reference List'!$J:$J,0))</f>
        <v>#N/A</v>
      </c>
      <c r="T966" s="229"/>
      <c r="U966" s="229">
        <f t="shared" ref="U966:U1029" ca="1" si="31">IF(AND(C966="Smelter not listed",OR(LEN(D966)=0,LEN(E966)=0)),1,0)</f>
        <v>0</v>
      </c>
      <c r="V966" s="229"/>
      <c r="W966" s="229"/>
      <c r="Y966" s="223" t="str">
        <f t="shared" ref="Y966:Y1029" si="32">B966&amp;C966</f>
        <v/>
      </c>
    </row>
    <row r="967" spans="1:25" s="223" customFormat="1" ht="20.25">
      <c r="A967" s="293"/>
      <c r="B967" s="294" t="str">
        <f>IF(LEN(A967)=0,"",INDEX('Smelter Reference List'!$A:$A,MATCH($A967,'Smelter Reference List'!$E:$E,0)))</f>
        <v/>
      </c>
      <c r="C967" s="300" t="str">
        <f>IF(LEN(A967)=0,"",INDEX('Smelter Reference List'!$C:$C,MATCH($A967,'Smelter Reference List'!$E:$E,0)))</f>
        <v/>
      </c>
      <c r="D967" s="294" t="str">
        <f ca="1">IF(ISERROR($S967),"",OFFSET('Smelter Reference List'!$C$4,$S967-4,0)&amp;"")</f>
        <v/>
      </c>
      <c r="E967" s="294" t="str">
        <f ca="1">IF(ISERROR($S967),"",OFFSET('Smelter Reference List'!$D$4,$S967-4,0)&amp;"")</f>
        <v/>
      </c>
      <c r="F967" s="294" t="str">
        <f ca="1">IF(ISERROR($S967),"",OFFSET('Smelter Reference List'!$E$4,$S967-4,0))</f>
        <v/>
      </c>
      <c r="G967" s="294" t="str">
        <f ca="1">IF(C967=$U$4,"Enter smelter details", IF(ISERROR($S967),"",OFFSET('Smelter Reference List'!$F$4,$S967-4,0)))</f>
        <v/>
      </c>
      <c r="H967" s="295" t="str">
        <f ca="1">IF(ISERROR($S967),"",OFFSET('Smelter Reference List'!$G$4,$S967-4,0))</f>
        <v/>
      </c>
      <c r="I967" s="296" t="str">
        <f ca="1">IF(ISERROR($S967),"",OFFSET('Smelter Reference List'!$H$4,$S967-4,0))</f>
        <v/>
      </c>
      <c r="J967" s="296" t="str">
        <f ca="1">IF(ISERROR($S967),"",OFFSET('Smelter Reference List'!$I$4,$S967-4,0))</f>
        <v/>
      </c>
      <c r="K967" s="297"/>
      <c r="L967" s="297"/>
      <c r="M967" s="297"/>
      <c r="N967" s="297"/>
      <c r="O967" s="297"/>
      <c r="P967" s="297"/>
      <c r="Q967" s="298"/>
      <c r="R967" s="227"/>
      <c r="S967" s="228" t="e">
        <f>IF(C967="",NA(),MATCH($B967&amp;$C967,'Smelter Reference List'!$J:$J,0))</f>
        <v>#N/A</v>
      </c>
      <c r="T967" s="229"/>
      <c r="U967" s="229">
        <f t="shared" ca="1" si="31"/>
        <v>0</v>
      </c>
      <c r="V967" s="229"/>
      <c r="W967" s="229"/>
      <c r="Y967" s="223" t="str">
        <f t="shared" si="32"/>
        <v/>
      </c>
    </row>
    <row r="968" spans="1:25" s="223" customFormat="1" ht="20.25">
      <c r="A968" s="293"/>
      <c r="B968" s="294" t="str">
        <f>IF(LEN(A968)=0,"",INDEX('Smelter Reference List'!$A:$A,MATCH($A968,'Smelter Reference List'!$E:$E,0)))</f>
        <v/>
      </c>
      <c r="C968" s="300" t="str">
        <f>IF(LEN(A968)=0,"",INDEX('Smelter Reference List'!$C:$C,MATCH($A968,'Smelter Reference List'!$E:$E,0)))</f>
        <v/>
      </c>
      <c r="D968" s="294" t="str">
        <f ca="1">IF(ISERROR($S968),"",OFFSET('Smelter Reference List'!$C$4,$S968-4,0)&amp;"")</f>
        <v/>
      </c>
      <c r="E968" s="294" t="str">
        <f ca="1">IF(ISERROR($S968),"",OFFSET('Smelter Reference List'!$D$4,$S968-4,0)&amp;"")</f>
        <v/>
      </c>
      <c r="F968" s="294" t="str">
        <f ca="1">IF(ISERROR($S968),"",OFFSET('Smelter Reference List'!$E$4,$S968-4,0))</f>
        <v/>
      </c>
      <c r="G968" s="294" t="str">
        <f ca="1">IF(C968=$U$4,"Enter smelter details", IF(ISERROR($S968),"",OFFSET('Smelter Reference List'!$F$4,$S968-4,0)))</f>
        <v/>
      </c>
      <c r="H968" s="295" t="str">
        <f ca="1">IF(ISERROR($S968),"",OFFSET('Smelter Reference List'!$G$4,$S968-4,0))</f>
        <v/>
      </c>
      <c r="I968" s="296" t="str">
        <f ca="1">IF(ISERROR($S968),"",OFFSET('Smelter Reference List'!$H$4,$S968-4,0))</f>
        <v/>
      </c>
      <c r="J968" s="296" t="str">
        <f ca="1">IF(ISERROR($S968),"",OFFSET('Smelter Reference List'!$I$4,$S968-4,0))</f>
        <v/>
      </c>
      <c r="K968" s="297"/>
      <c r="L968" s="297"/>
      <c r="M968" s="297"/>
      <c r="N968" s="297"/>
      <c r="O968" s="297"/>
      <c r="P968" s="297"/>
      <c r="Q968" s="298"/>
      <c r="R968" s="227"/>
      <c r="S968" s="228" t="e">
        <f>IF(C968="",NA(),MATCH($B968&amp;$C968,'Smelter Reference List'!$J:$J,0))</f>
        <v>#N/A</v>
      </c>
      <c r="T968" s="229"/>
      <c r="U968" s="229">
        <f t="shared" ca="1" si="31"/>
        <v>0</v>
      </c>
      <c r="V968" s="229"/>
      <c r="W968" s="229"/>
      <c r="Y968" s="223" t="str">
        <f t="shared" si="32"/>
        <v/>
      </c>
    </row>
    <row r="969" spans="1:25" s="223" customFormat="1" ht="20.25">
      <c r="A969" s="293"/>
      <c r="B969" s="294" t="str">
        <f>IF(LEN(A969)=0,"",INDEX('Smelter Reference List'!$A:$A,MATCH($A969,'Smelter Reference List'!$E:$E,0)))</f>
        <v/>
      </c>
      <c r="C969" s="300" t="str">
        <f>IF(LEN(A969)=0,"",INDEX('Smelter Reference List'!$C:$C,MATCH($A969,'Smelter Reference List'!$E:$E,0)))</f>
        <v/>
      </c>
      <c r="D969" s="294" t="str">
        <f ca="1">IF(ISERROR($S969),"",OFFSET('Smelter Reference List'!$C$4,$S969-4,0)&amp;"")</f>
        <v/>
      </c>
      <c r="E969" s="294" t="str">
        <f ca="1">IF(ISERROR($S969),"",OFFSET('Smelter Reference List'!$D$4,$S969-4,0)&amp;"")</f>
        <v/>
      </c>
      <c r="F969" s="294" t="str">
        <f ca="1">IF(ISERROR($S969),"",OFFSET('Smelter Reference List'!$E$4,$S969-4,0))</f>
        <v/>
      </c>
      <c r="G969" s="294" t="str">
        <f ca="1">IF(C969=$U$4,"Enter smelter details", IF(ISERROR($S969),"",OFFSET('Smelter Reference List'!$F$4,$S969-4,0)))</f>
        <v/>
      </c>
      <c r="H969" s="295" t="str">
        <f ca="1">IF(ISERROR($S969),"",OFFSET('Smelter Reference List'!$G$4,$S969-4,0))</f>
        <v/>
      </c>
      <c r="I969" s="296" t="str">
        <f ca="1">IF(ISERROR($S969),"",OFFSET('Smelter Reference List'!$H$4,$S969-4,0))</f>
        <v/>
      </c>
      <c r="J969" s="296" t="str">
        <f ca="1">IF(ISERROR($S969),"",OFFSET('Smelter Reference List'!$I$4,$S969-4,0))</f>
        <v/>
      </c>
      <c r="K969" s="297"/>
      <c r="L969" s="297"/>
      <c r="M969" s="297"/>
      <c r="N969" s="297"/>
      <c r="O969" s="297"/>
      <c r="P969" s="297"/>
      <c r="Q969" s="298"/>
      <c r="R969" s="227"/>
      <c r="S969" s="228" t="e">
        <f>IF(C969="",NA(),MATCH($B969&amp;$C969,'Smelter Reference List'!$J:$J,0))</f>
        <v>#N/A</v>
      </c>
      <c r="T969" s="229"/>
      <c r="U969" s="229">
        <f t="shared" ca="1" si="31"/>
        <v>0</v>
      </c>
      <c r="V969" s="229"/>
      <c r="W969" s="229"/>
      <c r="Y969" s="223" t="str">
        <f t="shared" si="32"/>
        <v/>
      </c>
    </row>
    <row r="970" spans="1:25" s="223" customFormat="1" ht="20.25">
      <c r="A970" s="293"/>
      <c r="B970" s="294" t="str">
        <f>IF(LEN(A970)=0,"",INDEX('Smelter Reference List'!$A:$A,MATCH($A970,'Smelter Reference List'!$E:$E,0)))</f>
        <v/>
      </c>
      <c r="C970" s="300" t="str">
        <f>IF(LEN(A970)=0,"",INDEX('Smelter Reference List'!$C:$C,MATCH($A970,'Smelter Reference List'!$E:$E,0)))</f>
        <v/>
      </c>
      <c r="D970" s="294" t="str">
        <f ca="1">IF(ISERROR($S970),"",OFFSET('Smelter Reference List'!$C$4,$S970-4,0)&amp;"")</f>
        <v/>
      </c>
      <c r="E970" s="294" t="str">
        <f ca="1">IF(ISERROR($S970),"",OFFSET('Smelter Reference List'!$D$4,$S970-4,0)&amp;"")</f>
        <v/>
      </c>
      <c r="F970" s="294" t="str">
        <f ca="1">IF(ISERROR($S970),"",OFFSET('Smelter Reference List'!$E$4,$S970-4,0))</f>
        <v/>
      </c>
      <c r="G970" s="294" t="str">
        <f ca="1">IF(C970=$U$4,"Enter smelter details", IF(ISERROR($S970),"",OFFSET('Smelter Reference List'!$F$4,$S970-4,0)))</f>
        <v/>
      </c>
      <c r="H970" s="295" t="str">
        <f ca="1">IF(ISERROR($S970),"",OFFSET('Smelter Reference List'!$G$4,$S970-4,0))</f>
        <v/>
      </c>
      <c r="I970" s="296" t="str">
        <f ca="1">IF(ISERROR($S970),"",OFFSET('Smelter Reference List'!$H$4,$S970-4,0))</f>
        <v/>
      </c>
      <c r="J970" s="296" t="str">
        <f ca="1">IF(ISERROR($S970),"",OFFSET('Smelter Reference List'!$I$4,$S970-4,0))</f>
        <v/>
      </c>
      <c r="K970" s="297"/>
      <c r="L970" s="297"/>
      <c r="M970" s="297"/>
      <c r="N970" s="297"/>
      <c r="O970" s="297"/>
      <c r="P970" s="297"/>
      <c r="Q970" s="298"/>
      <c r="R970" s="227"/>
      <c r="S970" s="228" t="e">
        <f>IF(C970="",NA(),MATCH($B970&amp;$C970,'Smelter Reference List'!$J:$J,0))</f>
        <v>#N/A</v>
      </c>
      <c r="T970" s="229"/>
      <c r="U970" s="229">
        <f t="shared" ca="1" si="31"/>
        <v>0</v>
      </c>
      <c r="V970" s="229"/>
      <c r="W970" s="229"/>
      <c r="Y970" s="223" t="str">
        <f t="shared" si="32"/>
        <v/>
      </c>
    </row>
    <row r="971" spans="1:25" s="223" customFormat="1" ht="20.25">
      <c r="A971" s="293"/>
      <c r="B971" s="294" t="str">
        <f>IF(LEN(A971)=0,"",INDEX('Smelter Reference List'!$A:$A,MATCH($A971,'Smelter Reference List'!$E:$E,0)))</f>
        <v/>
      </c>
      <c r="C971" s="300" t="str">
        <f>IF(LEN(A971)=0,"",INDEX('Smelter Reference List'!$C:$C,MATCH($A971,'Smelter Reference List'!$E:$E,0)))</f>
        <v/>
      </c>
      <c r="D971" s="294" t="str">
        <f ca="1">IF(ISERROR($S971),"",OFFSET('Smelter Reference List'!$C$4,$S971-4,0)&amp;"")</f>
        <v/>
      </c>
      <c r="E971" s="294" t="str">
        <f ca="1">IF(ISERROR($S971),"",OFFSET('Smelter Reference List'!$D$4,$S971-4,0)&amp;"")</f>
        <v/>
      </c>
      <c r="F971" s="294" t="str">
        <f ca="1">IF(ISERROR($S971),"",OFFSET('Smelter Reference List'!$E$4,$S971-4,0))</f>
        <v/>
      </c>
      <c r="G971" s="294" t="str">
        <f ca="1">IF(C971=$U$4,"Enter smelter details", IF(ISERROR($S971),"",OFFSET('Smelter Reference List'!$F$4,$S971-4,0)))</f>
        <v/>
      </c>
      <c r="H971" s="295" t="str">
        <f ca="1">IF(ISERROR($S971),"",OFFSET('Smelter Reference List'!$G$4,$S971-4,0))</f>
        <v/>
      </c>
      <c r="I971" s="296" t="str">
        <f ca="1">IF(ISERROR($S971),"",OFFSET('Smelter Reference List'!$H$4,$S971-4,0))</f>
        <v/>
      </c>
      <c r="J971" s="296" t="str">
        <f ca="1">IF(ISERROR($S971),"",OFFSET('Smelter Reference List'!$I$4,$S971-4,0))</f>
        <v/>
      </c>
      <c r="K971" s="297"/>
      <c r="L971" s="297"/>
      <c r="M971" s="297"/>
      <c r="N971" s="297"/>
      <c r="O971" s="297"/>
      <c r="P971" s="297"/>
      <c r="Q971" s="298"/>
      <c r="R971" s="227"/>
      <c r="S971" s="228" t="e">
        <f>IF(C971="",NA(),MATCH($B971&amp;$C971,'Smelter Reference List'!$J:$J,0))</f>
        <v>#N/A</v>
      </c>
      <c r="T971" s="229"/>
      <c r="U971" s="229">
        <f t="shared" ca="1" si="31"/>
        <v>0</v>
      </c>
      <c r="V971" s="229"/>
      <c r="W971" s="229"/>
      <c r="Y971" s="223" t="str">
        <f t="shared" si="32"/>
        <v/>
      </c>
    </row>
    <row r="972" spans="1:25" s="223" customFormat="1" ht="20.25">
      <c r="A972" s="293"/>
      <c r="B972" s="294" t="str">
        <f>IF(LEN(A972)=0,"",INDEX('Smelter Reference List'!$A:$A,MATCH($A972,'Smelter Reference List'!$E:$E,0)))</f>
        <v/>
      </c>
      <c r="C972" s="300" t="str">
        <f>IF(LEN(A972)=0,"",INDEX('Smelter Reference List'!$C:$C,MATCH($A972,'Smelter Reference List'!$E:$E,0)))</f>
        <v/>
      </c>
      <c r="D972" s="294" t="str">
        <f ca="1">IF(ISERROR($S972),"",OFFSET('Smelter Reference List'!$C$4,$S972-4,0)&amp;"")</f>
        <v/>
      </c>
      <c r="E972" s="294" t="str">
        <f ca="1">IF(ISERROR($S972),"",OFFSET('Smelter Reference List'!$D$4,$S972-4,0)&amp;"")</f>
        <v/>
      </c>
      <c r="F972" s="294" t="str">
        <f ca="1">IF(ISERROR($S972),"",OFFSET('Smelter Reference List'!$E$4,$S972-4,0))</f>
        <v/>
      </c>
      <c r="G972" s="294" t="str">
        <f ca="1">IF(C972=$U$4,"Enter smelter details", IF(ISERROR($S972),"",OFFSET('Smelter Reference List'!$F$4,$S972-4,0)))</f>
        <v/>
      </c>
      <c r="H972" s="295" t="str">
        <f ca="1">IF(ISERROR($S972),"",OFFSET('Smelter Reference List'!$G$4,$S972-4,0))</f>
        <v/>
      </c>
      <c r="I972" s="296" t="str">
        <f ca="1">IF(ISERROR($S972),"",OFFSET('Smelter Reference List'!$H$4,$S972-4,0))</f>
        <v/>
      </c>
      <c r="J972" s="296" t="str">
        <f ca="1">IF(ISERROR($S972),"",OFFSET('Smelter Reference List'!$I$4,$S972-4,0))</f>
        <v/>
      </c>
      <c r="K972" s="297"/>
      <c r="L972" s="297"/>
      <c r="M972" s="297"/>
      <c r="N972" s="297"/>
      <c r="O972" s="297"/>
      <c r="P972" s="297"/>
      <c r="Q972" s="298"/>
      <c r="R972" s="227"/>
      <c r="S972" s="228" t="e">
        <f>IF(C972="",NA(),MATCH($B972&amp;$C972,'Smelter Reference List'!$J:$J,0))</f>
        <v>#N/A</v>
      </c>
      <c r="T972" s="229"/>
      <c r="U972" s="229">
        <f t="shared" ca="1" si="31"/>
        <v>0</v>
      </c>
      <c r="V972" s="229"/>
      <c r="W972" s="229"/>
      <c r="Y972" s="223" t="str">
        <f t="shared" si="32"/>
        <v/>
      </c>
    </row>
    <row r="973" spans="1:25" s="223" customFormat="1" ht="20.25">
      <c r="A973" s="293"/>
      <c r="B973" s="294" t="str">
        <f>IF(LEN(A973)=0,"",INDEX('Smelter Reference List'!$A:$A,MATCH($A973,'Smelter Reference List'!$E:$E,0)))</f>
        <v/>
      </c>
      <c r="C973" s="300" t="str">
        <f>IF(LEN(A973)=0,"",INDEX('Smelter Reference List'!$C:$C,MATCH($A973,'Smelter Reference List'!$E:$E,0)))</f>
        <v/>
      </c>
      <c r="D973" s="294" t="str">
        <f ca="1">IF(ISERROR($S973),"",OFFSET('Smelter Reference List'!$C$4,$S973-4,0)&amp;"")</f>
        <v/>
      </c>
      <c r="E973" s="294" t="str">
        <f ca="1">IF(ISERROR($S973),"",OFFSET('Smelter Reference List'!$D$4,$S973-4,0)&amp;"")</f>
        <v/>
      </c>
      <c r="F973" s="294" t="str">
        <f ca="1">IF(ISERROR($S973),"",OFFSET('Smelter Reference List'!$E$4,$S973-4,0))</f>
        <v/>
      </c>
      <c r="G973" s="294" t="str">
        <f ca="1">IF(C973=$U$4,"Enter smelter details", IF(ISERROR($S973),"",OFFSET('Smelter Reference List'!$F$4,$S973-4,0)))</f>
        <v/>
      </c>
      <c r="H973" s="295" t="str">
        <f ca="1">IF(ISERROR($S973),"",OFFSET('Smelter Reference List'!$G$4,$S973-4,0))</f>
        <v/>
      </c>
      <c r="I973" s="296" t="str">
        <f ca="1">IF(ISERROR($S973),"",OFFSET('Smelter Reference List'!$H$4,$S973-4,0))</f>
        <v/>
      </c>
      <c r="J973" s="296" t="str">
        <f ca="1">IF(ISERROR($S973),"",OFFSET('Smelter Reference List'!$I$4,$S973-4,0))</f>
        <v/>
      </c>
      <c r="K973" s="297"/>
      <c r="L973" s="297"/>
      <c r="M973" s="297"/>
      <c r="N973" s="297"/>
      <c r="O973" s="297"/>
      <c r="P973" s="297"/>
      <c r="Q973" s="298"/>
      <c r="R973" s="227"/>
      <c r="S973" s="228" t="e">
        <f>IF(C973="",NA(),MATCH($B973&amp;$C973,'Smelter Reference List'!$J:$J,0))</f>
        <v>#N/A</v>
      </c>
      <c r="T973" s="229"/>
      <c r="U973" s="229">
        <f t="shared" ca="1" si="31"/>
        <v>0</v>
      </c>
      <c r="V973" s="229"/>
      <c r="W973" s="229"/>
      <c r="Y973" s="223" t="str">
        <f t="shared" si="32"/>
        <v/>
      </c>
    </row>
    <row r="974" spans="1:25" s="223" customFormat="1" ht="20.25">
      <c r="A974" s="293"/>
      <c r="B974" s="294" t="str">
        <f>IF(LEN(A974)=0,"",INDEX('Smelter Reference List'!$A:$A,MATCH($A974,'Smelter Reference List'!$E:$E,0)))</f>
        <v/>
      </c>
      <c r="C974" s="300" t="str">
        <f>IF(LEN(A974)=0,"",INDEX('Smelter Reference List'!$C:$C,MATCH($A974,'Smelter Reference List'!$E:$E,0)))</f>
        <v/>
      </c>
      <c r="D974" s="294" t="str">
        <f ca="1">IF(ISERROR($S974),"",OFFSET('Smelter Reference List'!$C$4,$S974-4,0)&amp;"")</f>
        <v/>
      </c>
      <c r="E974" s="294" t="str">
        <f ca="1">IF(ISERROR($S974),"",OFFSET('Smelter Reference List'!$D$4,$S974-4,0)&amp;"")</f>
        <v/>
      </c>
      <c r="F974" s="294" t="str">
        <f ca="1">IF(ISERROR($S974),"",OFFSET('Smelter Reference List'!$E$4,$S974-4,0))</f>
        <v/>
      </c>
      <c r="G974" s="294" t="str">
        <f ca="1">IF(C974=$U$4,"Enter smelter details", IF(ISERROR($S974),"",OFFSET('Smelter Reference List'!$F$4,$S974-4,0)))</f>
        <v/>
      </c>
      <c r="H974" s="295" t="str">
        <f ca="1">IF(ISERROR($S974),"",OFFSET('Smelter Reference List'!$G$4,$S974-4,0))</f>
        <v/>
      </c>
      <c r="I974" s="296" t="str">
        <f ca="1">IF(ISERROR($S974),"",OFFSET('Smelter Reference List'!$H$4,$S974-4,0))</f>
        <v/>
      </c>
      <c r="J974" s="296" t="str">
        <f ca="1">IF(ISERROR($S974),"",OFFSET('Smelter Reference List'!$I$4,$S974-4,0))</f>
        <v/>
      </c>
      <c r="K974" s="297"/>
      <c r="L974" s="297"/>
      <c r="M974" s="297"/>
      <c r="N974" s="297"/>
      <c r="O974" s="297"/>
      <c r="P974" s="297"/>
      <c r="Q974" s="298"/>
      <c r="R974" s="227"/>
      <c r="S974" s="228" t="e">
        <f>IF(C974="",NA(),MATCH($B974&amp;$C974,'Smelter Reference List'!$J:$J,0))</f>
        <v>#N/A</v>
      </c>
      <c r="T974" s="229"/>
      <c r="U974" s="229">
        <f t="shared" ca="1" si="31"/>
        <v>0</v>
      </c>
      <c r="V974" s="229"/>
      <c r="W974" s="229"/>
      <c r="Y974" s="223" t="str">
        <f t="shared" si="32"/>
        <v/>
      </c>
    </row>
    <row r="975" spans="1:25" s="223" customFormat="1" ht="20.25">
      <c r="A975" s="293"/>
      <c r="B975" s="294" t="str">
        <f>IF(LEN(A975)=0,"",INDEX('Smelter Reference List'!$A:$A,MATCH($A975,'Smelter Reference List'!$E:$E,0)))</f>
        <v/>
      </c>
      <c r="C975" s="300" t="str">
        <f>IF(LEN(A975)=0,"",INDEX('Smelter Reference List'!$C:$C,MATCH($A975,'Smelter Reference List'!$E:$E,0)))</f>
        <v/>
      </c>
      <c r="D975" s="294" t="str">
        <f ca="1">IF(ISERROR($S975),"",OFFSET('Smelter Reference List'!$C$4,$S975-4,0)&amp;"")</f>
        <v/>
      </c>
      <c r="E975" s="294" t="str">
        <f ca="1">IF(ISERROR($S975),"",OFFSET('Smelter Reference List'!$D$4,$S975-4,0)&amp;"")</f>
        <v/>
      </c>
      <c r="F975" s="294" t="str">
        <f ca="1">IF(ISERROR($S975),"",OFFSET('Smelter Reference List'!$E$4,$S975-4,0))</f>
        <v/>
      </c>
      <c r="G975" s="294" t="str">
        <f ca="1">IF(C975=$U$4,"Enter smelter details", IF(ISERROR($S975),"",OFFSET('Smelter Reference List'!$F$4,$S975-4,0)))</f>
        <v/>
      </c>
      <c r="H975" s="295" t="str">
        <f ca="1">IF(ISERROR($S975),"",OFFSET('Smelter Reference List'!$G$4,$S975-4,0))</f>
        <v/>
      </c>
      <c r="I975" s="296" t="str">
        <f ca="1">IF(ISERROR($S975),"",OFFSET('Smelter Reference List'!$H$4,$S975-4,0))</f>
        <v/>
      </c>
      <c r="J975" s="296" t="str">
        <f ca="1">IF(ISERROR($S975),"",OFFSET('Smelter Reference List'!$I$4,$S975-4,0))</f>
        <v/>
      </c>
      <c r="K975" s="297"/>
      <c r="L975" s="297"/>
      <c r="M975" s="297"/>
      <c r="N975" s="297"/>
      <c r="O975" s="297"/>
      <c r="P975" s="297"/>
      <c r="Q975" s="298"/>
      <c r="R975" s="227"/>
      <c r="S975" s="228" t="e">
        <f>IF(C975="",NA(),MATCH($B975&amp;$C975,'Smelter Reference List'!$J:$J,0))</f>
        <v>#N/A</v>
      </c>
      <c r="T975" s="229"/>
      <c r="U975" s="229">
        <f t="shared" ca="1" si="31"/>
        <v>0</v>
      </c>
      <c r="V975" s="229"/>
      <c r="W975" s="229"/>
      <c r="Y975" s="223" t="str">
        <f t="shared" si="32"/>
        <v/>
      </c>
    </row>
    <row r="976" spans="1:25" s="223" customFormat="1" ht="20.25">
      <c r="A976" s="293"/>
      <c r="B976" s="294" t="str">
        <f>IF(LEN(A976)=0,"",INDEX('Smelter Reference List'!$A:$A,MATCH($A976,'Smelter Reference List'!$E:$E,0)))</f>
        <v/>
      </c>
      <c r="C976" s="300" t="str">
        <f>IF(LEN(A976)=0,"",INDEX('Smelter Reference List'!$C:$C,MATCH($A976,'Smelter Reference List'!$E:$E,0)))</f>
        <v/>
      </c>
      <c r="D976" s="294" t="str">
        <f ca="1">IF(ISERROR($S976),"",OFFSET('Smelter Reference List'!$C$4,$S976-4,0)&amp;"")</f>
        <v/>
      </c>
      <c r="E976" s="294" t="str">
        <f ca="1">IF(ISERROR($S976),"",OFFSET('Smelter Reference List'!$D$4,$S976-4,0)&amp;"")</f>
        <v/>
      </c>
      <c r="F976" s="294" t="str">
        <f ca="1">IF(ISERROR($S976),"",OFFSET('Smelter Reference List'!$E$4,$S976-4,0))</f>
        <v/>
      </c>
      <c r="G976" s="294" t="str">
        <f ca="1">IF(C976=$U$4,"Enter smelter details", IF(ISERROR($S976),"",OFFSET('Smelter Reference List'!$F$4,$S976-4,0)))</f>
        <v/>
      </c>
      <c r="H976" s="295" t="str">
        <f ca="1">IF(ISERROR($S976),"",OFFSET('Smelter Reference List'!$G$4,$S976-4,0))</f>
        <v/>
      </c>
      <c r="I976" s="296" t="str">
        <f ca="1">IF(ISERROR($S976),"",OFFSET('Smelter Reference List'!$H$4,$S976-4,0))</f>
        <v/>
      </c>
      <c r="J976" s="296" t="str">
        <f ca="1">IF(ISERROR($S976),"",OFFSET('Smelter Reference List'!$I$4,$S976-4,0))</f>
        <v/>
      </c>
      <c r="K976" s="297"/>
      <c r="L976" s="297"/>
      <c r="M976" s="297"/>
      <c r="N976" s="297"/>
      <c r="O976" s="297"/>
      <c r="P976" s="297"/>
      <c r="Q976" s="298"/>
      <c r="R976" s="227"/>
      <c r="S976" s="228" t="e">
        <f>IF(C976="",NA(),MATCH($B976&amp;$C976,'Smelter Reference List'!$J:$J,0))</f>
        <v>#N/A</v>
      </c>
      <c r="T976" s="229"/>
      <c r="U976" s="229">
        <f t="shared" ca="1" si="31"/>
        <v>0</v>
      </c>
      <c r="V976" s="229"/>
      <c r="W976" s="229"/>
      <c r="Y976" s="223" t="str">
        <f t="shared" si="32"/>
        <v/>
      </c>
    </row>
    <row r="977" spans="1:25" s="223" customFormat="1" ht="20.25">
      <c r="A977" s="293"/>
      <c r="B977" s="294" t="str">
        <f>IF(LEN(A977)=0,"",INDEX('Smelter Reference List'!$A:$A,MATCH($A977,'Smelter Reference List'!$E:$E,0)))</f>
        <v/>
      </c>
      <c r="C977" s="300" t="str">
        <f>IF(LEN(A977)=0,"",INDEX('Smelter Reference List'!$C:$C,MATCH($A977,'Smelter Reference List'!$E:$E,0)))</f>
        <v/>
      </c>
      <c r="D977" s="294" t="str">
        <f ca="1">IF(ISERROR($S977),"",OFFSET('Smelter Reference List'!$C$4,$S977-4,0)&amp;"")</f>
        <v/>
      </c>
      <c r="E977" s="294" t="str">
        <f ca="1">IF(ISERROR($S977),"",OFFSET('Smelter Reference List'!$D$4,$S977-4,0)&amp;"")</f>
        <v/>
      </c>
      <c r="F977" s="294" t="str">
        <f ca="1">IF(ISERROR($S977),"",OFFSET('Smelter Reference List'!$E$4,$S977-4,0))</f>
        <v/>
      </c>
      <c r="G977" s="294" t="str">
        <f ca="1">IF(C977=$U$4,"Enter smelter details", IF(ISERROR($S977),"",OFFSET('Smelter Reference List'!$F$4,$S977-4,0)))</f>
        <v/>
      </c>
      <c r="H977" s="295" t="str">
        <f ca="1">IF(ISERROR($S977),"",OFFSET('Smelter Reference List'!$G$4,$S977-4,0))</f>
        <v/>
      </c>
      <c r="I977" s="296" t="str">
        <f ca="1">IF(ISERROR($S977),"",OFFSET('Smelter Reference List'!$H$4,$S977-4,0))</f>
        <v/>
      </c>
      <c r="J977" s="296" t="str">
        <f ca="1">IF(ISERROR($S977),"",OFFSET('Smelter Reference List'!$I$4,$S977-4,0))</f>
        <v/>
      </c>
      <c r="K977" s="297"/>
      <c r="L977" s="297"/>
      <c r="M977" s="297"/>
      <c r="N977" s="297"/>
      <c r="O977" s="297"/>
      <c r="P977" s="297"/>
      <c r="Q977" s="298"/>
      <c r="R977" s="227"/>
      <c r="S977" s="228" t="e">
        <f>IF(C977="",NA(),MATCH($B977&amp;$C977,'Smelter Reference List'!$J:$J,0))</f>
        <v>#N/A</v>
      </c>
      <c r="T977" s="229"/>
      <c r="U977" s="229">
        <f t="shared" ca="1" si="31"/>
        <v>0</v>
      </c>
      <c r="V977" s="229"/>
      <c r="W977" s="229"/>
      <c r="Y977" s="223" t="str">
        <f t="shared" si="32"/>
        <v/>
      </c>
    </row>
    <row r="978" spans="1:25" s="223" customFormat="1" ht="20.25">
      <c r="A978" s="293"/>
      <c r="B978" s="294" t="str">
        <f>IF(LEN(A978)=0,"",INDEX('Smelter Reference List'!$A:$A,MATCH($A978,'Smelter Reference List'!$E:$E,0)))</f>
        <v/>
      </c>
      <c r="C978" s="300" t="str">
        <f>IF(LEN(A978)=0,"",INDEX('Smelter Reference List'!$C:$C,MATCH($A978,'Smelter Reference List'!$E:$E,0)))</f>
        <v/>
      </c>
      <c r="D978" s="294" t="str">
        <f ca="1">IF(ISERROR($S978),"",OFFSET('Smelter Reference List'!$C$4,$S978-4,0)&amp;"")</f>
        <v/>
      </c>
      <c r="E978" s="294" t="str">
        <f ca="1">IF(ISERROR($S978),"",OFFSET('Smelter Reference List'!$D$4,$S978-4,0)&amp;"")</f>
        <v/>
      </c>
      <c r="F978" s="294" t="str">
        <f ca="1">IF(ISERROR($S978),"",OFFSET('Smelter Reference List'!$E$4,$S978-4,0))</f>
        <v/>
      </c>
      <c r="G978" s="294" t="str">
        <f ca="1">IF(C978=$U$4,"Enter smelter details", IF(ISERROR($S978),"",OFFSET('Smelter Reference List'!$F$4,$S978-4,0)))</f>
        <v/>
      </c>
      <c r="H978" s="295" t="str">
        <f ca="1">IF(ISERROR($S978),"",OFFSET('Smelter Reference List'!$G$4,$S978-4,0))</f>
        <v/>
      </c>
      <c r="I978" s="296" t="str">
        <f ca="1">IF(ISERROR($S978),"",OFFSET('Smelter Reference List'!$H$4,$S978-4,0))</f>
        <v/>
      </c>
      <c r="J978" s="296" t="str">
        <f ca="1">IF(ISERROR($S978),"",OFFSET('Smelter Reference List'!$I$4,$S978-4,0))</f>
        <v/>
      </c>
      <c r="K978" s="297"/>
      <c r="L978" s="297"/>
      <c r="M978" s="297"/>
      <c r="N978" s="297"/>
      <c r="O978" s="297"/>
      <c r="P978" s="297"/>
      <c r="Q978" s="298"/>
      <c r="R978" s="227"/>
      <c r="S978" s="228" t="e">
        <f>IF(C978="",NA(),MATCH($B978&amp;$C978,'Smelter Reference List'!$J:$J,0))</f>
        <v>#N/A</v>
      </c>
      <c r="T978" s="229"/>
      <c r="U978" s="229">
        <f t="shared" ca="1" si="31"/>
        <v>0</v>
      </c>
      <c r="V978" s="229"/>
      <c r="W978" s="229"/>
      <c r="Y978" s="223" t="str">
        <f t="shared" si="32"/>
        <v/>
      </c>
    </row>
    <row r="979" spans="1:25" s="223" customFormat="1" ht="20.25">
      <c r="A979" s="293"/>
      <c r="B979" s="294" t="str">
        <f>IF(LEN(A979)=0,"",INDEX('Smelter Reference List'!$A:$A,MATCH($A979,'Smelter Reference List'!$E:$E,0)))</f>
        <v/>
      </c>
      <c r="C979" s="300" t="str">
        <f>IF(LEN(A979)=0,"",INDEX('Smelter Reference List'!$C:$C,MATCH($A979,'Smelter Reference List'!$E:$E,0)))</f>
        <v/>
      </c>
      <c r="D979" s="294" t="str">
        <f ca="1">IF(ISERROR($S979),"",OFFSET('Smelter Reference List'!$C$4,$S979-4,0)&amp;"")</f>
        <v/>
      </c>
      <c r="E979" s="294" t="str">
        <f ca="1">IF(ISERROR($S979),"",OFFSET('Smelter Reference List'!$D$4,$S979-4,0)&amp;"")</f>
        <v/>
      </c>
      <c r="F979" s="294" t="str">
        <f ca="1">IF(ISERROR($S979),"",OFFSET('Smelter Reference List'!$E$4,$S979-4,0))</f>
        <v/>
      </c>
      <c r="G979" s="294" t="str">
        <f ca="1">IF(C979=$U$4,"Enter smelter details", IF(ISERROR($S979),"",OFFSET('Smelter Reference List'!$F$4,$S979-4,0)))</f>
        <v/>
      </c>
      <c r="H979" s="295" t="str">
        <f ca="1">IF(ISERROR($S979),"",OFFSET('Smelter Reference List'!$G$4,$S979-4,0))</f>
        <v/>
      </c>
      <c r="I979" s="296" t="str">
        <f ca="1">IF(ISERROR($S979),"",OFFSET('Smelter Reference List'!$H$4,$S979-4,0))</f>
        <v/>
      </c>
      <c r="J979" s="296" t="str">
        <f ca="1">IF(ISERROR($S979),"",OFFSET('Smelter Reference List'!$I$4,$S979-4,0))</f>
        <v/>
      </c>
      <c r="K979" s="297"/>
      <c r="L979" s="297"/>
      <c r="M979" s="297"/>
      <c r="N979" s="297"/>
      <c r="O979" s="297"/>
      <c r="P979" s="297"/>
      <c r="Q979" s="298"/>
      <c r="R979" s="227"/>
      <c r="S979" s="228" t="e">
        <f>IF(C979="",NA(),MATCH($B979&amp;$C979,'Smelter Reference List'!$J:$J,0))</f>
        <v>#N/A</v>
      </c>
      <c r="T979" s="229"/>
      <c r="U979" s="229">
        <f t="shared" ca="1" si="31"/>
        <v>0</v>
      </c>
      <c r="V979" s="229"/>
      <c r="W979" s="229"/>
      <c r="Y979" s="223" t="str">
        <f t="shared" si="32"/>
        <v/>
      </c>
    </row>
    <row r="980" spans="1:25" s="223" customFormat="1" ht="20.25">
      <c r="A980" s="293"/>
      <c r="B980" s="294" t="str">
        <f>IF(LEN(A980)=0,"",INDEX('Smelter Reference List'!$A:$A,MATCH($A980,'Smelter Reference List'!$E:$E,0)))</f>
        <v/>
      </c>
      <c r="C980" s="300" t="str">
        <f>IF(LEN(A980)=0,"",INDEX('Smelter Reference List'!$C:$C,MATCH($A980,'Smelter Reference List'!$E:$E,0)))</f>
        <v/>
      </c>
      <c r="D980" s="294" t="str">
        <f ca="1">IF(ISERROR($S980),"",OFFSET('Smelter Reference List'!$C$4,$S980-4,0)&amp;"")</f>
        <v/>
      </c>
      <c r="E980" s="294" t="str">
        <f ca="1">IF(ISERROR($S980),"",OFFSET('Smelter Reference List'!$D$4,$S980-4,0)&amp;"")</f>
        <v/>
      </c>
      <c r="F980" s="294" t="str">
        <f ca="1">IF(ISERROR($S980),"",OFFSET('Smelter Reference List'!$E$4,$S980-4,0))</f>
        <v/>
      </c>
      <c r="G980" s="294" t="str">
        <f ca="1">IF(C980=$U$4,"Enter smelter details", IF(ISERROR($S980),"",OFFSET('Smelter Reference List'!$F$4,$S980-4,0)))</f>
        <v/>
      </c>
      <c r="H980" s="295" t="str">
        <f ca="1">IF(ISERROR($S980),"",OFFSET('Smelter Reference List'!$G$4,$S980-4,0))</f>
        <v/>
      </c>
      <c r="I980" s="296" t="str">
        <f ca="1">IF(ISERROR($S980),"",OFFSET('Smelter Reference List'!$H$4,$S980-4,0))</f>
        <v/>
      </c>
      <c r="J980" s="296" t="str">
        <f ca="1">IF(ISERROR($S980),"",OFFSET('Smelter Reference List'!$I$4,$S980-4,0))</f>
        <v/>
      </c>
      <c r="K980" s="297"/>
      <c r="L980" s="297"/>
      <c r="M980" s="297"/>
      <c r="N980" s="297"/>
      <c r="O980" s="297"/>
      <c r="P980" s="297"/>
      <c r="Q980" s="298"/>
      <c r="R980" s="227"/>
      <c r="S980" s="228" t="e">
        <f>IF(C980="",NA(),MATCH($B980&amp;$C980,'Smelter Reference List'!$J:$J,0))</f>
        <v>#N/A</v>
      </c>
      <c r="T980" s="229"/>
      <c r="U980" s="229">
        <f t="shared" ca="1" si="31"/>
        <v>0</v>
      </c>
      <c r="V980" s="229"/>
      <c r="W980" s="229"/>
      <c r="Y980" s="223" t="str">
        <f t="shared" si="32"/>
        <v/>
      </c>
    </row>
    <row r="981" spans="1:25" s="223" customFormat="1" ht="20.25">
      <c r="A981" s="293"/>
      <c r="B981" s="294" t="str">
        <f>IF(LEN(A981)=0,"",INDEX('Smelter Reference List'!$A:$A,MATCH($A981,'Smelter Reference List'!$E:$E,0)))</f>
        <v/>
      </c>
      <c r="C981" s="300" t="str">
        <f>IF(LEN(A981)=0,"",INDEX('Smelter Reference List'!$C:$C,MATCH($A981,'Smelter Reference List'!$E:$E,0)))</f>
        <v/>
      </c>
      <c r="D981" s="294" t="str">
        <f ca="1">IF(ISERROR($S981),"",OFFSET('Smelter Reference List'!$C$4,$S981-4,0)&amp;"")</f>
        <v/>
      </c>
      <c r="E981" s="294" t="str">
        <f ca="1">IF(ISERROR($S981),"",OFFSET('Smelter Reference List'!$D$4,$S981-4,0)&amp;"")</f>
        <v/>
      </c>
      <c r="F981" s="294" t="str">
        <f ca="1">IF(ISERROR($S981),"",OFFSET('Smelter Reference List'!$E$4,$S981-4,0))</f>
        <v/>
      </c>
      <c r="G981" s="294" t="str">
        <f ca="1">IF(C981=$U$4,"Enter smelter details", IF(ISERROR($S981),"",OFFSET('Smelter Reference List'!$F$4,$S981-4,0)))</f>
        <v/>
      </c>
      <c r="H981" s="295" t="str">
        <f ca="1">IF(ISERROR($S981),"",OFFSET('Smelter Reference List'!$G$4,$S981-4,0))</f>
        <v/>
      </c>
      <c r="I981" s="296" t="str">
        <f ca="1">IF(ISERROR($S981),"",OFFSET('Smelter Reference List'!$H$4,$S981-4,0))</f>
        <v/>
      </c>
      <c r="J981" s="296" t="str">
        <f ca="1">IF(ISERROR($S981),"",OFFSET('Smelter Reference List'!$I$4,$S981-4,0))</f>
        <v/>
      </c>
      <c r="K981" s="297"/>
      <c r="L981" s="297"/>
      <c r="M981" s="297"/>
      <c r="N981" s="297"/>
      <c r="O981" s="297"/>
      <c r="P981" s="297"/>
      <c r="Q981" s="298"/>
      <c r="R981" s="227"/>
      <c r="S981" s="228" t="e">
        <f>IF(C981="",NA(),MATCH($B981&amp;$C981,'Smelter Reference List'!$J:$J,0))</f>
        <v>#N/A</v>
      </c>
      <c r="T981" s="229"/>
      <c r="U981" s="229">
        <f t="shared" ca="1" si="31"/>
        <v>0</v>
      </c>
      <c r="V981" s="229"/>
      <c r="W981" s="229"/>
      <c r="Y981" s="223" t="str">
        <f t="shared" si="32"/>
        <v/>
      </c>
    </row>
    <row r="982" spans="1:25" s="223" customFormat="1" ht="20.25">
      <c r="A982" s="293"/>
      <c r="B982" s="294" t="str">
        <f>IF(LEN(A982)=0,"",INDEX('Smelter Reference List'!$A:$A,MATCH($A982,'Smelter Reference List'!$E:$E,0)))</f>
        <v/>
      </c>
      <c r="C982" s="300" t="str">
        <f>IF(LEN(A982)=0,"",INDEX('Smelter Reference List'!$C:$C,MATCH($A982,'Smelter Reference List'!$E:$E,0)))</f>
        <v/>
      </c>
      <c r="D982" s="294" t="str">
        <f ca="1">IF(ISERROR($S982),"",OFFSET('Smelter Reference List'!$C$4,$S982-4,0)&amp;"")</f>
        <v/>
      </c>
      <c r="E982" s="294" t="str">
        <f ca="1">IF(ISERROR($S982),"",OFFSET('Smelter Reference List'!$D$4,$S982-4,0)&amp;"")</f>
        <v/>
      </c>
      <c r="F982" s="294" t="str">
        <f ca="1">IF(ISERROR($S982),"",OFFSET('Smelter Reference List'!$E$4,$S982-4,0))</f>
        <v/>
      </c>
      <c r="G982" s="294" t="str">
        <f ca="1">IF(C982=$U$4,"Enter smelter details", IF(ISERROR($S982),"",OFFSET('Smelter Reference List'!$F$4,$S982-4,0)))</f>
        <v/>
      </c>
      <c r="H982" s="295" t="str">
        <f ca="1">IF(ISERROR($S982),"",OFFSET('Smelter Reference List'!$G$4,$S982-4,0))</f>
        <v/>
      </c>
      <c r="I982" s="296" t="str">
        <f ca="1">IF(ISERROR($S982),"",OFFSET('Smelter Reference List'!$H$4,$S982-4,0))</f>
        <v/>
      </c>
      <c r="J982" s="296" t="str">
        <f ca="1">IF(ISERROR($S982),"",OFFSET('Smelter Reference List'!$I$4,$S982-4,0))</f>
        <v/>
      </c>
      <c r="K982" s="297"/>
      <c r="L982" s="297"/>
      <c r="M982" s="297"/>
      <c r="N982" s="297"/>
      <c r="O982" s="297"/>
      <c r="P982" s="297"/>
      <c r="Q982" s="298"/>
      <c r="R982" s="227"/>
      <c r="S982" s="228" t="e">
        <f>IF(C982="",NA(),MATCH($B982&amp;$C982,'Smelter Reference List'!$J:$J,0))</f>
        <v>#N/A</v>
      </c>
      <c r="T982" s="229"/>
      <c r="U982" s="229">
        <f t="shared" ca="1" si="31"/>
        <v>0</v>
      </c>
      <c r="V982" s="229"/>
      <c r="W982" s="229"/>
      <c r="Y982" s="223" t="str">
        <f t="shared" si="32"/>
        <v/>
      </c>
    </row>
    <row r="983" spans="1:25" s="223" customFormat="1" ht="20.25">
      <c r="A983" s="293"/>
      <c r="B983" s="294" t="str">
        <f>IF(LEN(A983)=0,"",INDEX('Smelter Reference List'!$A:$A,MATCH($A983,'Smelter Reference List'!$E:$E,0)))</f>
        <v/>
      </c>
      <c r="C983" s="300" t="str">
        <f>IF(LEN(A983)=0,"",INDEX('Smelter Reference List'!$C:$C,MATCH($A983,'Smelter Reference List'!$E:$E,0)))</f>
        <v/>
      </c>
      <c r="D983" s="294" t="str">
        <f ca="1">IF(ISERROR($S983),"",OFFSET('Smelter Reference List'!$C$4,$S983-4,0)&amp;"")</f>
        <v/>
      </c>
      <c r="E983" s="294" t="str">
        <f ca="1">IF(ISERROR($S983),"",OFFSET('Smelter Reference List'!$D$4,$S983-4,0)&amp;"")</f>
        <v/>
      </c>
      <c r="F983" s="294" t="str">
        <f ca="1">IF(ISERROR($S983),"",OFFSET('Smelter Reference List'!$E$4,$S983-4,0))</f>
        <v/>
      </c>
      <c r="G983" s="294" t="str">
        <f ca="1">IF(C983=$U$4,"Enter smelter details", IF(ISERROR($S983),"",OFFSET('Smelter Reference List'!$F$4,$S983-4,0)))</f>
        <v/>
      </c>
      <c r="H983" s="295" t="str">
        <f ca="1">IF(ISERROR($S983),"",OFFSET('Smelter Reference List'!$G$4,$S983-4,0))</f>
        <v/>
      </c>
      <c r="I983" s="296" t="str">
        <f ca="1">IF(ISERROR($S983),"",OFFSET('Smelter Reference List'!$H$4,$S983-4,0))</f>
        <v/>
      </c>
      <c r="J983" s="296" t="str">
        <f ca="1">IF(ISERROR($S983),"",OFFSET('Smelter Reference List'!$I$4,$S983-4,0))</f>
        <v/>
      </c>
      <c r="K983" s="297"/>
      <c r="L983" s="297"/>
      <c r="M983" s="297"/>
      <c r="N983" s="297"/>
      <c r="O983" s="297"/>
      <c r="P983" s="297"/>
      <c r="Q983" s="298"/>
      <c r="R983" s="227"/>
      <c r="S983" s="228" t="e">
        <f>IF(C983="",NA(),MATCH($B983&amp;$C983,'Smelter Reference List'!$J:$J,0))</f>
        <v>#N/A</v>
      </c>
      <c r="T983" s="229"/>
      <c r="U983" s="229">
        <f t="shared" ca="1" si="31"/>
        <v>0</v>
      </c>
      <c r="V983" s="229"/>
      <c r="W983" s="229"/>
      <c r="Y983" s="223" t="str">
        <f t="shared" si="32"/>
        <v/>
      </c>
    </row>
    <row r="984" spans="1:25" s="223" customFormat="1" ht="20.25">
      <c r="A984" s="293"/>
      <c r="B984" s="294" t="str">
        <f>IF(LEN(A984)=0,"",INDEX('Smelter Reference List'!$A:$A,MATCH($A984,'Smelter Reference List'!$E:$E,0)))</f>
        <v/>
      </c>
      <c r="C984" s="300" t="str">
        <f>IF(LEN(A984)=0,"",INDEX('Smelter Reference List'!$C:$C,MATCH($A984,'Smelter Reference List'!$E:$E,0)))</f>
        <v/>
      </c>
      <c r="D984" s="294" t="str">
        <f ca="1">IF(ISERROR($S984),"",OFFSET('Smelter Reference List'!$C$4,$S984-4,0)&amp;"")</f>
        <v/>
      </c>
      <c r="E984" s="294" t="str">
        <f ca="1">IF(ISERROR($S984),"",OFFSET('Smelter Reference List'!$D$4,$S984-4,0)&amp;"")</f>
        <v/>
      </c>
      <c r="F984" s="294" t="str">
        <f ca="1">IF(ISERROR($S984),"",OFFSET('Smelter Reference List'!$E$4,$S984-4,0))</f>
        <v/>
      </c>
      <c r="G984" s="294" t="str">
        <f ca="1">IF(C984=$U$4,"Enter smelter details", IF(ISERROR($S984),"",OFFSET('Smelter Reference List'!$F$4,$S984-4,0)))</f>
        <v/>
      </c>
      <c r="H984" s="295" t="str">
        <f ca="1">IF(ISERROR($S984),"",OFFSET('Smelter Reference List'!$G$4,$S984-4,0))</f>
        <v/>
      </c>
      <c r="I984" s="296" t="str">
        <f ca="1">IF(ISERROR($S984),"",OFFSET('Smelter Reference List'!$H$4,$S984-4,0))</f>
        <v/>
      </c>
      <c r="J984" s="296" t="str">
        <f ca="1">IF(ISERROR($S984),"",OFFSET('Smelter Reference List'!$I$4,$S984-4,0))</f>
        <v/>
      </c>
      <c r="K984" s="297"/>
      <c r="L984" s="297"/>
      <c r="M984" s="297"/>
      <c r="N984" s="297"/>
      <c r="O984" s="297"/>
      <c r="P984" s="297"/>
      <c r="Q984" s="298"/>
      <c r="R984" s="227"/>
      <c r="S984" s="228" t="e">
        <f>IF(C984="",NA(),MATCH($B984&amp;$C984,'Smelter Reference List'!$J:$J,0))</f>
        <v>#N/A</v>
      </c>
      <c r="T984" s="229"/>
      <c r="U984" s="229">
        <f t="shared" ca="1" si="31"/>
        <v>0</v>
      </c>
      <c r="V984" s="229"/>
      <c r="W984" s="229"/>
      <c r="Y984" s="223" t="str">
        <f t="shared" si="32"/>
        <v/>
      </c>
    </row>
    <row r="985" spans="1:25" s="223" customFormat="1" ht="20.25">
      <c r="A985" s="293"/>
      <c r="B985" s="294" t="str">
        <f>IF(LEN(A985)=0,"",INDEX('Smelter Reference List'!$A:$A,MATCH($A985,'Smelter Reference List'!$E:$E,0)))</f>
        <v/>
      </c>
      <c r="C985" s="300" t="str">
        <f>IF(LEN(A985)=0,"",INDEX('Smelter Reference List'!$C:$C,MATCH($A985,'Smelter Reference List'!$E:$E,0)))</f>
        <v/>
      </c>
      <c r="D985" s="294" t="str">
        <f ca="1">IF(ISERROR($S985),"",OFFSET('Smelter Reference List'!$C$4,$S985-4,0)&amp;"")</f>
        <v/>
      </c>
      <c r="E985" s="294" t="str">
        <f ca="1">IF(ISERROR($S985),"",OFFSET('Smelter Reference List'!$D$4,$S985-4,0)&amp;"")</f>
        <v/>
      </c>
      <c r="F985" s="294" t="str">
        <f ca="1">IF(ISERROR($S985),"",OFFSET('Smelter Reference List'!$E$4,$S985-4,0))</f>
        <v/>
      </c>
      <c r="G985" s="294" t="str">
        <f ca="1">IF(C985=$U$4,"Enter smelter details", IF(ISERROR($S985),"",OFFSET('Smelter Reference List'!$F$4,$S985-4,0)))</f>
        <v/>
      </c>
      <c r="H985" s="295" t="str">
        <f ca="1">IF(ISERROR($S985),"",OFFSET('Smelter Reference List'!$G$4,$S985-4,0))</f>
        <v/>
      </c>
      <c r="I985" s="296" t="str">
        <f ca="1">IF(ISERROR($S985),"",OFFSET('Smelter Reference List'!$H$4,$S985-4,0))</f>
        <v/>
      </c>
      <c r="J985" s="296" t="str">
        <f ca="1">IF(ISERROR($S985),"",OFFSET('Smelter Reference List'!$I$4,$S985-4,0))</f>
        <v/>
      </c>
      <c r="K985" s="297"/>
      <c r="L985" s="297"/>
      <c r="M985" s="297"/>
      <c r="N985" s="297"/>
      <c r="O985" s="297"/>
      <c r="P985" s="297"/>
      <c r="Q985" s="298"/>
      <c r="R985" s="227"/>
      <c r="S985" s="228" t="e">
        <f>IF(C985="",NA(),MATCH($B985&amp;$C985,'Smelter Reference List'!$J:$J,0))</f>
        <v>#N/A</v>
      </c>
      <c r="T985" s="229"/>
      <c r="U985" s="229">
        <f t="shared" ca="1" si="31"/>
        <v>0</v>
      </c>
      <c r="V985" s="229"/>
      <c r="W985" s="229"/>
      <c r="Y985" s="223" t="str">
        <f t="shared" si="32"/>
        <v/>
      </c>
    </row>
    <row r="986" spans="1:25" s="223" customFormat="1" ht="20.25">
      <c r="A986" s="293"/>
      <c r="B986" s="294" t="str">
        <f>IF(LEN(A986)=0,"",INDEX('Smelter Reference List'!$A:$A,MATCH($A986,'Smelter Reference List'!$E:$E,0)))</f>
        <v/>
      </c>
      <c r="C986" s="300" t="str">
        <f>IF(LEN(A986)=0,"",INDEX('Smelter Reference List'!$C:$C,MATCH($A986,'Smelter Reference List'!$E:$E,0)))</f>
        <v/>
      </c>
      <c r="D986" s="294" t="str">
        <f ca="1">IF(ISERROR($S986),"",OFFSET('Smelter Reference List'!$C$4,$S986-4,0)&amp;"")</f>
        <v/>
      </c>
      <c r="E986" s="294" t="str">
        <f ca="1">IF(ISERROR($S986),"",OFFSET('Smelter Reference List'!$D$4,$S986-4,0)&amp;"")</f>
        <v/>
      </c>
      <c r="F986" s="294" t="str">
        <f ca="1">IF(ISERROR($S986),"",OFFSET('Smelter Reference List'!$E$4,$S986-4,0))</f>
        <v/>
      </c>
      <c r="G986" s="294" t="str">
        <f ca="1">IF(C986=$U$4,"Enter smelter details", IF(ISERROR($S986),"",OFFSET('Smelter Reference List'!$F$4,$S986-4,0)))</f>
        <v/>
      </c>
      <c r="H986" s="295" t="str">
        <f ca="1">IF(ISERROR($S986),"",OFFSET('Smelter Reference List'!$G$4,$S986-4,0))</f>
        <v/>
      </c>
      <c r="I986" s="296" t="str">
        <f ca="1">IF(ISERROR($S986),"",OFFSET('Smelter Reference List'!$H$4,$S986-4,0))</f>
        <v/>
      </c>
      <c r="J986" s="296" t="str">
        <f ca="1">IF(ISERROR($S986),"",OFFSET('Smelter Reference List'!$I$4,$S986-4,0))</f>
        <v/>
      </c>
      <c r="K986" s="297"/>
      <c r="L986" s="297"/>
      <c r="M986" s="297"/>
      <c r="N986" s="297"/>
      <c r="O986" s="297"/>
      <c r="P986" s="297"/>
      <c r="Q986" s="298"/>
      <c r="R986" s="227"/>
      <c r="S986" s="228" t="e">
        <f>IF(C986="",NA(),MATCH($B986&amp;$C986,'Smelter Reference List'!$J:$J,0))</f>
        <v>#N/A</v>
      </c>
      <c r="T986" s="229"/>
      <c r="U986" s="229">
        <f t="shared" ca="1" si="31"/>
        <v>0</v>
      </c>
      <c r="V986" s="229"/>
      <c r="W986" s="229"/>
      <c r="Y986" s="223" t="str">
        <f t="shared" si="32"/>
        <v/>
      </c>
    </row>
    <row r="987" spans="1:25" s="223" customFormat="1" ht="20.25">
      <c r="A987" s="293"/>
      <c r="B987" s="294" t="str">
        <f>IF(LEN(A987)=0,"",INDEX('Smelter Reference List'!$A:$A,MATCH($A987,'Smelter Reference List'!$E:$E,0)))</f>
        <v/>
      </c>
      <c r="C987" s="300" t="str">
        <f>IF(LEN(A987)=0,"",INDEX('Smelter Reference List'!$C:$C,MATCH($A987,'Smelter Reference List'!$E:$E,0)))</f>
        <v/>
      </c>
      <c r="D987" s="294" t="str">
        <f ca="1">IF(ISERROR($S987),"",OFFSET('Smelter Reference List'!$C$4,$S987-4,0)&amp;"")</f>
        <v/>
      </c>
      <c r="E987" s="294" t="str">
        <f ca="1">IF(ISERROR($S987),"",OFFSET('Smelter Reference List'!$D$4,$S987-4,0)&amp;"")</f>
        <v/>
      </c>
      <c r="F987" s="294" t="str">
        <f ca="1">IF(ISERROR($S987),"",OFFSET('Smelter Reference List'!$E$4,$S987-4,0))</f>
        <v/>
      </c>
      <c r="G987" s="294" t="str">
        <f ca="1">IF(C987=$U$4,"Enter smelter details", IF(ISERROR($S987),"",OFFSET('Smelter Reference List'!$F$4,$S987-4,0)))</f>
        <v/>
      </c>
      <c r="H987" s="295" t="str">
        <f ca="1">IF(ISERROR($S987),"",OFFSET('Smelter Reference List'!$G$4,$S987-4,0))</f>
        <v/>
      </c>
      <c r="I987" s="296" t="str">
        <f ca="1">IF(ISERROR($S987),"",OFFSET('Smelter Reference List'!$H$4,$S987-4,0))</f>
        <v/>
      </c>
      <c r="J987" s="296" t="str">
        <f ca="1">IF(ISERROR($S987),"",OFFSET('Smelter Reference List'!$I$4,$S987-4,0))</f>
        <v/>
      </c>
      <c r="K987" s="297"/>
      <c r="L987" s="297"/>
      <c r="M987" s="297"/>
      <c r="N987" s="297"/>
      <c r="O987" s="297"/>
      <c r="P987" s="297"/>
      <c r="Q987" s="298"/>
      <c r="R987" s="227"/>
      <c r="S987" s="228" t="e">
        <f>IF(C987="",NA(),MATCH($B987&amp;$C987,'Smelter Reference List'!$J:$J,0))</f>
        <v>#N/A</v>
      </c>
      <c r="T987" s="229"/>
      <c r="U987" s="229">
        <f t="shared" ca="1" si="31"/>
        <v>0</v>
      </c>
      <c r="V987" s="229"/>
      <c r="W987" s="229"/>
      <c r="Y987" s="223" t="str">
        <f t="shared" si="32"/>
        <v/>
      </c>
    </row>
    <row r="988" spans="1:25" s="223" customFormat="1" ht="20.25">
      <c r="A988" s="293"/>
      <c r="B988" s="294" t="str">
        <f>IF(LEN(A988)=0,"",INDEX('Smelter Reference List'!$A:$A,MATCH($A988,'Smelter Reference List'!$E:$E,0)))</f>
        <v/>
      </c>
      <c r="C988" s="300" t="str">
        <f>IF(LEN(A988)=0,"",INDEX('Smelter Reference List'!$C:$C,MATCH($A988,'Smelter Reference List'!$E:$E,0)))</f>
        <v/>
      </c>
      <c r="D988" s="294" t="str">
        <f ca="1">IF(ISERROR($S988),"",OFFSET('Smelter Reference List'!$C$4,$S988-4,0)&amp;"")</f>
        <v/>
      </c>
      <c r="E988" s="294" t="str">
        <f ca="1">IF(ISERROR($S988),"",OFFSET('Smelter Reference List'!$D$4,$S988-4,0)&amp;"")</f>
        <v/>
      </c>
      <c r="F988" s="294" t="str">
        <f ca="1">IF(ISERROR($S988),"",OFFSET('Smelter Reference List'!$E$4,$S988-4,0))</f>
        <v/>
      </c>
      <c r="G988" s="294" t="str">
        <f ca="1">IF(C988=$U$4,"Enter smelter details", IF(ISERROR($S988),"",OFFSET('Smelter Reference List'!$F$4,$S988-4,0)))</f>
        <v/>
      </c>
      <c r="H988" s="295" t="str">
        <f ca="1">IF(ISERROR($S988),"",OFFSET('Smelter Reference List'!$G$4,$S988-4,0))</f>
        <v/>
      </c>
      <c r="I988" s="296" t="str">
        <f ca="1">IF(ISERROR($S988),"",OFFSET('Smelter Reference List'!$H$4,$S988-4,0))</f>
        <v/>
      </c>
      <c r="J988" s="296" t="str">
        <f ca="1">IF(ISERROR($S988),"",OFFSET('Smelter Reference List'!$I$4,$S988-4,0))</f>
        <v/>
      </c>
      <c r="K988" s="297"/>
      <c r="L988" s="297"/>
      <c r="M988" s="297"/>
      <c r="N988" s="297"/>
      <c r="O988" s="297"/>
      <c r="P988" s="297"/>
      <c r="Q988" s="298"/>
      <c r="R988" s="227"/>
      <c r="S988" s="228" t="e">
        <f>IF(C988="",NA(),MATCH($B988&amp;$C988,'Smelter Reference List'!$J:$J,0))</f>
        <v>#N/A</v>
      </c>
      <c r="T988" s="229"/>
      <c r="U988" s="229">
        <f t="shared" ca="1" si="31"/>
        <v>0</v>
      </c>
      <c r="V988" s="229"/>
      <c r="W988" s="229"/>
      <c r="Y988" s="223" t="str">
        <f t="shared" si="32"/>
        <v/>
      </c>
    </row>
    <row r="989" spans="1:25" s="223" customFormat="1" ht="20.25">
      <c r="A989" s="293"/>
      <c r="B989" s="294" t="str">
        <f>IF(LEN(A989)=0,"",INDEX('Smelter Reference List'!$A:$A,MATCH($A989,'Smelter Reference List'!$E:$E,0)))</f>
        <v/>
      </c>
      <c r="C989" s="300" t="str">
        <f>IF(LEN(A989)=0,"",INDEX('Smelter Reference List'!$C:$C,MATCH($A989,'Smelter Reference List'!$E:$E,0)))</f>
        <v/>
      </c>
      <c r="D989" s="294" t="str">
        <f ca="1">IF(ISERROR($S989),"",OFFSET('Smelter Reference List'!$C$4,$S989-4,0)&amp;"")</f>
        <v/>
      </c>
      <c r="E989" s="294" t="str">
        <f ca="1">IF(ISERROR($S989),"",OFFSET('Smelter Reference List'!$D$4,$S989-4,0)&amp;"")</f>
        <v/>
      </c>
      <c r="F989" s="294" t="str">
        <f ca="1">IF(ISERROR($S989),"",OFFSET('Smelter Reference List'!$E$4,$S989-4,0))</f>
        <v/>
      </c>
      <c r="G989" s="294" t="str">
        <f ca="1">IF(C989=$U$4,"Enter smelter details", IF(ISERROR($S989),"",OFFSET('Smelter Reference List'!$F$4,$S989-4,0)))</f>
        <v/>
      </c>
      <c r="H989" s="295" t="str">
        <f ca="1">IF(ISERROR($S989),"",OFFSET('Smelter Reference List'!$G$4,$S989-4,0))</f>
        <v/>
      </c>
      <c r="I989" s="296" t="str">
        <f ca="1">IF(ISERROR($S989),"",OFFSET('Smelter Reference List'!$H$4,$S989-4,0))</f>
        <v/>
      </c>
      <c r="J989" s="296" t="str">
        <f ca="1">IF(ISERROR($S989),"",OFFSET('Smelter Reference List'!$I$4,$S989-4,0))</f>
        <v/>
      </c>
      <c r="K989" s="297"/>
      <c r="L989" s="297"/>
      <c r="M989" s="297"/>
      <c r="N989" s="297"/>
      <c r="O989" s="297"/>
      <c r="P989" s="297"/>
      <c r="Q989" s="298"/>
      <c r="R989" s="227"/>
      <c r="S989" s="228" t="e">
        <f>IF(C989="",NA(),MATCH($B989&amp;$C989,'Smelter Reference List'!$J:$J,0))</f>
        <v>#N/A</v>
      </c>
      <c r="T989" s="229"/>
      <c r="U989" s="229">
        <f t="shared" ca="1" si="31"/>
        <v>0</v>
      </c>
      <c r="V989" s="229"/>
      <c r="W989" s="229"/>
      <c r="Y989" s="223" t="str">
        <f t="shared" si="32"/>
        <v/>
      </c>
    </row>
    <row r="990" spans="1:25" s="223" customFormat="1" ht="20.25">
      <c r="A990" s="293"/>
      <c r="B990" s="294" t="str">
        <f>IF(LEN(A990)=0,"",INDEX('Smelter Reference List'!$A:$A,MATCH($A990,'Smelter Reference List'!$E:$E,0)))</f>
        <v/>
      </c>
      <c r="C990" s="300" t="str">
        <f>IF(LEN(A990)=0,"",INDEX('Smelter Reference List'!$C:$C,MATCH($A990,'Smelter Reference List'!$E:$E,0)))</f>
        <v/>
      </c>
      <c r="D990" s="294" t="str">
        <f ca="1">IF(ISERROR($S990),"",OFFSET('Smelter Reference List'!$C$4,$S990-4,0)&amp;"")</f>
        <v/>
      </c>
      <c r="E990" s="294" t="str">
        <f ca="1">IF(ISERROR($S990),"",OFFSET('Smelter Reference List'!$D$4,$S990-4,0)&amp;"")</f>
        <v/>
      </c>
      <c r="F990" s="294" t="str">
        <f ca="1">IF(ISERROR($S990),"",OFFSET('Smelter Reference List'!$E$4,$S990-4,0))</f>
        <v/>
      </c>
      <c r="G990" s="294" t="str">
        <f ca="1">IF(C990=$U$4,"Enter smelter details", IF(ISERROR($S990),"",OFFSET('Smelter Reference List'!$F$4,$S990-4,0)))</f>
        <v/>
      </c>
      <c r="H990" s="295" t="str">
        <f ca="1">IF(ISERROR($S990),"",OFFSET('Smelter Reference List'!$G$4,$S990-4,0))</f>
        <v/>
      </c>
      <c r="I990" s="296" t="str">
        <f ca="1">IF(ISERROR($S990),"",OFFSET('Smelter Reference List'!$H$4,$S990-4,0))</f>
        <v/>
      </c>
      <c r="J990" s="296" t="str">
        <f ca="1">IF(ISERROR($S990),"",OFFSET('Smelter Reference List'!$I$4,$S990-4,0))</f>
        <v/>
      </c>
      <c r="K990" s="297"/>
      <c r="L990" s="297"/>
      <c r="M990" s="297"/>
      <c r="N990" s="297"/>
      <c r="O990" s="297"/>
      <c r="P990" s="297"/>
      <c r="Q990" s="298"/>
      <c r="R990" s="227"/>
      <c r="S990" s="228" t="e">
        <f>IF(C990="",NA(),MATCH($B990&amp;$C990,'Smelter Reference List'!$J:$J,0))</f>
        <v>#N/A</v>
      </c>
      <c r="T990" s="229"/>
      <c r="U990" s="229">
        <f t="shared" ca="1" si="31"/>
        <v>0</v>
      </c>
      <c r="V990" s="229"/>
      <c r="W990" s="229"/>
      <c r="Y990" s="223" t="str">
        <f t="shared" si="32"/>
        <v/>
      </c>
    </row>
    <row r="991" spans="1:25" s="223" customFormat="1" ht="20.25">
      <c r="A991" s="293"/>
      <c r="B991" s="294" t="str">
        <f>IF(LEN(A991)=0,"",INDEX('Smelter Reference List'!$A:$A,MATCH($A991,'Smelter Reference List'!$E:$E,0)))</f>
        <v/>
      </c>
      <c r="C991" s="300" t="str">
        <f>IF(LEN(A991)=0,"",INDEX('Smelter Reference List'!$C:$C,MATCH($A991,'Smelter Reference List'!$E:$E,0)))</f>
        <v/>
      </c>
      <c r="D991" s="294" t="str">
        <f ca="1">IF(ISERROR($S991),"",OFFSET('Smelter Reference List'!$C$4,$S991-4,0)&amp;"")</f>
        <v/>
      </c>
      <c r="E991" s="294" t="str">
        <f ca="1">IF(ISERROR($S991),"",OFFSET('Smelter Reference List'!$D$4,$S991-4,0)&amp;"")</f>
        <v/>
      </c>
      <c r="F991" s="294" t="str">
        <f ca="1">IF(ISERROR($S991),"",OFFSET('Smelter Reference List'!$E$4,$S991-4,0))</f>
        <v/>
      </c>
      <c r="G991" s="294" t="str">
        <f ca="1">IF(C991=$U$4,"Enter smelter details", IF(ISERROR($S991),"",OFFSET('Smelter Reference List'!$F$4,$S991-4,0)))</f>
        <v/>
      </c>
      <c r="H991" s="295" t="str">
        <f ca="1">IF(ISERROR($S991),"",OFFSET('Smelter Reference List'!$G$4,$S991-4,0))</f>
        <v/>
      </c>
      <c r="I991" s="296" t="str">
        <f ca="1">IF(ISERROR($S991),"",OFFSET('Smelter Reference List'!$H$4,$S991-4,0))</f>
        <v/>
      </c>
      <c r="J991" s="296" t="str">
        <f ca="1">IF(ISERROR($S991),"",OFFSET('Smelter Reference List'!$I$4,$S991-4,0))</f>
        <v/>
      </c>
      <c r="K991" s="297"/>
      <c r="L991" s="297"/>
      <c r="M991" s="297"/>
      <c r="N991" s="297"/>
      <c r="O991" s="297"/>
      <c r="P991" s="297"/>
      <c r="Q991" s="298"/>
      <c r="R991" s="227"/>
      <c r="S991" s="228" t="e">
        <f>IF(C991="",NA(),MATCH($B991&amp;$C991,'Smelter Reference List'!$J:$J,0))</f>
        <v>#N/A</v>
      </c>
      <c r="T991" s="229"/>
      <c r="U991" s="229">
        <f t="shared" ca="1" si="31"/>
        <v>0</v>
      </c>
      <c r="V991" s="229"/>
      <c r="W991" s="229"/>
      <c r="Y991" s="223" t="str">
        <f t="shared" si="32"/>
        <v/>
      </c>
    </row>
    <row r="992" spans="1:25" s="223" customFormat="1" ht="20.25">
      <c r="A992" s="293"/>
      <c r="B992" s="294" t="str">
        <f>IF(LEN(A992)=0,"",INDEX('Smelter Reference List'!$A:$A,MATCH($A992,'Smelter Reference List'!$E:$E,0)))</f>
        <v/>
      </c>
      <c r="C992" s="300" t="str">
        <f>IF(LEN(A992)=0,"",INDEX('Smelter Reference List'!$C:$C,MATCH($A992,'Smelter Reference List'!$E:$E,0)))</f>
        <v/>
      </c>
      <c r="D992" s="294" t="str">
        <f ca="1">IF(ISERROR($S992),"",OFFSET('Smelter Reference List'!$C$4,$S992-4,0)&amp;"")</f>
        <v/>
      </c>
      <c r="E992" s="294" t="str">
        <f ca="1">IF(ISERROR($S992),"",OFFSET('Smelter Reference List'!$D$4,$S992-4,0)&amp;"")</f>
        <v/>
      </c>
      <c r="F992" s="294" t="str">
        <f ca="1">IF(ISERROR($S992),"",OFFSET('Smelter Reference List'!$E$4,$S992-4,0))</f>
        <v/>
      </c>
      <c r="G992" s="294" t="str">
        <f ca="1">IF(C992=$U$4,"Enter smelter details", IF(ISERROR($S992),"",OFFSET('Smelter Reference List'!$F$4,$S992-4,0)))</f>
        <v/>
      </c>
      <c r="H992" s="295" t="str">
        <f ca="1">IF(ISERROR($S992),"",OFFSET('Smelter Reference List'!$G$4,$S992-4,0))</f>
        <v/>
      </c>
      <c r="I992" s="296" t="str">
        <f ca="1">IF(ISERROR($S992),"",OFFSET('Smelter Reference List'!$H$4,$S992-4,0))</f>
        <v/>
      </c>
      <c r="J992" s="296" t="str">
        <f ca="1">IF(ISERROR($S992),"",OFFSET('Smelter Reference List'!$I$4,$S992-4,0))</f>
        <v/>
      </c>
      <c r="K992" s="297"/>
      <c r="L992" s="297"/>
      <c r="M992" s="297"/>
      <c r="N992" s="297"/>
      <c r="O992" s="297"/>
      <c r="P992" s="297"/>
      <c r="Q992" s="298"/>
      <c r="R992" s="227"/>
      <c r="S992" s="228" t="e">
        <f>IF(C992="",NA(),MATCH($B992&amp;$C992,'Smelter Reference List'!$J:$J,0))</f>
        <v>#N/A</v>
      </c>
      <c r="T992" s="229"/>
      <c r="U992" s="229">
        <f t="shared" ca="1" si="31"/>
        <v>0</v>
      </c>
      <c r="V992" s="229"/>
      <c r="W992" s="229"/>
      <c r="Y992" s="223" t="str">
        <f t="shared" si="32"/>
        <v/>
      </c>
    </row>
    <row r="993" spans="1:25" s="223" customFormat="1" ht="20.25">
      <c r="A993" s="293"/>
      <c r="B993" s="294" t="str">
        <f>IF(LEN(A993)=0,"",INDEX('Smelter Reference List'!$A:$A,MATCH($A993,'Smelter Reference List'!$E:$E,0)))</f>
        <v/>
      </c>
      <c r="C993" s="300" t="str">
        <f>IF(LEN(A993)=0,"",INDEX('Smelter Reference List'!$C:$C,MATCH($A993,'Smelter Reference List'!$E:$E,0)))</f>
        <v/>
      </c>
      <c r="D993" s="294" t="str">
        <f ca="1">IF(ISERROR($S993),"",OFFSET('Smelter Reference List'!$C$4,$S993-4,0)&amp;"")</f>
        <v/>
      </c>
      <c r="E993" s="294" t="str">
        <f ca="1">IF(ISERROR($S993),"",OFFSET('Smelter Reference List'!$D$4,$S993-4,0)&amp;"")</f>
        <v/>
      </c>
      <c r="F993" s="294" t="str">
        <f ca="1">IF(ISERROR($S993),"",OFFSET('Smelter Reference List'!$E$4,$S993-4,0))</f>
        <v/>
      </c>
      <c r="G993" s="294" t="str">
        <f ca="1">IF(C993=$U$4,"Enter smelter details", IF(ISERROR($S993),"",OFFSET('Smelter Reference List'!$F$4,$S993-4,0)))</f>
        <v/>
      </c>
      <c r="H993" s="295" t="str">
        <f ca="1">IF(ISERROR($S993),"",OFFSET('Smelter Reference List'!$G$4,$S993-4,0))</f>
        <v/>
      </c>
      <c r="I993" s="296" t="str">
        <f ca="1">IF(ISERROR($S993),"",OFFSET('Smelter Reference List'!$H$4,$S993-4,0))</f>
        <v/>
      </c>
      <c r="J993" s="296" t="str">
        <f ca="1">IF(ISERROR($S993),"",OFFSET('Smelter Reference List'!$I$4,$S993-4,0))</f>
        <v/>
      </c>
      <c r="K993" s="297"/>
      <c r="L993" s="297"/>
      <c r="M993" s="297"/>
      <c r="N993" s="297"/>
      <c r="O993" s="297"/>
      <c r="P993" s="297"/>
      <c r="Q993" s="298"/>
      <c r="R993" s="227"/>
      <c r="S993" s="228" t="e">
        <f>IF(C993="",NA(),MATCH($B993&amp;$C993,'Smelter Reference List'!$J:$J,0))</f>
        <v>#N/A</v>
      </c>
      <c r="T993" s="229"/>
      <c r="U993" s="229">
        <f t="shared" ca="1" si="31"/>
        <v>0</v>
      </c>
      <c r="V993" s="229"/>
      <c r="W993" s="229"/>
      <c r="Y993" s="223" t="str">
        <f t="shared" si="32"/>
        <v/>
      </c>
    </row>
    <row r="994" spans="1:25" s="223" customFormat="1" ht="20.25">
      <c r="A994" s="293"/>
      <c r="B994" s="294" t="str">
        <f>IF(LEN(A994)=0,"",INDEX('Smelter Reference List'!$A:$A,MATCH($A994,'Smelter Reference List'!$E:$E,0)))</f>
        <v/>
      </c>
      <c r="C994" s="300" t="str">
        <f>IF(LEN(A994)=0,"",INDEX('Smelter Reference List'!$C:$C,MATCH($A994,'Smelter Reference List'!$E:$E,0)))</f>
        <v/>
      </c>
      <c r="D994" s="294" t="str">
        <f ca="1">IF(ISERROR($S994),"",OFFSET('Smelter Reference List'!$C$4,$S994-4,0)&amp;"")</f>
        <v/>
      </c>
      <c r="E994" s="294" t="str">
        <f ca="1">IF(ISERROR($S994),"",OFFSET('Smelter Reference List'!$D$4,$S994-4,0)&amp;"")</f>
        <v/>
      </c>
      <c r="F994" s="294" t="str">
        <f ca="1">IF(ISERROR($S994),"",OFFSET('Smelter Reference List'!$E$4,$S994-4,0))</f>
        <v/>
      </c>
      <c r="G994" s="294" t="str">
        <f ca="1">IF(C994=$U$4,"Enter smelter details", IF(ISERROR($S994),"",OFFSET('Smelter Reference List'!$F$4,$S994-4,0)))</f>
        <v/>
      </c>
      <c r="H994" s="295" t="str">
        <f ca="1">IF(ISERROR($S994),"",OFFSET('Smelter Reference List'!$G$4,$S994-4,0))</f>
        <v/>
      </c>
      <c r="I994" s="296" t="str">
        <f ca="1">IF(ISERROR($S994),"",OFFSET('Smelter Reference List'!$H$4,$S994-4,0))</f>
        <v/>
      </c>
      <c r="J994" s="296" t="str">
        <f ca="1">IF(ISERROR($S994),"",OFFSET('Smelter Reference List'!$I$4,$S994-4,0))</f>
        <v/>
      </c>
      <c r="K994" s="297"/>
      <c r="L994" s="297"/>
      <c r="M994" s="297"/>
      <c r="N994" s="297"/>
      <c r="O994" s="297"/>
      <c r="P994" s="297"/>
      <c r="Q994" s="298"/>
      <c r="R994" s="227"/>
      <c r="S994" s="228" t="e">
        <f>IF(C994="",NA(),MATCH($B994&amp;$C994,'Smelter Reference List'!$J:$J,0))</f>
        <v>#N/A</v>
      </c>
      <c r="T994" s="229"/>
      <c r="U994" s="229">
        <f t="shared" ca="1" si="31"/>
        <v>0</v>
      </c>
      <c r="V994" s="229"/>
      <c r="W994" s="229"/>
      <c r="Y994" s="223" t="str">
        <f t="shared" si="32"/>
        <v/>
      </c>
    </row>
    <row r="995" spans="1:25" s="223" customFormat="1" ht="20.25">
      <c r="A995" s="293"/>
      <c r="B995" s="294" t="str">
        <f>IF(LEN(A995)=0,"",INDEX('Smelter Reference List'!$A:$A,MATCH($A995,'Smelter Reference List'!$E:$E,0)))</f>
        <v/>
      </c>
      <c r="C995" s="300" t="str">
        <f>IF(LEN(A995)=0,"",INDEX('Smelter Reference List'!$C:$C,MATCH($A995,'Smelter Reference List'!$E:$E,0)))</f>
        <v/>
      </c>
      <c r="D995" s="294" t="str">
        <f ca="1">IF(ISERROR($S995),"",OFFSET('Smelter Reference List'!$C$4,$S995-4,0)&amp;"")</f>
        <v/>
      </c>
      <c r="E995" s="294" t="str">
        <f ca="1">IF(ISERROR($S995),"",OFFSET('Smelter Reference List'!$D$4,$S995-4,0)&amp;"")</f>
        <v/>
      </c>
      <c r="F995" s="294" t="str">
        <f ca="1">IF(ISERROR($S995),"",OFFSET('Smelter Reference List'!$E$4,$S995-4,0))</f>
        <v/>
      </c>
      <c r="G995" s="294" t="str">
        <f ca="1">IF(C995=$U$4,"Enter smelter details", IF(ISERROR($S995),"",OFFSET('Smelter Reference List'!$F$4,$S995-4,0)))</f>
        <v/>
      </c>
      <c r="H995" s="295" t="str">
        <f ca="1">IF(ISERROR($S995),"",OFFSET('Smelter Reference List'!$G$4,$S995-4,0))</f>
        <v/>
      </c>
      <c r="I995" s="296" t="str">
        <f ca="1">IF(ISERROR($S995),"",OFFSET('Smelter Reference List'!$H$4,$S995-4,0))</f>
        <v/>
      </c>
      <c r="J995" s="296" t="str">
        <f ca="1">IF(ISERROR($S995),"",OFFSET('Smelter Reference List'!$I$4,$S995-4,0))</f>
        <v/>
      </c>
      <c r="K995" s="297"/>
      <c r="L995" s="297"/>
      <c r="M995" s="297"/>
      <c r="N995" s="297"/>
      <c r="O995" s="297"/>
      <c r="P995" s="297"/>
      <c r="Q995" s="298"/>
      <c r="R995" s="227"/>
      <c r="S995" s="228" t="e">
        <f>IF(C995="",NA(),MATCH($B995&amp;$C995,'Smelter Reference List'!$J:$J,0))</f>
        <v>#N/A</v>
      </c>
      <c r="T995" s="229"/>
      <c r="U995" s="229">
        <f t="shared" ca="1" si="31"/>
        <v>0</v>
      </c>
      <c r="V995" s="229"/>
      <c r="W995" s="229"/>
      <c r="Y995" s="223" t="str">
        <f t="shared" si="32"/>
        <v/>
      </c>
    </row>
    <row r="996" spans="1:25" s="223" customFormat="1" ht="20.25">
      <c r="A996" s="293"/>
      <c r="B996" s="294" t="str">
        <f>IF(LEN(A996)=0,"",INDEX('Smelter Reference List'!$A:$A,MATCH($A996,'Smelter Reference List'!$E:$E,0)))</f>
        <v/>
      </c>
      <c r="C996" s="300" t="str">
        <f>IF(LEN(A996)=0,"",INDEX('Smelter Reference List'!$C:$C,MATCH($A996,'Smelter Reference List'!$E:$E,0)))</f>
        <v/>
      </c>
      <c r="D996" s="294" t="str">
        <f ca="1">IF(ISERROR($S996),"",OFFSET('Smelter Reference List'!$C$4,$S996-4,0)&amp;"")</f>
        <v/>
      </c>
      <c r="E996" s="294" t="str">
        <f ca="1">IF(ISERROR($S996),"",OFFSET('Smelter Reference List'!$D$4,$S996-4,0)&amp;"")</f>
        <v/>
      </c>
      <c r="F996" s="294" t="str">
        <f ca="1">IF(ISERROR($S996),"",OFFSET('Smelter Reference List'!$E$4,$S996-4,0))</f>
        <v/>
      </c>
      <c r="G996" s="294" t="str">
        <f ca="1">IF(C996=$U$4,"Enter smelter details", IF(ISERROR($S996),"",OFFSET('Smelter Reference List'!$F$4,$S996-4,0)))</f>
        <v/>
      </c>
      <c r="H996" s="295" t="str">
        <f ca="1">IF(ISERROR($S996),"",OFFSET('Smelter Reference List'!$G$4,$S996-4,0))</f>
        <v/>
      </c>
      <c r="I996" s="296" t="str">
        <f ca="1">IF(ISERROR($S996),"",OFFSET('Smelter Reference List'!$H$4,$S996-4,0))</f>
        <v/>
      </c>
      <c r="J996" s="296" t="str">
        <f ca="1">IF(ISERROR($S996),"",OFFSET('Smelter Reference List'!$I$4,$S996-4,0))</f>
        <v/>
      </c>
      <c r="K996" s="297"/>
      <c r="L996" s="297"/>
      <c r="M996" s="297"/>
      <c r="N996" s="297"/>
      <c r="O996" s="297"/>
      <c r="P996" s="297"/>
      <c r="Q996" s="298"/>
      <c r="R996" s="227"/>
      <c r="S996" s="228" t="e">
        <f>IF(C996="",NA(),MATCH($B996&amp;$C996,'Smelter Reference List'!$J:$J,0))</f>
        <v>#N/A</v>
      </c>
      <c r="T996" s="229"/>
      <c r="U996" s="229">
        <f t="shared" ca="1" si="31"/>
        <v>0</v>
      </c>
      <c r="V996" s="229"/>
      <c r="W996" s="229"/>
      <c r="Y996" s="223" t="str">
        <f t="shared" si="32"/>
        <v/>
      </c>
    </row>
    <row r="997" spans="1:25" s="223" customFormat="1" ht="20.25">
      <c r="A997" s="293"/>
      <c r="B997" s="294" t="str">
        <f>IF(LEN(A997)=0,"",INDEX('Smelter Reference List'!$A:$A,MATCH($A997,'Smelter Reference List'!$E:$E,0)))</f>
        <v/>
      </c>
      <c r="C997" s="300" t="str">
        <f>IF(LEN(A997)=0,"",INDEX('Smelter Reference List'!$C:$C,MATCH($A997,'Smelter Reference List'!$E:$E,0)))</f>
        <v/>
      </c>
      <c r="D997" s="294" t="str">
        <f ca="1">IF(ISERROR($S997),"",OFFSET('Smelter Reference List'!$C$4,$S997-4,0)&amp;"")</f>
        <v/>
      </c>
      <c r="E997" s="294" t="str">
        <f ca="1">IF(ISERROR($S997),"",OFFSET('Smelter Reference List'!$D$4,$S997-4,0)&amp;"")</f>
        <v/>
      </c>
      <c r="F997" s="294" t="str">
        <f ca="1">IF(ISERROR($S997),"",OFFSET('Smelter Reference List'!$E$4,$S997-4,0))</f>
        <v/>
      </c>
      <c r="G997" s="294" t="str">
        <f ca="1">IF(C997=$U$4,"Enter smelter details", IF(ISERROR($S997),"",OFFSET('Smelter Reference List'!$F$4,$S997-4,0)))</f>
        <v/>
      </c>
      <c r="H997" s="295" t="str">
        <f ca="1">IF(ISERROR($S997),"",OFFSET('Smelter Reference List'!$G$4,$S997-4,0))</f>
        <v/>
      </c>
      <c r="I997" s="296" t="str">
        <f ca="1">IF(ISERROR($S997),"",OFFSET('Smelter Reference List'!$H$4,$S997-4,0))</f>
        <v/>
      </c>
      <c r="J997" s="296" t="str">
        <f ca="1">IF(ISERROR($S997),"",OFFSET('Smelter Reference List'!$I$4,$S997-4,0))</f>
        <v/>
      </c>
      <c r="K997" s="297"/>
      <c r="L997" s="297"/>
      <c r="M997" s="297"/>
      <c r="N997" s="297"/>
      <c r="O997" s="297"/>
      <c r="P997" s="297"/>
      <c r="Q997" s="298"/>
      <c r="R997" s="227"/>
      <c r="S997" s="228" t="e">
        <f>IF(C997="",NA(),MATCH($B997&amp;$C997,'Smelter Reference List'!$J:$J,0))</f>
        <v>#N/A</v>
      </c>
      <c r="T997" s="229"/>
      <c r="U997" s="229">
        <f t="shared" ca="1" si="31"/>
        <v>0</v>
      </c>
      <c r="V997" s="229"/>
      <c r="W997" s="229"/>
      <c r="Y997" s="223" t="str">
        <f t="shared" si="32"/>
        <v/>
      </c>
    </row>
    <row r="998" spans="1:25" s="223" customFormat="1" ht="20.25">
      <c r="A998" s="293"/>
      <c r="B998" s="294" t="str">
        <f>IF(LEN(A998)=0,"",INDEX('Smelter Reference List'!$A:$A,MATCH($A998,'Smelter Reference List'!$E:$E,0)))</f>
        <v/>
      </c>
      <c r="C998" s="300" t="str">
        <f>IF(LEN(A998)=0,"",INDEX('Smelter Reference List'!$C:$C,MATCH($A998,'Smelter Reference List'!$E:$E,0)))</f>
        <v/>
      </c>
      <c r="D998" s="294" t="str">
        <f ca="1">IF(ISERROR($S998),"",OFFSET('Smelter Reference List'!$C$4,$S998-4,0)&amp;"")</f>
        <v/>
      </c>
      <c r="E998" s="294" t="str">
        <f ca="1">IF(ISERROR($S998),"",OFFSET('Smelter Reference List'!$D$4,$S998-4,0)&amp;"")</f>
        <v/>
      </c>
      <c r="F998" s="294" t="str">
        <f ca="1">IF(ISERROR($S998),"",OFFSET('Smelter Reference List'!$E$4,$S998-4,0))</f>
        <v/>
      </c>
      <c r="G998" s="294" t="str">
        <f ca="1">IF(C998=$U$4,"Enter smelter details", IF(ISERROR($S998),"",OFFSET('Smelter Reference List'!$F$4,$S998-4,0)))</f>
        <v/>
      </c>
      <c r="H998" s="295" t="str">
        <f ca="1">IF(ISERROR($S998),"",OFFSET('Smelter Reference List'!$G$4,$S998-4,0))</f>
        <v/>
      </c>
      <c r="I998" s="296" t="str">
        <f ca="1">IF(ISERROR($S998),"",OFFSET('Smelter Reference List'!$H$4,$S998-4,0))</f>
        <v/>
      </c>
      <c r="J998" s="296" t="str">
        <f ca="1">IF(ISERROR($S998),"",OFFSET('Smelter Reference List'!$I$4,$S998-4,0))</f>
        <v/>
      </c>
      <c r="K998" s="297"/>
      <c r="L998" s="297"/>
      <c r="M998" s="297"/>
      <c r="N998" s="297"/>
      <c r="O998" s="297"/>
      <c r="P998" s="297"/>
      <c r="Q998" s="298"/>
      <c r="R998" s="227"/>
      <c r="S998" s="228" t="e">
        <f>IF(C998="",NA(),MATCH($B998&amp;$C998,'Smelter Reference List'!$J:$J,0))</f>
        <v>#N/A</v>
      </c>
      <c r="T998" s="229"/>
      <c r="U998" s="229">
        <f t="shared" ca="1" si="31"/>
        <v>0</v>
      </c>
      <c r="V998" s="229"/>
      <c r="W998" s="229"/>
      <c r="Y998" s="223" t="str">
        <f t="shared" si="32"/>
        <v/>
      </c>
    </row>
    <row r="999" spans="1:25" s="223" customFormat="1" ht="20.25">
      <c r="A999" s="293"/>
      <c r="B999" s="294" t="str">
        <f>IF(LEN(A999)=0,"",INDEX('Smelter Reference List'!$A:$A,MATCH($A999,'Smelter Reference List'!$E:$E,0)))</f>
        <v/>
      </c>
      <c r="C999" s="300" t="str">
        <f>IF(LEN(A999)=0,"",INDEX('Smelter Reference List'!$C:$C,MATCH($A999,'Smelter Reference List'!$E:$E,0)))</f>
        <v/>
      </c>
      <c r="D999" s="294" t="str">
        <f ca="1">IF(ISERROR($S999),"",OFFSET('Smelter Reference List'!$C$4,$S999-4,0)&amp;"")</f>
        <v/>
      </c>
      <c r="E999" s="294" t="str">
        <f ca="1">IF(ISERROR($S999),"",OFFSET('Smelter Reference List'!$D$4,$S999-4,0)&amp;"")</f>
        <v/>
      </c>
      <c r="F999" s="294" t="str">
        <f ca="1">IF(ISERROR($S999),"",OFFSET('Smelter Reference List'!$E$4,$S999-4,0))</f>
        <v/>
      </c>
      <c r="G999" s="294" t="str">
        <f ca="1">IF(C999=$U$4,"Enter smelter details", IF(ISERROR($S999),"",OFFSET('Smelter Reference List'!$F$4,$S999-4,0)))</f>
        <v/>
      </c>
      <c r="H999" s="295" t="str">
        <f ca="1">IF(ISERROR($S999),"",OFFSET('Smelter Reference List'!$G$4,$S999-4,0))</f>
        <v/>
      </c>
      <c r="I999" s="296" t="str">
        <f ca="1">IF(ISERROR($S999),"",OFFSET('Smelter Reference List'!$H$4,$S999-4,0))</f>
        <v/>
      </c>
      <c r="J999" s="296" t="str">
        <f ca="1">IF(ISERROR($S999),"",OFFSET('Smelter Reference List'!$I$4,$S999-4,0))</f>
        <v/>
      </c>
      <c r="K999" s="297"/>
      <c r="L999" s="297"/>
      <c r="M999" s="297"/>
      <c r="N999" s="297"/>
      <c r="O999" s="297"/>
      <c r="P999" s="297"/>
      <c r="Q999" s="298"/>
      <c r="R999" s="227"/>
      <c r="S999" s="228" t="e">
        <f>IF(C999="",NA(),MATCH($B999&amp;$C999,'Smelter Reference List'!$J:$J,0))</f>
        <v>#N/A</v>
      </c>
      <c r="T999" s="229"/>
      <c r="U999" s="229">
        <f t="shared" ca="1" si="31"/>
        <v>0</v>
      </c>
      <c r="V999" s="229"/>
      <c r="W999" s="229"/>
      <c r="Y999" s="223" t="str">
        <f t="shared" si="32"/>
        <v/>
      </c>
    </row>
    <row r="1000" spans="1:25" s="223" customFormat="1" ht="20.25">
      <c r="A1000" s="293"/>
      <c r="B1000" s="294" t="str">
        <f>IF(LEN(A1000)=0,"",INDEX('Smelter Reference List'!$A:$A,MATCH($A1000,'Smelter Reference List'!$E:$E,0)))</f>
        <v/>
      </c>
      <c r="C1000" s="300" t="str">
        <f>IF(LEN(A1000)=0,"",INDEX('Smelter Reference List'!$C:$C,MATCH($A1000,'Smelter Reference List'!$E:$E,0)))</f>
        <v/>
      </c>
      <c r="D1000" s="294" t="str">
        <f ca="1">IF(ISERROR($S1000),"",OFFSET('Smelter Reference List'!$C$4,$S1000-4,0)&amp;"")</f>
        <v/>
      </c>
      <c r="E1000" s="294" t="str">
        <f ca="1">IF(ISERROR($S1000),"",OFFSET('Smelter Reference List'!$D$4,$S1000-4,0)&amp;"")</f>
        <v/>
      </c>
      <c r="F1000" s="294" t="str">
        <f ca="1">IF(ISERROR($S1000),"",OFFSET('Smelter Reference List'!$E$4,$S1000-4,0))</f>
        <v/>
      </c>
      <c r="G1000" s="294" t="str">
        <f ca="1">IF(C1000=$U$4,"Enter smelter details", IF(ISERROR($S1000),"",OFFSET('Smelter Reference List'!$F$4,$S1000-4,0)))</f>
        <v/>
      </c>
      <c r="H1000" s="295" t="str">
        <f ca="1">IF(ISERROR($S1000),"",OFFSET('Smelter Reference List'!$G$4,$S1000-4,0))</f>
        <v/>
      </c>
      <c r="I1000" s="296" t="str">
        <f ca="1">IF(ISERROR($S1000),"",OFFSET('Smelter Reference List'!$H$4,$S1000-4,0))</f>
        <v/>
      </c>
      <c r="J1000" s="296" t="str">
        <f ca="1">IF(ISERROR($S1000),"",OFFSET('Smelter Reference List'!$I$4,$S1000-4,0))</f>
        <v/>
      </c>
      <c r="K1000" s="297"/>
      <c r="L1000" s="297"/>
      <c r="M1000" s="297"/>
      <c r="N1000" s="297"/>
      <c r="O1000" s="297"/>
      <c r="P1000" s="297"/>
      <c r="Q1000" s="298"/>
      <c r="R1000" s="227"/>
      <c r="S1000" s="228" t="e">
        <f>IF(C1000="",NA(),MATCH($B1000&amp;$C1000,'Smelter Reference List'!$J:$J,0))</f>
        <v>#N/A</v>
      </c>
      <c r="T1000" s="229"/>
      <c r="U1000" s="229">
        <f t="shared" ca="1" si="31"/>
        <v>0</v>
      </c>
      <c r="V1000" s="229"/>
      <c r="W1000" s="229"/>
      <c r="Y1000" s="223" t="str">
        <f t="shared" si="32"/>
        <v/>
      </c>
    </row>
    <row r="1001" spans="1:25" s="223" customFormat="1" ht="20.25">
      <c r="A1001" s="293"/>
      <c r="B1001" s="294" t="str">
        <f>IF(LEN(A1001)=0,"",INDEX('Smelter Reference List'!$A:$A,MATCH($A1001,'Smelter Reference List'!$E:$E,0)))</f>
        <v/>
      </c>
      <c r="C1001" s="300" t="str">
        <f>IF(LEN(A1001)=0,"",INDEX('Smelter Reference List'!$C:$C,MATCH($A1001,'Smelter Reference List'!$E:$E,0)))</f>
        <v/>
      </c>
      <c r="D1001" s="294" t="str">
        <f ca="1">IF(ISERROR($S1001),"",OFFSET('Smelter Reference List'!$C$4,$S1001-4,0)&amp;"")</f>
        <v/>
      </c>
      <c r="E1001" s="294" t="str">
        <f ca="1">IF(ISERROR($S1001),"",OFFSET('Smelter Reference List'!$D$4,$S1001-4,0)&amp;"")</f>
        <v/>
      </c>
      <c r="F1001" s="294" t="str">
        <f ca="1">IF(ISERROR($S1001),"",OFFSET('Smelter Reference List'!$E$4,$S1001-4,0))</f>
        <v/>
      </c>
      <c r="G1001" s="294" t="str">
        <f ca="1">IF(C1001=$U$4,"Enter smelter details", IF(ISERROR($S1001),"",OFFSET('Smelter Reference List'!$F$4,$S1001-4,0)))</f>
        <v/>
      </c>
      <c r="H1001" s="295" t="str">
        <f ca="1">IF(ISERROR($S1001),"",OFFSET('Smelter Reference List'!$G$4,$S1001-4,0))</f>
        <v/>
      </c>
      <c r="I1001" s="296" t="str">
        <f ca="1">IF(ISERROR($S1001),"",OFFSET('Smelter Reference List'!$H$4,$S1001-4,0))</f>
        <v/>
      </c>
      <c r="J1001" s="296" t="str">
        <f ca="1">IF(ISERROR($S1001),"",OFFSET('Smelter Reference List'!$I$4,$S1001-4,0))</f>
        <v/>
      </c>
      <c r="K1001" s="297"/>
      <c r="L1001" s="297"/>
      <c r="M1001" s="297"/>
      <c r="N1001" s="297"/>
      <c r="O1001" s="297"/>
      <c r="P1001" s="297"/>
      <c r="Q1001" s="298"/>
      <c r="R1001" s="227"/>
      <c r="S1001" s="228" t="e">
        <f>IF(C1001="",NA(),MATCH($B1001&amp;$C1001,'Smelter Reference List'!$J:$J,0))</f>
        <v>#N/A</v>
      </c>
      <c r="T1001" s="229"/>
      <c r="U1001" s="229">
        <f t="shared" ca="1" si="31"/>
        <v>0</v>
      </c>
      <c r="V1001" s="229"/>
      <c r="W1001" s="229"/>
      <c r="Y1001" s="223" t="str">
        <f t="shared" si="32"/>
        <v/>
      </c>
    </row>
    <row r="1002" spans="1:25" s="223" customFormat="1" ht="20.25">
      <c r="A1002" s="293"/>
      <c r="B1002" s="294" t="str">
        <f>IF(LEN(A1002)=0,"",INDEX('Smelter Reference List'!$A:$A,MATCH($A1002,'Smelter Reference List'!$E:$E,0)))</f>
        <v/>
      </c>
      <c r="C1002" s="300" t="str">
        <f>IF(LEN(A1002)=0,"",INDEX('Smelter Reference List'!$C:$C,MATCH($A1002,'Smelter Reference List'!$E:$E,0)))</f>
        <v/>
      </c>
      <c r="D1002" s="294" t="str">
        <f ca="1">IF(ISERROR($S1002),"",OFFSET('Smelter Reference List'!$C$4,$S1002-4,0)&amp;"")</f>
        <v/>
      </c>
      <c r="E1002" s="294" t="str">
        <f ca="1">IF(ISERROR($S1002),"",OFFSET('Smelter Reference List'!$D$4,$S1002-4,0)&amp;"")</f>
        <v/>
      </c>
      <c r="F1002" s="294" t="str">
        <f ca="1">IF(ISERROR($S1002),"",OFFSET('Smelter Reference List'!$E$4,$S1002-4,0))</f>
        <v/>
      </c>
      <c r="G1002" s="294" t="str">
        <f ca="1">IF(C1002=$U$4,"Enter smelter details", IF(ISERROR($S1002),"",OFFSET('Smelter Reference List'!$F$4,$S1002-4,0)))</f>
        <v/>
      </c>
      <c r="H1002" s="295" t="str">
        <f ca="1">IF(ISERROR($S1002),"",OFFSET('Smelter Reference List'!$G$4,$S1002-4,0))</f>
        <v/>
      </c>
      <c r="I1002" s="296" t="str">
        <f ca="1">IF(ISERROR($S1002),"",OFFSET('Smelter Reference List'!$H$4,$S1002-4,0))</f>
        <v/>
      </c>
      <c r="J1002" s="296" t="str">
        <f ca="1">IF(ISERROR($S1002),"",OFFSET('Smelter Reference List'!$I$4,$S1002-4,0))</f>
        <v/>
      </c>
      <c r="K1002" s="297"/>
      <c r="L1002" s="297"/>
      <c r="M1002" s="297"/>
      <c r="N1002" s="297"/>
      <c r="O1002" s="297"/>
      <c r="P1002" s="297"/>
      <c r="Q1002" s="298"/>
      <c r="R1002" s="227"/>
      <c r="S1002" s="228" t="e">
        <f>IF(C1002="",NA(),MATCH($B1002&amp;$C1002,'Smelter Reference List'!$J:$J,0))</f>
        <v>#N/A</v>
      </c>
      <c r="T1002" s="229"/>
      <c r="U1002" s="229">
        <f t="shared" ca="1" si="31"/>
        <v>0</v>
      </c>
      <c r="V1002" s="229"/>
      <c r="W1002" s="229"/>
      <c r="Y1002" s="223" t="str">
        <f t="shared" si="32"/>
        <v/>
      </c>
    </row>
    <row r="1003" spans="1:25" s="223" customFormat="1" ht="20.25">
      <c r="A1003" s="293"/>
      <c r="B1003" s="294" t="str">
        <f>IF(LEN(A1003)=0,"",INDEX('Smelter Reference List'!$A:$A,MATCH($A1003,'Smelter Reference List'!$E:$E,0)))</f>
        <v/>
      </c>
      <c r="C1003" s="300" t="str">
        <f>IF(LEN(A1003)=0,"",INDEX('Smelter Reference List'!$C:$C,MATCH($A1003,'Smelter Reference List'!$E:$E,0)))</f>
        <v/>
      </c>
      <c r="D1003" s="294" t="str">
        <f ca="1">IF(ISERROR($S1003),"",OFFSET('Smelter Reference List'!$C$4,$S1003-4,0)&amp;"")</f>
        <v/>
      </c>
      <c r="E1003" s="294" t="str">
        <f ca="1">IF(ISERROR($S1003),"",OFFSET('Smelter Reference List'!$D$4,$S1003-4,0)&amp;"")</f>
        <v/>
      </c>
      <c r="F1003" s="294" t="str">
        <f ca="1">IF(ISERROR($S1003),"",OFFSET('Smelter Reference List'!$E$4,$S1003-4,0))</f>
        <v/>
      </c>
      <c r="G1003" s="294" t="str">
        <f ca="1">IF(C1003=$U$4,"Enter smelter details", IF(ISERROR($S1003),"",OFFSET('Smelter Reference List'!$F$4,$S1003-4,0)))</f>
        <v/>
      </c>
      <c r="H1003" s="295" t="str">
        <f ca="1">IF(ISERROR($S1003),"",OFFSET('Smelter Reference List'!$G$4,$S1003-4,0))</f>
        <v/>
      </c>
      <c r="I1003" s="296" t="str">
        <f ca="1">IF(ISERROR($S1003),"",OFFSET('Smelter Reference List'!$H$4,$S1003-4,0))</f>
        <v/>
      </c>
      <c r="J1003" s="296" t="str">
        <f ca="1">IF(ISERROR($S1003),"",OFFSET('Smelter Reference List'!$I$4,$S1003-4,0))</f>
        <v/>
      </c>
      <c r="K1003" s="297"/>
      <c r="L1003" s="297"/>
      <c r="M1003" s="297"/>
      <c r="N1003" s="297"/>
      <c r="O1003" s="297"/>
      <c r="P1003" s="297"/>
      <c r="Q1003" s="298"/>
      <c r="R1003" s="227"/>
      <c r="S1003" s="228" t="e">
        <f>IF(C1003="",NA(),MATCH($B1003&amp;$C1003,'Smelter Reference List'!$J:$J,0))</f>
        <v>#N/A</v>
      </c>
      <c r="T1003" s="229"/>
      <c r="U1003" s="229">
        <f t="shared" ca="1" si="31"/>
        <v>0</v>
      </c>
      <c r="V1003" s="229"/>
      <c r="W1003" s="229"/>
      <c r="Y1003" s="223" t="str">
        <f t="shared" si="32"/>
        <v/>
      </c>
    </row>
    <row r="1004" spans="1:25" s="223" customFormat="1" ht="20.25">
      <c r="A1004" s="293"/>
      <c r="B1004" s="294" t="str">
        <f>IF(LEN(A1004)=0,"",INDEX('Smelter Reference List'!$A:$A,MATCH($A1004,'Smelter Reference List'!$E:$E,0)))</f>
        <v/>
      </c>
      <c r="C1004" s="300" t="str">
        <f>IF(LEN(A1004)=0,"",INDEX('Smelter Reference List'!$C:$C,MATCH($A1004,'Smelter Reference List'!$E:$E,0)))</f>
        <v/>
      </c>
      <c r="D1004" s="294" t="str">
        <f ca="1">IF(ISERROR($S1004),"",OFFSET('Smelter Reference List'!$C$4,$S1004-4,0)&amp;"")</f>
        <v/>
      </c>
      <c r="E1004" s="294" t="str">
        <f ca="1">IF(ISERROR($S1004),"",OFFSET('Smelter Reference List'!$D$4,$S1004-4,0)&amp;"")</f>
        <v/>
      </c>
      <c r="F1004" s="294" t="str">
        <f ca="1">IF(ISERROR($S1004),"",OFFSET('Smelter Reference List'!$E$4,$S1004-4,0))</f>
        <v/>
      </c>
      <c r="G1004" s="294" t="str">
        <f ca="1">IF(C1004=$U$4,"Enter smelter details", IF(ISERROR($S1004),"",OFFSET('Smelter Reference List'!$F$4,$S1004-4,0)))</f>
        <v/>
      </c>
      <c r="H1004" s="295" t="str">
        <f ca="1">IF(ISERROR($S1004),"",OFFSET('Smelter Reference List'!$G$4,$S1004-4,0))</f>
        <v/>
      </c>
      <c r="I1004" s="296" t="str">
        <f ca="1">IF(ISERROR($S1004),"",OFFSET('Smelter Reference List'!$H$4,$S1004-4,0))</f>
        <v/>
      </c>
      <c r="J1004" s="296" t="str">
        <f ca="1">IF(ISERROR($S1004),"",OFFSET('Smelter Reference List'!$I$4,$S1004-4,0))</f>
        <v/>
      </c>
      <c r="K1004" s="297"/>
      <c r="L1004" s="297"/>
      <c r="M1004" s="297"/>
      <c r="N1004" s="297"/>
      <c r="O1004" s="297"/>
      <c r="P1004" s="297"/>
      <c r="Q1004" s="298"/>
      <c r="R1004" s="227"/>
      <c r="S1004" s="228" t="e">
        <f>IF(C1004="",NA(),MATCH($B1004&amp;$C1004,'Smelter Reference List'!$J:$J,0))</f>
        <v>#N/A</v>
      </c>
      <c r="T1004" s="229"/>
      <c r="U1004" s="229">
        <f t="shared" ca="1" si="31"/>
        <v>0</v>
      </c>
      <c r="V1004" s="229"/>
      <c r="W1004" s="229"/>
      <c r="Y1004" s="223" t="str">
        <f t="shared" si="32"/>
        <v/>
      </c>
    </row>
    <row r="1005" spans="1:25" s="223" customFormat="1" ht="20.25">
      <c r="A1005" s="293"/>
      <c r="B1005" s="294" t="str">
        <f>IF(LEN(A1005)=0,"",INDEX('Smelter Reference List'!$A:$A,MATCH($A1005,'Smelter Reference List'!$E:$E,0)))</f>
        <v/>
      </c>
      <c r="C1005" s="300" t="str">
        <f>IF(LEN(A1005)=0,"",INDEX('Smelter Reference List'!$C:$C,MATCH($A1005,'Smelter Reference List'!$E:$E,0)))</f>
        <v/>
      </c>
      <c r="D1005" s="294" t="str">
        <f ca="1">IF(ISERROR($S1005),"",OFFSET('Smelter Reference List'!$C$4,$S1005-4,0)&amp;"")</f>
        <v/>
      </c>
      <c r="E1005" s="294" t="str">
        <f ca="1">IF(ISERROR($S1005),"",OFFSET('Smelter Reference List'!$D$4,$S1005-4,0)&amp;"")</f>
        <v/>
      </c>
      <c r="F1005" s="294" t="str">
        <f ca="1">IF(ISERROR($S1005),"",OFFSET('Smelter Reference List'!$E$4,$S1005-4,0))</f>
        <v/>
      </c>
      <c r="G1005" s="294" t="str">
        <f ca="1">IF(C1005=$U$4,"Enter smelter details", IF(ISERROR($S1005),"",OFFSET('Smelter Reference List'!$F$4,$S1005-4,0)))</f>
        <v/>
      </c>
      <c r="H1005" s="295" t="str">
        <f ca="1">IF(ISERROR($S1005),"",OFFSET('Smelter Reference List'!$G$4,$S1005-4,0))</f>
        <v/>
      </c>
      <c r="I1005" s="296" t="str">
        <f ca="1">IF(ISERROR($S1005),"",OFFSET('Smelter Reference List'!$H$4,$S1005-4,0))</f>
        <v/>
      </c>
      <c r="J1005" s="296" t="str">
        <f ca="1">IF(ISERROR($S1005),"",OFFSET('Smelter Reference List'!$I$4,$S1005-4,0))</f>
        <v/>
      </c>
      <c r="K1005" s="297"/>
      <c r="L1005" s="297"/>
      <c r="M1005" s="297"/>
      <c r="N1005" s="297"/>
      <c r="O1005" s="297"/>
      <c r="P1005" s="297"/>
      <c r="Q1005" s="298"/>
      <c r="R1005" s="227"/>
      <c r="S1005" s="228" t="e">
        <f>IF(C1005="",NA(),MATCH($B1005&amp;$C1005,'Smelter Reference List'!$J:$J,0))</f>
        <v>#N/A</v>
      </c>
      <c r="T1005" s="229"/>
      <c r="U1005" s="229">
        <f t="shared" ca="1" si="31"/>
        <v>0</v>
      </c>
      <c r="V1005" s="229"/>
      <c r="W1005" s="229"/>
      <c r="Y1005" s="223" t="str">
        <f t="shared" si="32"/>
        <v/>
      </c>
    </row>
    <row r="1006" spans="1:25" s="223" customFormat="1" ht="20.25">
      <c r="A1006" s="293"/>
      <c r="B1006" s="294" t="str">
        <f>IF(LEN(A1006)=0,"",INDEX('Smelter Reference List'!$A:$A,MATCH($A1006,'Smelter Reference List'!$E:$E,0)))</f>
        <v/>
      </c>
      <c r="C1006" s="300" t="str">
        <f>IF(LEN(A1006)=0,"",INDEX('Smelter Reference List'!$C:$C,MATCH($A1006,'Smelter Reference List'!$E:$E,0)))</f>
        <v/>
      </c>
      <c r="D1006" s="294" t="str">
        <f ca="1">IF(ISERROR($S1006),"",OFFSET('Smelter Reference List'!$C$4,$S1006-4,0)&amp;"")</f>
        <v/>
      </c>
      <c r="E1006" s="294" t="str">
        <f ca="1">IF(ISERROR($S1006),"",OFFSET('Smelter Reference List'!$D$4,$S1006-4,0)&amp;"")</f>
        <v/>
      </c>
      <c r="F1006" s="294" t="str">
        <f ca="1">IF(ISERROR($S1006),"",OFFSET('Smelter Reference List'!$E$4,$S1006-4,0))</f>
        <v/>
      </c>
      <c r="G1006" s="294" t="str">
        <f ca="1">IF(C1006=$U$4,"Enter smelter details", IF(ISERROR($S1006),"",OFFSET('Smelter Reference List'!$F$4,$S1006-4,0)))</f>
        <v/>
      </c>
      <c r="H1006" s="295" t="str">
        <f ca="1">IF(ISERROR($S1006),"",OFFSET('Smelter Reference List'!$G$4,$S1006-4,0))</f>
        <v/>
      </c>
      <c r="I1006" s="296" t="str">
        <f ca="1">IF(ISERROR($S1006),"",OFFSET('Smelter Reference List'!$H$4,$S1006-4,0))</f>
        <v/>
      </c>
      <c r="J1006" s="296" t="str">
        <f ca="1">IF(ISERROR($S1006),"",OFFSET('Smelter Reference List'!$I$4,$S1006-4,0))</f>
        <v/>
      </c>
      <c r="K1006" s="297"/>
      <c r="L1006" s="297"/>
      <c r="M1006" s="297"/>
      <c r="N1006" s="297"/>
      <c r="O1006" s="297"/>
      <c r="P1006" s="297"/>
      <c r="Q1006" s="298"/>
      <c r="R1006" s="227"/>
      <c r="S1006" s="228" t="e">
        <f>IF(C1006="",NA(),MATCH($B1006&amp;$C1006,'Smelter Reference List'!$J:$J,0))</f>
        <v>#N/A</v>
      </c>
      <c r="T1006" s="229"/>
      <c r="U1006" s="229">
        <f t="shared" ca="1" si="31"/>
        <v>0</v>
      </c>
      <c r="V1006" s="229"/>
      <c r="W1006" s="229"/>
      <c r="Y1006" s="223" t="str">
        <f t="shared" si="32"/>
        <v/>
      </c>
    </row>
    <row r="1007" spans="1:25" s="223" customFormat="1" ht="20.25">
      <c r="A1007" s="293"/>
      <c r="B1007" s="294" t="str">
        <f>IF(LEN(A1007)=0,"",INDEX('Smelter Reference List'!$A:$A,MATCH($A1007,'Smelter Reference List'!$E:$E,0)))</f>
        <v/>
      </c>
      <c r="C1007" s="300" t="str">
        <f>IF(LEN(A1007)=0,"",INDEX('Smelter Reference List'!$C:$C,MATCH($A1007,'Smelter Reference List'!$E:$E,0)))</f>
        <v/>
      </c>
      <c r="D1007" s="294" t="str">
        <f ca="1">IF(ISERROR($S1007),"",OFFSET('Smelter Reference List'!$C$4,$S1007-4,0)&amp;"")</f>
        <v/>
      </c>
      <c r="E1007" s="294" t="str">
        <f ca="1">IF(ISERROR($S1007),"",OFFSET('Smelter Reference List'!$D$4,$S1007-4,0)&amp;"")</f>
        <v/>
      </c>
      <c r="F1007" s="294" t="str">
        <f ca="1">IF(ISERROR($S1007),"",OFFSET('Smelter Reference List'!$E$4,$S1007-4,0))</f>
        <v/>
      </c>
      <c r="G1007" s="294" t="str">
        <f ca="1">IF(C1007=$U$4,"Enter smelter details", IF(ISERROR($S1007),"",OFFSET('Smelter Reference List'!$F$4,$S1007-4,0)))</f>
        <v/>
      </c>
      <c r="H1007" s="295" t="str">
        <f ca="1">IF(ISERROR($S1007),"",OFFSET('Smelter Reference List'!$G$4,$S1007-4,0))</f>
        <v/>
      </c>
      <c r="I1007" s="296" t="str">
        <f ca="1">IF(ISERROR($S1007),"",OFFSET('Smelter Reference List'!$H$4,$S1007-4,0))</f>
        <v/>
      </c>
      <c r="J1007" s="296" t="str">
        <f ca="1">IF(ISERROR($S1007),"",OFFSET('Smelter Reference List'!$I$4,$S1007-4,0))</f>
        <v/>
      </c>
      <c r="K1007" s="297"/>
      <c r="L1007" s="297"/>
      <c r="M1007" s="297"/>
      <c r="N1007" s="297"/>
      <c r="O1007" s="297"/>
      <c r="P1007" s="297"/>
      <c r="Q1007" s="298"/>
      <c r="R1007" s="227"/>
      <c r="S1007" s="228" t="e">
        <f>IF(C1007="",NA(),MATCH($B1007&amp;$C1007,'Smelter Reference List'!$J:$J,0))</f>
        <v>#N/A</v>
      </c>
      <c r="T1007" s="229"/>
      <c r="U1007" s="229">
        <f t="shared" ca="1" si="31"/>
        <v>0</v>
      </c>
      <c r="V1007" s="229"/>
      <c r="W1007" s="229"/>
      <c r="Y1007" s="223" t="str">
        <f t="shared" si="32"/>
        <v/>
      </c>
    </row>
    <row r="1008" spans="1:25" s="223" customFormat="1" ht="20.25">
      <c r="A1008" s="293"/>
      <c r="B1008" s="294" t="str">
        <f>IF(LEN(A1008)=0,"",INDEX('Smelter Reference List'!$A:$A,MATCH($A1008,'Smelter Reference List'!$E:$E,0)))</f>
        <v/>
      </c>
      <c r="C1008" s="300" t="str">
        <f>IF(LEN(A1008)=0,"",INDEX('Smelter Reference List'!$C:$C,MATCH($A1008,'Smelter Reference List'!$E:$E,0)))</f>
        <v/>
      </c>
      <c r="D1008" s="294" t="str">
        <f ca="1">IF(ISERROR($S1008),"",OFFSET('Smelter Reference List'!$C$4,$S1008-4,0)&amp;"")</f>
        <v/>
      </c>
      <c r="E1008" s="294" t="str">
        <f ca="1">IF(ISERROR($S1008),"",OFFSET('Smelter Reference List'!$D$4,$S1008-4,0)&amp;"")</f>
        <v/>
      </c>
      <c r="F1008" s="294" t="str">
        <f ca="1">IF(ISERROR($S1008),"",OFFSET('Smelter Reference List'!$E$4,$S1008-4,0))</f>
        <v/>
      </c>
      <c r="G1008" s="294" t="str">
        <f ca="1">IF(C1008=$U$4,"Enter smelter details", IF(ISERROR($S1008),"",OFFSET('Smelter Reference List'!$F$4,$S1008-4,0)))</f>
        <v/>
      </c>
      <c r="H1008" s="295" t="str">
        <f ca="1">IF(ISERROR($S1008),"",OFFSET('Smelter Reference List'!$G$4,$S1008-4,0))</f>
        <v/>
      </c>
      <c r="I1008" s="296" t="str">
        <f ca="1">IF(ISERROR($S1008),"",OFFSET('Smelter Reference List'!$H$4,$S1008-4,0))</f>
        <v/>
      </c>
      <c r="J1008" s="296" t="str">
        <f ca="1">IF(ISERROR($S1008),"",OFFSET('Smelter Reference List'!$I$4,$S1008-4,0))</f>
        <v/>
      </c>
      <c r="K1008" s="297"/>
      <c r="L1008" s="297"/>
      <c r="M1008" s="297"/>
      <c r="N1008" s="297"/>
      <c r="O1008" s="297"/>
      <c r="P1008" s="297"/>
      <c r="Q1008" s="298"/>
      <c r="R1008" s="227"/>
      <c r="S1008" s="228" t="e">
        <f>IF(C1008="",NA(),MATCH($B1008&amp;$C1008,'Smelter Reference List'!$J:$J,0))</f>
        <v>#N/A</v>
      </c>
      <c r="T1008" s="229"/>
      <c r="U1008" s="229">
        <f t="shared" ca="1" si="31"/>
        <v>0</v>
      </c>
      <c r="V1008" s="229"/>
      <c r="W1008" s="229"/>
      <c r="Y1008" s="223" t="str">
        <f t="shared" si="32"/>
        <v/>
      </c>
    </row>
    <row r="1009" spans="1:25" s="223" customFormat="1" ht="20.25">
      <c r="A1009" s="293"/>
      <c r="B1009" s="294" t="str">
        <f>IF(LEN(A1009)=0,"",INDEX('Smelter Reference List'!$A:$A,MATCH($A1009,'Smelter Reference List'!$E:$E,0)))</f>
        <v/>
      </c>
      <c r="C1009" s="300" t="str">
        <f>IF(LEN(A1009)=0,"",INDEX('Smelter Reference List'!$C:$C,MATCH($A1009,'Smelter Reference List'!$E:$E,0)))</f>
        <v/>
      </c>
      <c r="D1009" s="294" t="str">
        <f ca="1">IF(ISERROR($S1009),"",OFFSET('Smelter Reference List'!$C$4,$S1009-4,0)&amp;"")</f>
        <v/>
      </c>
      <c r="E1009" s="294" t="str">
        <f ca="1">IF(ISERROR($S1009),"",OFFSET('Smelter Reference List'!$D$4,$S1009-4,0)&amp;"")</f>
        <v/>
      </c>
      <c r="F1009" s="294" t="str">
        <f ca="1">IF(ISERROR($S1009),"",OFFSET('Smelter Reference List'!$E$4,$S1009-4,0))</f>
        <v/>
      </c>
      <c r="G1009" s="294" t="str">
        <f ca="1">IF(C1009=$U$4,"Enter smelter details", IF(ISERROR($S1009),"",OFFSET('Smelter Reference List'!$F$4,$S1009-4,0)))</f>
        <v/>
      </c>
      <c r="H1009" s="295" t="str">
        <f ca="1">IF(ISERROR($S1009),"",OFFSET('Smelter Reference List'!$G$4,$S1009-4,0))</f>
        <v/>
      </c>
      <c r="I1009" s="296" t="str">
        <f ca="1">IF(ISERROR($S1009),"",OFFSET('Smelter Reference List'!$H$4,$S1009-4,0))</f>
        <v/>
      </c>
      <c r="J1009" s="296" t="str">
        <f ca="1">IF(ISERROR($S1009),"",OFFSET('Smelter Reference List'!$I$4,$S1009-4,0))</f>
        <v/>
      </c>
      <c r="K1009" s="297"/>
      <c r="L1009" s="297"/>
      <c r="M1009" s="297"/>
      <c r="N1009" s="297"/>
      <c r="O1009" s="297"/>
      <c r="P1009" s="297"/>
      <c r="Q1009" s="298"/>
      <c r="R1009" s="227"/>
      <c r="S1009" s="228" t="e">
        <f>IF(C1009="",NA(),MATCH($B1009&amp;$C1009,'Smelter Reference List'!$J:$J,0))</f>
        <v>#N/A</v>
      </c>
      <c r="T1009" s="229"/>
      <c r="U1009" s="229">
        <f t="shared" ca="1" si="31"/>
        <v>0</v>
      </c>
      <c r="V1009" s="229"/>
      <c r="W1009" s="229"/>
      <c r="Y1009" s="223" t="str">
        <f t="shared" si="32"/>
        <v/>
      </c>
    </row>
    <row r="1010" spans="1:25" s="223" customFormat="1" ht="20.25">
      <c r="A1010" s="293"/>
      <c r="B1010" s="294" t="str">
        <f>IF(LEN(A1010)=0,"",INDEX('Smelter Reference List'!$A:$A,MATCH($A1010,'Smelter Reference List'!$E:$E,0)))</f>
        <v/>
      </c>
      <c r="C1010" s="300" t="str">
        <f>IF(LEN(A1010)=0,"",INDEX('Smelter Reference List'!$C:$C,MATCH($A1010,'Smelter Reference List'!$E:$E,0)))</f>
        <v/>
      </c>
      <c r="D1010" s="294" t="str">
        <f ca="1">IF(ISERROR($S1010),"",OFFSET('Smelter Reference List'!$C$4,$S1010-4,0)&amp;"")</f>
        <v/>
      </c>
      <c r="E1010" s="294" t="str">
        <f ca="1">IF(ISERROR($S1010),"",OFFSET('Smelter Reference List'!$D$4,$S1010-4,0)&amp;"")</f>
        <v/>
      </c>
      <c r="F1010" s="294" t="str">
        <f ca="1">IF(ISERROR($S1010),"",OFFSET('Smelter Reference List'!$E$4,$S1010-4,0))</f>
        <v/>
      </c>
      <c r="G1010" s="294" t="str">
        <f ca="1">IF(C1010=$U$4,"Enter smelter details", IF(ISERROR($S1010),"",OFFSET('Smelter Reference List'!$F$4,$S1010-4,0)))</f>
        <v/>
      </c>
      <c r="H1010" s="295" t="str">
        <f ca="1">IF(ISERROR($S1010),"",OFFSET('Smelter Reference List'!$G$4,$S1010-4,0))</f>
        <v/>
      </c>
      <c r="I1010" s="296" t="str">
        <f ca="1">IF(ISERROR($S1010),"",OFFSET('Smelter Reference List'!$H$4,$S1010-4,0))</f>
        <v/>
      </c>
      <c r="J1010" s="296" t="str">
        <f ca="1">IF(ISERROR($S1010),"",OFFSET('Smelter Reference List'!$I$4,$S1010-4,0))</f>
        <v/>
      </c>
      <c r="K1010" s="297"/>
      <c r="L1010" s="297"/>
      <c r="M1010" s="297"/>
      <c r="N1010" s="297"/>
      <c r="O1010" s="297"/>
      <c r="P1010" s="297"/>
      <c r="Q1010" s="298"/>
      <c r="R1010" s="227"/>
      <c r="S1010" s="228" t="e">
        <f>IF(C1010="",NA(),MATCH($B1010&amp;$C1010,'Smelter Reference List'!$J:$J,0))</f>
        <v>#N/A</v>
      </c>
      <c r="T1010" s="229"/>
      <c r="U1010" s="229">
        <f t="shared" ca="1" si="31"/>
        <v>0</v>
      </c>
      <c r="V1010" s="229"/>
      <c r="W1010" s="229"/>
      <c r="Y1010" s="223" t="str">
        <f t="shared" si="32"/>
        <v/>
      </c>
    </row>
    <row r="1011" spans="1:25" s="223" customFormat="1" ht="20.25">
      <c r="A1011" s="293"/>
      <c r="B1011" s="294" t="str">
        <f>IF(LEN(A1011)=0,"",INDEX('Smelter Reference List'!$A:$A,MATCH($A1011,'Smelter Reference List'!$E:$E,0)))</f>
        <v/>
      </c>
      <c r="C1011" s="300" t="str">
        <f>IF(LEN(A1011)=0,"",INDEX('Smelter Reference List'!$C:$C,MATCH($A1011,'Smelter Reference List'!$E:$E,0)))</f>
        <v/>
      </c>
      <c r="D1011" s="294" t="str">
        <f ca="1">IF(ISERROR($S1011),"",OFFSET('Smelter Reference List'!$C$4,$S1011-4,0)&amp;"")</f>
        <v/>
      </c>
      <c r="E1011" s="294" t="str">
        <f ca="1">IF(ISERROR($S1011),"",OFFSET('Smelter Reference List'!$D$4,$S1011-4,0)&amp;"")</f>
        <v/>
      </c>
      <c r="F1011" s="294" t="str">
        <f ca="1">IF(ISERROR($S1011),"",OFFSET('Smelter Reference List'!$E$4,$S1011-4,0))</f>
        <v/>
      </c>
      <c r="G1011" s="294" t="str">
        <f ca="1">IF(C1011=$U$4,"Enter smelter details", IF(ISERROR($S1011),"",OFFSET('Smelter Reference List'!$F$4,$S1011-4,0)))</f>
        <v/>
      </c>
      <c r="H1011" s="295" t="str">
        <f ca="1">IF(ISERROR($S1011),"",OFFSET('Smelter Reference List'!$G$4,$S1011-4,0))</f>
        <v/>
      </c>
      <c r="I1011" s="296" t="str">
        <f ca="1">IF(ISERROR($S1011),"",OFFSET('Smelter Reference List'!$H$4,$S1011-4,0))</f>
        <v/>
      </c>
      <c r="J1011" s="296" t="str">
        <f ca="1">IF(ISERROR($S1011),"",OFFSET('Smelter Reference List'!$I$4,$S1011-4,0))</f>
        <v/>
      </c>
      <c r="K1011" s="297"/>
      <c r="L1011" s="297"/>
      <c r="M1011" s="297"/>
      <c r="N1011" s="297"/>
      <c r="O1011" s="297"/>
      <c r="P1011" s="297"/>
      <c r="Q1011" s="298"/>
      <c r="R1011" s="227"/>
      <c r="S1011" s="228" t="e">
        <f>IF(C1011="",NA(),MATCH($B1011&amp;$C1011,'Smelter Reference List'!$J:$J,0))</f>
        <v>#N/A</v>
      </c>
      <c r="T1011" s="229"/>
      <c r="U1011" s="229">
        <f t="shared" ca="1" si="31"/>
        <v>0</v>
      </c>
      <c r="V1011" s="229"/>
      <c r="W1011" s="229"/>
      <c r="Y1011" s="223" t="str">
        <f t="shared" si="32"/>
        <v/>
      </c>
    </row>
    <row r="1012" spans="1:25" s="223" customFormat="1" ht="20.25">
      <c r="A1012" s="293"/>
      <c r="B1012" s="294" t="str">
        <f>IF(LEN(A1012)=0,"",INDEX('Smelter Reference List'!$A:$A,MATCH($A1012,'Smelter Reference List'!$E:$E,0)))</f>
        <v/>
      </c>
      <c r="C1012" s="300" t="str">
        <f>IF(LEN(A1012)=0,"",INDEX('Smelter Reference List'!$C:$C,MATCH($A1012,'Smelter Reference List'!$E:$E,0)))</f>
        <v/>
      </c>
      <c r="D1012" s="294" t="str">
        <f ca="1">IF(ISERROR($S1012),"",OFFSET('Smelter Reference List'!$C$4,$S1012-4,0)&amp;"")</f>
        <v/>
      </c>
      <c r="E1012" s="294" t="str">
        <f ca="1">IF(ISERROR($S1012),"",OFFSET('Smelter Reference List'!$D$4,$S1012-4,0)&amp;"")</f>
        <v/>
      </c>
      <c r="F1012" s="294" t="str">
        <f ca="1">IF(ISERROR($S1012),"",OFFSET('Smelter Reference List'!$E$4,$S1012-4,0))</f>
        <v/>
      </c>
      <c r="G1012" s="294" t="str">
        <f ca="1">IF(C1012=$U$4,"Enter smelter details", IF(ISERROR($S1012),"",OFFSET('Smelter Reference List'!$F$4,$S1012-4,0)))</f>
        <v/>
      </c>
      <c r="H1012" s="295" t="str">
        <f ca="1">IF(ISERROR($S1012),"",OFFSET('Smelter Reference List'!$G$4,$S1012-4,0))</f>
        <v/>
      </c>
      <c r="I1012" s="296" t="str">
        <f ca="1">IF(ISERROR($S1012),"",OFFSET('Smelter Reference List'!$H$4,$S1012-4,0))</f>
        <v/>
      </c>
      <c r="J1012" s="296" t="str">
        <f ca="1">IF(ISERROR($S1012),"",OFFSET('Smelter Reference List'!$I$4,$S1012-4,0))</f>
        <v/>
      </c>
      <c r="K1012" s="297"/>
      <c r="L1012" s="297"/>
      <c r="M1012" s="297"/>
      <c r="N1012" s="297"/>
      <c r="O1012" s="297"/>
      <c r="P1012" s="297"/>
      <c r="Q1012" s="298"/>
      <c r="R1012" s="227"/>
      <c r="S1012" s="228" t="e">
        <f>IF(C1012="",NA(),MATCH($B1012&amp;$C1012,'Smelter Reference List'!$J:$J,0))</f>
        <v>#N/A</v>
      </c>
      <c r="T1012" s="229"/>
      <c r="U1012" s="229">
        <f t="shared" ca="1" si="31"/>
        <v>0</v>
      </c>
      <c r="V1012" s="229"/>
      <c r="W1012" s="229"/>
      <c r="Y1012" s="223" t="str">
        <f t="shared" si="32"/>
        <v/>
      </c>
    </row>
    <row r="1013" spans="1:25" s="223" customFormat="1" ht="20.25">
      <c r="A1013" s="293"/>
      <c r="B1013" s="294" t="str">
        <f>IF(LEN(A1013)=0,"",INDEX('Smelter Reference List'!$A:$A,MATCH($A1013,'Smelter Reference List'!$E:$E,0)))</f>
        <v/>
      </c>
      <c r="C1013" s="300" t="str">
        <f>IF(LEN(A1013)=0,"",INDEX('Smelter Reference List'!$C:$C,MATCH($A1013,'Smelter Reference List'!$E:$E,0)))</f>
        <v/>
      </c>
      <c r="D1013" s="294" t="str">
        <f ca="1">IF(ISERROR($S1013),"",OFFSET('Smelter Reference List'!$C$4,$S1013-4,0)&amp;"")</f>
        <v/>
      </c>
      <c r="E1013" s="294" t="str">
        <f ca="1">IF(ISERROR($S1013),"",OFFSET('Smelter Reference List'!$D$4,$S1013-4,0)&amp;"")</f>
        <v/>
      </c>
      <c r="F1013" s="294" t="str">
        <f ca="1">IF(ISERROR($S1013),"",OFFSET('Smelter Reference List'!$E$4,$S1013-4,0))</f>
        <v/>
      </c>
      <c r="G1013" s="294" t="str">
        <f ca="1">IF(C1013=$U$4,"Enter smelter details", IF(ISERROR($S1013),"",OFFSET('Smelter Reference List'!$F$4,$S1013-4,0)))</f>
        <v/>
      </c>
      <c r="H1013" s="295" t="str">
        <f ca="1">IF(ISERROR($S1013),"",OFFSET('Smelter Reference List'!$G$4,$S1013-4,0))</f>
        <v/>
      </c>
      <c r="I1013" s="296" t="str">
        <f ca="1">IF(ISERROR($S1013),"",OFFSET('Smelter Reference List'!$H$4,$S1013-4,0))</f>
        <v/>
      </c>
      <c r="J1013" s="296" t="str">
        <f ca="1">IF(ISERROR($S1013),"",OFFSET('Smelter Reference List'!$I$4,$S1013-4,0))</f>
        <v/>
      </c>
      <c r="K1013" s="297"/>
      <c r="L1013" s="297"/>
      <c r="M1013" s="297"/>
      <c r="N1013" s="297"/>
      <c r="O1013" s="297"/>
      <c r="P1013" s="297"/>
      <c r="Q1013" s="298"/>
      <c r="R1013" s="227"/>
      <c r="S1013" s="228" t="e">
        <f>IF(C1013="",NA(),MATCH($B1013&amp;$C1013,'Smelter Reference List'!$J:$J,0))</f>
        <v>#N/A</v>
      </c>
      <c r="T1013" s="229"/>
      <c r="U1013" s="229">
        <f t="shared" ca="1" si="31"/>
        <v>0</v>
      </c>
      <c r="V1013" s="229"/>
      <c r="W1013" s="229"/>
      <c r="Y1013" s="223" t="str">
        <f t="shared" si="32"/>
        <v/>
      </c>
    </row>
    <row r="1014" spans="1:25" s="223" customFormat="1" ht="20.25">
      <c r="A1014" s="293"/>
      <c r="B1014" s="294" t="str">
        <f>IF(LEN(A1014)=0,"",INDEX('Smelter Reference List'!$A:$A,MATCH($A1014,'Smelter Reference List'!$E:$E,0)))</f>
        <v/>
      </c>
      <c r="C1014" s="300" t="str">
        <f>IF(LEN(A1014)=0,"",INDEX('Smelter Reference List'!$C:$C,MATCH($A1014,'Smelter Reference List'!$E:$E,0)))</f>
        <v/>
      </c>
      <c r="D1014" s="294" t="str">
        <f ca="1">IF(ISERROR($S1014),"",OFFSET('Smelter Reference List'!$C$4,$S1014-4,0)&amp;"")</f>
        <v/>
      </c>
      <c r="E1014" s="294" t="str">
        <f ca="1">IF(ISERROR($S1014),"",OFFSET('Smelter Reference List'!$D$4,$S1014-4,0)&amp;"")</f>
        <v/>
      </c>
      <c r="F1014" s="294" t="str">
        <f ca="1">IF(ISERROR($S1014),"",OFFSET('Smelter Reference List'!$E$4,$S1014-4,0))</f>
        <v/>
      </c>
      <c r="G1014" s="294" t="str">
        <f ca="1">IF(C1014=$U$4,"Enter smelter details", IF(ISERROR($S1014),"",OFFSET('Smelter Reference List'!$F$4,$S1014-4,0)))</f>
        <v/>
      </c>
      <c r="H1014" s="295" t="str">
        <f ca="1">IF(ISERROR($S1014),"",OFFSET('Smelter Reference List'!$G$4,$S1014-4,0))</f>
        <v/>
      </c>
      <c r="I1014" s="296" t="str">
        <f ca="1">IF(ISERROR($S1014),"",OFFSET('Smelter Reference List'!$H$4,$S1014-4,0))</f>
        <v/>
      </c>
      <c r="J1014" s="296" t="str">
        <f ca="1">IF(ISERROR($S1014),"",OFFSET('Smelter Reference List'!$I$4,$S1014-4,0))</f>
        <v/>
      </c>
      <c r="K1014" s="297"/>
      <c r="L1014" s="297"/>
      <c r="M1014" s="297"/>
      <c r="N1014" s="297"/>
      <c r="O1014" s="297"/>
      <c r="P1014" s="297"/>
      <c r="Q1014" s="298"/>
      <c r="R1014" s="227"/>
      <c r="S1014" s="228" t="e">
        <f>IF(C1014="",NA(),MATCH($B1014&amp;$C1014,'Smelter Reference List'!$J:$J,0))</f>
        <v>#N/A</v>
      </c>
      <c r="T1014" s="229"/>
      <c r="U1014" s="229">
        <f t="shared" ca="1" si="31"/>
        <v>0</v>
      </c>
      <c r="V1014" s="229"/>
      <c r="W1014" s="229"/>
      <c r="Y1014" s="223" t="str">
        <f t="shared" si="32"/>
        <v/>
      </c>
    </row>
    <row r="1015" spans="1:25" s="223" customFormat="1" ht="20.25">
      <c r="A1015" s="293"/>
      <c r="B1015" s="294" t="str">
        <f>IF(LEN(A1015)=0,"",INDEX('Smelter Reference List'!$A:$A,MATCH($A1015,'Smelter Reference List'!$E:$E,0)))</f>
        <v/>
      </c>
      <c r="C1015" s="300" t="str">
        <f>IF(LEN(A1015)=0,"",INDEX('Smelter Reference List'!$C:$C,MATCH($A1015,'Smelter Reference List'!$E:$E,0)))</f>
        <v/>
      </c>
      <c r="D1015" s="294" t="str">
        <f ca="1">IF(ISERROR($S1015),"",OFFSET('Smelter Reference List'!$C$4,$S1015-4,0)&amp;"")</f>
        <v/>
      </c>
      <c r="E1015" s="294" t="str">
        <f ca="1">IF(ISERROR($S1015),"",OFFSET('Smelter Reference List'!$D$4,$S1015-4,0)&amp;"")</f>
        <v/>
      </c>
      <c r="F1015" s="294" t="str">
        <f ca="1">IF(ISERROR($S1015),"",OFFSET('Smelter Reference List'!$E$4,$S1015-4,0))</f>
        <v/>
      </c>
      <c r="G1015" s="294" t="str">
        <f ca="1">IF(C1015=$U$4,"Enter smelter details", IF(ISERROR($S1015),"",OFFSET('Smelter Reference List'!$F$4,$S1015-4,0)))</f>
        <v/>
      </c>
      <c r="H1015" s="295" t="str">
        <f ca="1">IF(ISERROR($S1015),"",OFFSET('Smelter Reference List'!$G$4,$S1015-4,0))</f>
        <v/>
      </c>
      <c r="I1015" s="296" t="str">
        <f ca="1">IF(ISERROR($S1015),"",OFFSET('Smelter Reference List'!$H$4,$S1015-4,0))</f>
        <v/>
      </c>
      <c r="J1015" s="296" t="str">
        <f ca="1">IF(ISERROR($S1015),"",OFFSET('Smelter Reference List'!$I$4,$S1015-4,0))</f>
        <v/>
      </c>
      <c r="K1015" s="297"/>
      <c r="L1015" s="297"/>
      <c r="M1015" s="297"/>
      <c r="N1015" s="297"/>
      <c r="O1015" s="297"/>
      <c r="P1015" s="297"/>
      <c r="Q1015" s="298"/>
      <c r="R1015" s="227"/>
      <c r="S1015" s="228" t="e">
        <f>IF(C1015="",NA(),MATCH($B1015&amp;$C1015,'Smelter Reference List'!$J:$J,0))</f>
        <v>#N/A</v>
      </c>
      <c r="T1015" s="229"/>
      <c r="U1015" s="229">
        <f t="shared" ca="1" si="31"/>
        <v>0</v>
      </c>
      <c r="V1015" s="229"/>
      <c r="W1015" s="229"/>
      <c r="Y1015" s="223" t="str">
        <f t="shared" si="32"/>
        <v/>
      </c>
    </row>
    <row r="1016" spans="1:25" s="223" customFormat="1" ht="20.25">
      <c r="A1016" s="293"/>
      <c r="B1016" s="294" t="str">
        <f>IF(LEN(A1016)=0,"",INDEX('Smelter Reference List'!$A:$A,MATCH($A1016,'Smelter Reference List'!$E:$E,0)))</f>
        <v/>
      </c>
      <c r="C1016" s="300" t="str">
        <f>IF(LEN(A1016)=0,"",INDEX('Smelter Reference List'!$C:$C,MATCH($A1016,'Smelter Reference List'!$E:$E,0)))</f>
        <v/>
      </c>
      <c r="D1016" s="294" t="str">
        <f ca="1">IF(ISERROR($S1016),"",OFFSET('Smelter Reference List'!$C$4,$S1016-4,0)&amp;"")</f>
        <v/>
      </c>
      <c r="E1016" s="294" t="str">
        <f ca="1">IF(ISERROR($S1016),"",OFFSET('Smelter Reference List'!$D$4,$S1016-4,0)&amp;"")</f>
        <v/>
      </c>
      <c r="F1016" s="294" t="str">
        <f ca="1">IF(ISERROR($S1016),"",OFFSET('Smelter Reference List'!$E$4,$S1016-4,0))</f>
        <v/>
      </c>
      <c r="G1016" s="294" t="str">
        <f ca="1">IF(C1016=$U$4,"Enter smelter details", IF(ISERROR($S1016),"",OFFSET('Smelter Reference List'!$F$4,$S1016-4,0)))</f>
        <v/>
      </c>
      <c r="H1016" s="295" t="str">
        <f ca="1">IF(ISERROR($S1016),"",OFFSET('Smelter Reference List'!$G$4,$S1016-4,0))</f>
        <v/>
      </c>
      <c r="I1016" s="296" t="str">
        <f ca="1">IF(ISERROR($S1016),"",OFFSET('Smelter Reference List'!$H$4,$S1016-4,0))</f>
        <v/>
      </c>
      <c r="J1016" s="296" t="str">
        <f ca="1">IF(ISERROR($S1016),"",OFFSET('Smelter Reference List'!$I$4,$S1016-4,0))</f>
        <v/>
      </c>
      <c r="K1016" s="297"/>
      <c r="L1016" s="297"/>
      <c r="M1016" s="297"/>
      <c r="N1016" s="297"/>
      <c r="O1016" s="297"/>
      <c r="P1016" s="297"/>
      <c r="Q1016" s="298"/>
      <c r="R1016" s="227"/>
      <c r="S1016" s="228" t="e">
        <f>IF(C1016="",NA(),MATCH($B1016&amp;$C1016,'Smelter Reference List'!$J:$J,0))</f>
        <v>#N/A</v>
      </c>
      <c r="T1016" s="229"/>
      <c r="U1016" s="229">
        <f t="shared" ca="1" si="31"/>
        <v>0</v>
      </c>
      <c r="V1016" s="229"/>
      <c r="W1016" s="229"/>
      <c r="Y1016" s="223" t="str">
        <f t="shared" si="32"/>
        <v/>
      </c>
    </row>
    <row r="1017" spans="1:25" s="223" customFormat="1" ht="20.25">
      <c r="A1017" s="293"/>
      <c r="B1017" s="294" t="str">
        <f>IF(LEN(A1017)=0,"",INDEX('Smelter Reference List'!$A:$A,MATCH($A1017,'Smelter Reference List'!$E:$E,0)))</f>
        <v/>
      </c>
      <c r="C1017" s="300" t="str">
        <f>IF(LEN(A1017)=0,"",INDEX('Smelter Reference List'!$C:$C,MATCH($A1017,'Smelter Reference List'!$E:$E,0)))</f>
        <v/>
      </c>
      <c r="D1017" s="294" t="str">
        <f ca="1">IF(ISERROR($S1017),"",OFFSET('Smelter Reference List'!$C$4,$S1017-4,0)&amp;"")</f>
        <v/>
      </c>
      <c r="E1017" s="294" t="str">
        <f ca="1">IF(ISERROR($S1017),"",OFFSET('Smelter Reference List'!$D$4,$S1017-4,0)&amp;"")</f>
        <v/>
      </c>
      <c r="F1017" s="294" t="str">
        <f ca="1">IF(ISERROR($S1017),"",OFFSET('Smelter Reference List'!$E$4,$S1017-4,0))</f>
        <v/>
      </c>
      <c r="G1017" s="294" t="str">
        <f ca="1">IF(C1017=$U$4,"Enter smelter details", IF(ISERROR($S1017),"",OFFSET('Smelter Reference List'!$F$4,$S1017-4,0)))</f>
        <v/>
      </c>
      <c r="H1017" s="295" t="str">
        <f ca="1">IF(ISERROR($S1017),"",OFFSET('Smelter Reference List'!$G$4,$S1017-4,0))</f>
        <v/>
      </c>
      <c r="I1017" s="296" t="str">
        <f ca="1">IF(ISERROR($S1017),"",OFFSET('Smelter Reference List'!$H$4,$S1017-4,0))</f>
        <v/>
      </c>
      <c r="J1017" s="296" t="str">
        <f ca="1">IF(ISERROR($S1017),"",OFFSET('Smelter Reference List'!$I$4,$S1017-4,0))</f>
        <v/>
      </c>
      <c r="K1017" s="297"/>
      <c r="L1017" s="297"/>
      <c r="M1017" s="297"/>
      <c r="N1017" s="297"/>
      <c r="O1017" s="297"/>
      <c r="P1017" s="297"/>
      <c r="Q1017" s="298"/>
      <c r="R1017" s="227"/>
      <c r="S1017" s="228" t="e">
        <f>IF(C1017="",NA(),MATCH($B1017&amp;$C1017,'Smelter Reference List'!$J:$J,0))</f>
        <v>#N/A</v>
      </c>
      <c r="T1017" s="229"/>
      <c r="U1017" s="229">
        <f t="shared" ca="1" si="31"/>
        <v>0</v>
      </c>
      <c r="V1017" s="229"/>
      <c r="W1017" s="229"/>
      <c r="Y1017" s="223" t="str">
        <f t="shared" si="32"/>
        <v/>
      </c>
    </row>
    <row r="1018" spans="1:25" s="223" customFormat="1" ht="20.25">
      <c r="A1018" s="293"/>
      <c r="B1018" s="294" t="str">
        <f>IF(LEN(A1018)=0,"",INDEX('Smelter Reference List'!$A:$A,MATCH($A1018,'Smelter Reference List'!$E:$E,0)))</f>
        <v/>
      </c>
      <c r="C1018" s="300" t="str">
        <f>IF(LEN(A1018)=0,"",INDEX('Smelter Reference List'!$C:$C,MATCH($A1018,'Smelter Reference List'!$E:$E,0)))</f>
        <v/>
      </c>
      <c r="D1018" s="294" t="str">
        <f ca="1">IF(ISERROR($S1018),"",OFFSET('Smelter Reference List'!$C$4,$S1018-4,0)&amp;"")</f>
        <v/>
      </c>
      <c r="E1018" s="294" t="str">
        <f ca="1">IF(ISERROR($S1018),"",OFFSET('Smelter Reference List'!$D$4,$S1018-4,0)&amp;"")</f>
        <v/>
      </c>
      <c r="F1018" s="294" t="str">
        <f ca="1">IF(ISERROR($S1018),"",OFFSET('Smelter Reference List'!$E$4,$S1018-4,0))</f>
        <v/>
      </c>
      <c r="G1018" s="294" t="str">
        <f ca="1">IF(C1018=$U$4,"Enter smelter details", IF(ISERROR($S1018),"",OFFSET('Smelter Reference List'!$F$4,$S1018-4,0)))</f>
        <v/>
      </c>
      <c r="H1018" s="295" t="str">
        <f ca="1">IF(ISERROR($S1018),"",OFFSET('Smelter Reference List'!$G$4,$S1018-4,0))</f>
        <v/>
      </c>
      <c r="I1018" s="296" t="str">
        <f ca="1">IF(ISERROR($S1018),"",OFFSET('Smelter Reference List'!$H$4,$S1018-4,0))</f>
        <v/>
      </c>
      <c r="J1018" s="296" t="str">
        <f ca="1">IF(ISERROR($S1018),"",OFFSET('Smelter Reference List'!$I$4,$S1018-4,0))</f>
        <v/>
      </c>
      <c r="K1018" s="297"/>
      <c r="L1018" s="297"/>
      <c r="M1018" s="297"/>
      <c r="N1018" s="297"/>
      <c r="O1018" s="297"/>
      <c r="P1018" s="297"/>
      <c r="Q1018" s="298"/>
      <c r="R1018" s="227"/>
      <c r="S1018" s="228" t="e">
        <f>IF(C1018="",NA(),MATCH($B1018&amp;$C1018,'Smelter Reference List'!$J:$J,0))</f>
        <v>#N/A</v>
      </c>
      <c r="T1018" s="229"/>
      <c r="U1018" s="229">
        <f t="shared" ca="1" si="31"/>
        <v>0</v>
      </c>
      <c r="V1018" s="229"/>
      <c r="W1018" s="229"/>
      <c r="Y1018" s="223" t="str">
        <f t="shared" si="32"/>
        <v/>
      </c>
    </row>
    <row r="1019" spans="1:25" s="223" customFormat="1" ht="20.25">
      <c r="A1019" s="293"/>
      <c r="B1019" s="294" t="str">
        <f>IF(LEN(A1019)=0,"",INDEX('Smelter Reference List'!$A:$A,MATCH($A1019,'Smelter Reference List'!$E:$E,0)))</f>
        <v/>
      </c>
      <c r="C1019" s="300" t="str">
        <f>IF(LEN(A1019)=0,"",INDEX('Smelter Reference List'!$C:$C,MATCH($A1019,'Smelter Reference List'!$E:$E,0)))</f>
        <v/>
      </c>
      <c r="D1019" s="294" t="str">
        <f ca="1">IF(ISERROR($S1019),"",OFFSET('Smelter Reference List'!$C$4,$S1019-4,0)&amp;"")</f>
        <v/>
      </c>
      <c r="E1019" s="294" t="str">
        <f ca="1">IF(ISERROR($S1019),"",OFFSET('Smelter Reference List'!$D$4,$S1019-4,0)&amp;"")</f>
        <v/>
      </c>
      <c r="F1019" s="294" t="str">
        <f ca="1">IF(ISERROR($S1019),"",OFFSET('Smelter Reference List'!$E$4,$S1019-4,0))</f>
        <v/>
      </c>
      <c r="G1019" s="294" t="str">
        <f ca="1">IF(C1019=$U$4,"Enter smelter details", IF(ISERROR($S1019),"",OFFSET('Smelter Reference List'!$F$4,$S1019-4,0)))</f>
        <v/>
      </c>
      <c r="H1019" s="295" t="str">
        <f ca="1">IF(ISERROR($S1019),"",OFFSET('Smelter Reference List'!$G$4,$S1019-4,0))</f>
        <v/>
      </c>
      <c r="I1019" s="296" t="str">
        <f ca="1">IF(ISERROR($S1019),"",OFFSET('Smelter Reference List'!$H$4,$S1019-4,0))</f>
        <v/>
      </c>
      <c r="J1019" s="296" t="str">
        <f ca="1">IF(ISERROR($S1019),"",OFFSET('Smelter Reference List'!$I$4,$S1019-4,0))</f>
        <v/>
      </c>
      <c r="K1019" s="297"/>
      <c r="L1019" s="297"/>
      <c r="M1019" s="297"/>
      <c r="N1019" s="297"/>
      <c r="O1019" s="297"/>
      <c r="P1019" s="297"/>
      <c r="Q1019" s="298"/>
      <c r="R1019" s="227"/>
      <c r="S1019" s="228" t="e">
        <f>IF(C1019="",NA(),MATCH($B1019&amp;$C1019,'Smelter Reference List'!$J:$J,0))</f>
        <v>#N/A</v>
      </c>
      <c r="T1019" s="229"/>
      <c r="U1019" s="229">
        <f t="shared" ca="1" si="31"/>
        <v>0</v>
      </c>
      <c r="V1019" s="229"/>
      <c r="W1019" s="229"/>
      <c r="Y1019" s="223" t="str">
        <f t="shared" si="32"/>
        <v/>
      </c>
    </row>
    <row r="1020" spans="1:25" s="223" customFormat="1" ht="20.25">
      <c r="A1020" s="293"/>
      <c r="B1020" s="294" t="str">
        <f>IF(LEN(A1020)=0,"",INDEX('Smelter Reference List'!$A:$A,MATCH($A1020,'Smelter Reference List'!$E:$E,0)))</f>
        <v/>
      </c>
      <c r="C1020" s="300" t="str">
        <f>IF(LEN(A1020)=0,"",INDEX('Smelter Reference List'!$C:$C,MATCH($A1020,'Smelter Reference List'!$E:$E,0)))</f>
        <v/>
      </c>
      <c r="D1020" s="294" t="str">
        <f ca="1">IF(ISERROR($S1020),"",OFFSET('Smelter Reference List'!$C$4,$S1020-4,0)&amp;"")</f>
        <v/>
      </c>
      <c r="E1020" s="294" t="str">
        <f ca="1">IF(ISERROR($S1020),"",OFFSET('Smelter Reference List'!$D$4,$S1020-4,0)&amp;"")</f>
        <v/>
      </c>
      <c r="F1020" s="294" t="str">
        <f ca="1">IF(ISERROR($S1020),"",OFFSET('Smelter Reference List'!$E$4,$S1020-4,0))</f>
        <v/>
      </c>
      <c r="G1020" s="294" t="str">
        <f ca="1">IF(C1020=$U$4,"Enter smelter details", IF(ISERROR($S1020),"",OFFSET('Smelter Reference List'!$F$4,$S1020-4,0)))</f>
        <v/>
      </c>
      <c r="H1020" s="295" t="str">
        <f ca="1">IF(ISERROR($S1020),"",OFFSET('Smelter Reference List'!$G$4,$S1020-4,0))</f>
        <v/>
      </c>
      <c r="I1020" s="296" t="str">
        <f ca="1">IF(ISERROR($S1020),"",OFFSET('Smelter Reference List'!$H$4,$S1020-4,0))</f>
        <v/>
      </c>
      <c r="J1020" s="296" t="str">
        <f ca="1">IF(ISERROR($S1020),"",OFFSET('Smelter Reference List'!$I$4,$S1020-4,0))</f>
        <v/>
      </c>
      <c r="K1020" s="297"/>
      <c r="L1020" s="297"/>
      <c r="M1020" s="297"/>
      <c r="N1020" s="297"/>
      <c r="O1020" s="297"/>
      <c r="P1020" s="297"/>
      <c r="Q1020" s="298"/>
      <c r="R1020" s="227"/>
      <c r="S1020" s="228" t="e">
        <f>IF(C1020="",NA(),MATCH($B1020&amp;$C1020,'Smelter Reference List'!$J:$J,0))</f>
        <v>#N/A</v>
      </c>
      <c r="T1020" s="229"/>
      <c r="U1020" s="229">
        <f t="shared" ca="1" si="31"/>
        <v>0</v>
      </c>
      <c r="V1020" s="229"/>
      <c r="W1020" s="229"/>
      <c r="Y1020" s="223" t="str">
        <f t="shared" si="32"/>
        <v/>
      </c>
    </row>
    <row r="1021" spans="1:25" s="223" customFormat="1" ht="20.25">
      <c r="A1021" s="293"/>
      <c r="B1021" s="294" t="str">
        <f>IF(LEN(A1021)=0,"",INDEX('Smelter Reference List'!$A:$A,MATCH($A1021,'Smelter Reference List'!$E:$E,0)))</f>
        <v/>
      </c>
      <c r="C1021" s="300" t="str">
        <f>IF(LEN(A1021)=0,"",INDEX('Smelter Reference List'!$C:$C,MATCH($A1021,'Smelter Reference List'!$E:$E,0)))</f>
        <v/>
      </c>
      <c r="D1021" s="294" t="str">
        <f ca="1">IF(ISERROR($S1021),"",OFFSET('Smelter Reference List'!$C$4,$S1021-4,0)&amp;"")</f>
        <v/>
      </c>
      <c r="E1021" s="294" t="str">
        <f ca="1">IF(ISERROR($S1021),"",OFFSET('Smelter Reference List'!$D$4,$S1021-4,0)&amp;"")</f>
        <v/>
      </c>
      <c r="F1021" s="294" t="str">
        <f ca="1">IF(ISERROR($S1021),"",OFFSET('Smelter Reference List'!$E$4,$S1021-4,0))</f>
        <v/>
      </c>
      <c r="G1021" s="294" t="str">
        <f ca="1">IF(C1021=$U$4,"Enter smelter details", IF(ISERROR($S1021),"",OFFSET('Smelter Reference List'!$F$4,$S1021-4,0)))</f>
        <v/>
      </c>
      <c r="H1021" s="295" t="str">
        <f ca="1">IF(ISERROR($S1021),"",OFFSET('Smelter Reference List'!$G$4,$S1021-4,0))</f>
        <v/>
      </c>
      <c r="I1021" s="296" t="str">
        <f ca="1">IF(ISERROR($S1021),"",OFFSET('Smelter Reference List'!$H$4,$S1021-4,0))</f>
        <v/>
      </c>
      <c r="J1021" s="296" t="str">
        <f ca="1">IF(ISERROR($S1021),"",OFFSET('Smelter Reference List'!$I$4,$S1021-4,0))</f>
        <v/>
      </c>
      <c r="K1021" s="297"/>
      <c r="L1021" s="297"/>
      <c r="M1021" s="297"/>
      <c r="N1021" s="297"/>
      <c r="O1021" s="297"/>
      <c r="P1021" s="297"/>
      <c r="Q1021" s="298"/>
      <c r="R1021" s="227"/>
      <c r="S1021" s="228" t="e">
        <f>IF(C1021="",NA(),MATCH($B1021&amp;$C1021,'Smelter Reference List'!$J:$J,0))</f>
        <v>#N/A</v>
      </c>
      <c r="T1021" s="229"/>
      <c r="U1021" s="229">
        <f t="shared" ca="1" si="31"/>
        <v>0</v>
      </c>
      <c r="V1021" s="229"/>
      <c r="W1021" s="229"/>
      <c r="Y1021" s="223" t="str">
        <f t="shared" si="32"/>
        <v/>
      </c>
    </row>
    <row r="1022" spans="1:25" s="223" customFormat="1" ht="20.25">
      <c r="A1022" s="293"/>
      <c r="B1022" s="294" t="str">
        <f>IF(LEN(A1022)=0,"",INDEX('Smelter Reference List'!$A:$A,MATCH($A1022,'Smelter Reference List'!$E:$E,0)))</f>
        <v/>
      </c>
      <c r="C1022" s="300" t="str">
        <f>IF(LEN(A1022)=0,"",INDEX('Smelter Reference List'!$C:$C,MATCH($A1022,'Smelter Reference List'!$E:$E,0)))</f>
        <v/>
      </c>
      <c r="D1022" s="294" t="str">
        <f ca="1">IF(ISERROR($S1022),"",OFFSET('Smelter Reference List'!$C$4,$S1022-4,0)&amp;"")</f>
        <v/>
      </c>
      <c r="E1022" s="294" t="str">
        <f ca="1">IF(ISERROR($S1022),"",OFFSET('Smelter Reference List'!$D$4,$S1022-4,0)&amp;"")</f>
        <v/>
      </c>
      <c r="F1022" s="294" t="str">
        <f ca="1">IF(ISERROR($S1022),"",OFFSET('Smelter Reference List'!$E$4,$S1022-4,0))</f>
        <v/>
      </c>
      <c r="G1022" s="294" t="str">
        <f ca="1">IF(C1022=$U$4,"Enter smelter details", IF(ISERROR($S1022),"",OFFSET('Smelter Reference List'!$F$4,$S1022-4,0)))</f>
        <v/>
      </c>
      <c r="H1022" s="295" t="str">
        <f ca="1">IF(ISERROR($S1022),"",OFFSET('Smelter Reference List'!$G$4,$S1022-4,0))</f>
        <v/>
      </c>
      <c r="I1022" s="296" t="str">
        <f ca="1">IF(ISERROR($S1022),"",OFFSET('Smelter Reference List'!$H$4,$S1022-4,0))</f>
        <v/>
      </c>
      <c r="J1022" s="296" t="str">
        <f ca="1">IF(ISERROR($S1022),"",OFFSET('Smelter Reference List'!$I$4,$S1022-4,0))</f>
        <v/>
      </c>
      <c r="K1022" s="297"/>
      <c r="L1022" s="297"/>
      <c r="M1022" s="297"/>
      <c r="N1022" s="297"/>
      <c r="O1022" s="297"/>
      <c r="P1022" s="297"/>
      <c r="Q1022" s="298"/>
      <c r="R1022" s="227"/>
      <c r="S1022" s="228" t="e">
        <f>IF(C1022="",NA(),MATCH($B1022&amp;$C1022,'Smelter Reference List'!$J:$J,0))</f>
        <v>#N/A</v>
      </c>
      <c r="T1022" s="229"/>
      <c r="U1022" s="229">
        <f t="shared" ca="1" si="31"/>
        <v>0</v>
      </c>
      <c r="V1022" s="229"/>
      <c r="W1022" s="229"/>
      <c r="Y1022" s="223" t="str">
        <f t="shared" si="32"/>
        <v/>
      </c>
    </row>
    <row r="1023" spans="1:25" s="223" customFormat="1" ht="20.25">
      <c r="A1023" s="293"/>
      <c r="B1023" s="294" t="str">
        <f>IF(LEN(A1023)=0,"",INDEX('Smelter Reference List'!$A:$A,MATCH($A1023,'Smelter Reference List'!$E:$E,0)))</f>
        <v/>
      </c>
      <c r="C1023" s="300" t="str">
        <f>IF(LEN(A1023)=0,"",INDEX('Smelter Reference List'!$C:$C,MATCH($A1023,'Smelter Reference List'!$E:$E,0)))</f>
        <v/>
      </c>
      <c r="D1023" s="294" t="str">
        <f ca="1">IF(ISERROR($S1023),"",OFFSET('Smelter Reference List'!$C$4,$S1023-4,0)&amp;"")</f>
        <v/>
      </c>
      <c r="E1023" s="294" t="str">
        <f ca="1">IF(ISERROR($S1023),"",OFFSET('Smelter Reference List'!$D$4,$S1023-4,0)&amp;"")</f>
        <v/>
      </c>
      <c r="F1023" s="294" t="str">
        <f ca="1">IF(ISERROR($S1023),"",OFFSET('Smelter Reference List'!$E$4,$S1023-4,0))</f>
        <v/>
      </c>
      <c r="G1023" s="294" t="str">
        <f ca="1">IF(C1023=$U$4,"Enter smelter details", IF(ISERROR($S1023),"",OFFSET('Smelter Reference List'!$F$4,$S1023-4,0)))</f>
        <v/>
      </c>
      <c r="H1023" s="295" t="str">
        <f ca="1">IF(ISERROR($S1023),"",OFFSET('Smelter Reference List'!$G$4,$S1023-4,0))</f>
        <v/>
      </c>
      <c r="I1023" s="296" t="str">
        <f ca="1">IF(ISERROR($S1023),"",OFFSET('Smelter Reference List'!$H$4,$S1023-4,0))</f>
        <v/>
      </c>
      <c r="J1023" s="296" t="str">
        <f ca="1">IF(ISERROR($S1023),"",OFFSET('Smelter Reference List'!$I$4,$S1023-4,0))</f>
        <v/>
      </c>
      <c r="K1023" s="297"/>
      <c r="L1023" s="297"/>
      <c r="M1023" s="297"/>
      <c r="N1023" s="297"/>
      <c r="O1023" s="297"/>
      <c r="P1023" s="297"/>
      <c r="Q1023" s="298"/>
      <c r="R1023" s="227"/>
      <c r="S1023" s="228" t="e">
        <f>IF(C1023="",NA(),MATCH($B1023&amp;$C1023,'Smelter Reference List'!$J:$J,0))</f>
        <v>#N/A</v>
      </c>
      <c r="T1023" s="229"/>
      <c r="U1023" s="229">
        <f t="shared" ca="1" si="31"/>
        <v>0</v>
      </c>
      <c r="V1023" s="229"/>
      <c r="W1023" s="229"/>
      <c r="Y1023" s="223" t="str">
        <f t="shared" si="32"/>
        <v/>
      </c>
    </row>
    <row r="1024" spans="1:25" s="223" customFormat="1" ht="20.25">
      <c r="A1024" s="293"/>
      <c r="B1024" s="294" t="str">
        <f>IF(LEN(A1024)=0,"",INDEX('Smelter Reference List'!$A:$A,MATCH($A1024,'Smelter Reference List'!$E:$E,0)))</f>
        <v/>
      </c>
      <c r="C1024" s="300" t="str">
        <f>IF(LEN(A1024)=0,"",INDEX('Smelter Reference List'!$C:$C,MATCH($A1024,'Smelter Reference List'!$E:$E,0)))</f>
        <v/>
      </c>
      <c r="D1024" s="294" t="str">
        <f ca="1">IF(ISERROR($S1024),"",OFFSET('Smelter Reference List'!$C$4,$S1024-4,0)&amp;"")</f>
        <v/>
      </c>
      <c r="E1024" s="294" t="str">
        <f ca="1">IF(ISERROR($S1024),"",OFFSET('Smelter Reference List'!$D$4,$S1024-4,0)&amp;"")</f>
        <v/>
      </c>
      <c r="F1024" s="294" t="str">
        <f ca="1">IF(ISERROR($S1024),"",OFFSET('Smelter Reference List'!$E$4,$S1024-4,0))</f>
        <v/>
      </c>
      <c r="G1024" s="294" t="str">
        <f ca="1">IF(C1024=$U$4,"Enter smelter details", IF(ISERROR($S1024),"",OFFSET('Smelter Reference List'!$F$4,$S1024-4,0)))</f>
        <v/>
      </c>
      <c r="H1024" s="295" t="str">
        <f ca="1">IF(ISERROR($S1024),"",OFFSET('Smelter Reference List'!$G$4,$S1024-4,0))</f>
        <v/>
      </c>
      <c r="I1024" s="296" t="str">
        <f ca="1">IF(ISERROR($S1024),"",OFFSET('Smelter Reference List'!$H$4,$S1024-4,0))</f>
        <v/>
      </c>
      <c r="J1024" s="296" t="str">
        <f ca="1">IF(ISERROR($S1024),"",OFFSET('Smelter Reference List'!$I$4,$S1024-4,0))</f>
        <v/>
      </c>
      <c r="K1024" s="297"/>
      <c r="L1024" s="297"/>
      <c r="M1024" s="297"/>
      <c r="N1024" s="297"/>
      <c r="O1024" s="297"/>
      <c r="P1024" s="297"/>
      <c r="Q1024" s="298"/>
      <c r="R1024" s="227"/>
      <c r="S1024" s="228" t="e">
        <f>IF(C1024="",NA(),MATCH($B1024&amp;$C1024,'Smelter Reference List'!$J:$J,0))</f>
        <v>#N/A</v>
      </c>
      <c r="T1024" s="229"/>
      <c r="U1024" s="229">
        <f t="shared" ca="1" si="31"/>
        <v>0</v>
      </c>
      <c r="V1024" s="229"/>
      <c r="W1024" s="229"/>
      <c r="Y1024" s="223" t="str">
        <f t="shared" si="32"/>
        <v/>
      </c>
    </row>
    <row r="1025" spans="1:25" s="223" customFormat="1" ht="20.25">
      <c r="A1025" s="293"/>
      <c r="B1025" s="294" t="str">
        <f>IF(LEN(A1025)=0,"",INDEX('Smelter Reference List'!$A:$A,MATCH($A1025,'Smelter Reference List'!$E:$E,0)))</f>
        <v/>
      </c>
      <c r="C1025" s="300" t="str">
        <f>IF(LEN(A1025)=0,"",INDEX('Smelter Reference List'!$C:$C,MATCH($A1025,'Smelter Reference List'!$E:$E,0)))</f>
        <v/>
      </c>
      <c r="D1025" s="294" t="str">
        <f ca="1">IF(ISERROR($S1025),"",OFFSET('Smelter Reference List'!$C$4,$S1025-4,0)&amp;"")</f>
        <v/>
      </c>
      <c r="E1025" s="294" t="str">
        <f ca="1">IF(ISERROR($S1025),"",OFFSET('Smelter Reference List'!$D$4,$S1025-4,0)&amp;"")</f>
        <v/>
      </c>
      <c r="F1025" s="294" t="str">
        <f ca="1">IF(ISERROR($S1025),"",OFFSET('Smelter Reference List'!$E$4,$S1025-4,0))</f>
        <v/>
      </c>
      <c r="G1025" s="294" t="str">
        <f ca="1">IF(C1025=$U$4,"Enter smelter details", IF(ISERROR($S1025),"",OFFSET('Smelter Reference List'!$F$4,$S1025-4,0)))</f>
        <v/>
      </c>
      <c r="H1025" s="295" t="str">
        <f ca="1">IF(ISERROR($S1025),"",OFFSET('Smelter Reference List'!$G$4,$S1025-4,0))</f>
        <v/>
      </c>
      <c r="I1025" s="296" t="str">
        <f ca="1">IF(ISERROR($S1025),"",OFFSET('Smelter Reference List'!$H$4,$S1025-4,0))</f>
        <v/>
      </c>
      <c r="J1025" s="296" t="str">
        <f ca="1">IF(ISERROR($S1025),"",OFFSET('Smelter Reference List'!$I$4,$S1025-4,0))</f>
        <v/>
      </c>
      <c r="K1025" s="297"/>
      <c r="L1025" s="297"/>
      <c r="M1025" s="297"/>
      <c r="N1025" s="297"/>
      <c r="O1025" s="297"/>
      <c r="P1025" s="297"/>
      <c r="Q1025" s="298"/>
      <c r="R1025" s="227"/>
      <c r="S1025" s="228" t="e">
        <f>IF(C1025="",NA(),MATCH($B1025&amp;$C1025,'Smelter Reference List'!$J:$J,0))</f>
        <v>#N/A</v>
      </c>
      <c r="T1025" s="229"/>
      <c r="U1025" s="229">
        <f t="shared" ca="1" si="31"/>
        <v>0</v>
      </c>
      <c r="V1025" s="229"/>
      <c r="W1025" s="229"/>
      <c r="Y1025" s="223" t="str">
        <f t="shared" si="32"/>
        <v/>
      </c>
    </row>
    <row r="1026" spans="1:25" s="223" customFormat="1" ht="20.25">
      <c r="A1026" s="293"/>
      <c r="B1026" s="294" t="str">
        <f>IF(LEN(A1026)=0,"",INDEX('Smelter Reference List'!$A:$A,MATCH($A1026,'Smelter Reference List'!$E:$E,0)))</f>
        <v/>
      </c>
      <c r="C1026" s="300" t="str">
        <f>IF(LEN(A1026)=0,"",INDEX('Smelter Reference List'!$C:$C,MATCH($A1026,'Smelter Reference List'!$E:$E,0)))</f>
        <v/>
      </c>
      <c r="D1026" s="294" t="str">
        <f ca="1">IF(ISERROR($S1026),"",OFFSET('Smelter Reference List'!$C$4,$S1026-4,0)&amp;"")</f>
        <v/>
      </c>
      <c r="E1026" s="294" t="str">
        <f ca="1">IF(ISERROR($S1026),"",OFFSET('Smelter Reference List'!$D$4,$S1026-4,0)&amp;"")</f>
        <v/>
      </c>
      <c r="F1026" s="294" t="str">
        <f ca="1">IF(ISERROR($S1026),"",OFFSET('Smelter Reference List'!$E$4,$S1026-4,0))</f>
        <v/>
      </c>
      <c r="G1026" s="294" t="str">
        <f ca="1">IF(C1026=$U$4,"Enter smelter details", IF(ISERROR($S1026),"",OFFSET('Smelter Reference List'!$F$4,$S1026-4,0)))</f>
        <v/>
      </c>
      <c r="H1026" s="295" t="str">
        <f ca="1">IF(ISERROR($S1026),"",OFFSET('Smelter Reference List'!$G$4,$S1026-4,0))</f>
        <v/>
      </c>
      <c r="I1026" s="296" t="str">
        <f ca="1">IF(ISERROR($S1026),"",OFFSET('Smelter Reference List'!$H$4,$S1026-4,0))</f>
        <v/>
      </c>
      <c r="J1026" s="296" t="str">
        <f ca="1">IF(ISERROR($S1026),"",OFFSET('Smelter Reference List'!$I$4,$S1026-4,0))</f>
        <v/>
      </c>
      <c r="K1026" s="297"/>
      <c r="L1026" s="297"/>
      <c r="M1026" s="297"/>
      <c r="N1026" s="297"/>
      <c r="O1026" s="297"/>
      <c r="P1026" s="297"/>
      <c r="Q1026" s="298"/>
      <c r="R1026" s="227"/>
      <c r="S1026" s="228" t="e">
        <f>IF(C1026="",NA(),MATCH($B1026&amp;$C1026,'Smelter Reference List'!$J:$J,0))</f>
        <v>#N/A</v>
      </c>
      <c r="T1026" s="229"/>
      <c r="U1026" s="229">
        <f t="shared" ca="1" si="31"/>
        <v>0</v>
      </c>
      <c r="V1026" s="229"/>
      <c r="W1026" s="229"/>
      <c r="Y1026" s="223" t="str">
        <f t="shared" si="32"/>
        <v/>
      </c>
    </row>
    <row r="1027" spans="1:25" s="223" customFormat="1" ht="20.25">
      <c r="A1027" s="293"/>
      <c r="B1027" s="294" t="str">
        <f>IF(LEN(A1027)=0,"",INDEX('Smelter Reference List'!$A:$A,MATCH($A1027,'Smelter Reference List'!$E:$E,0)))</f>
        <v/>
      </c>
      <c r="C1027" s="300" t="str">
        <f>IF(LEN(A1027)=0,"",INDEX('Smelter Reference List'!$C:$C,MATCH($A1027,'Smelter Reference List'!$E:$E,0)))</f>
        <v/>
      </c>
      <c r="D1027" s="294" t="str">
        <f ca="1">IF(ISERROR($S1027),"",OFFSET('Smelter Reference List'!$C$4,$S1027-4,0)&amp;"")</f>
        <v/>
      </c>
      <c r="E1027" s="294" t="str">
        <f ca="1">IF(ISERROR($S1027),"",OFFSET('Smelter Reference List'!$D$4,$S1027-4,0)&amp;"")</f>
        <v/>
      </c>
      <c r="F1027" s="294" t="str">
        <f ca="1">IF(ISERROR($S1027),"",OFFSET('Smelter Reference List'!$E$4,$S1027-4,0))</f>
        <v/>
      </c>
      <c r="G1027" s="294" t="str">
        <f ca="1">IF(C1027=$U$4,"Enter smelter details", IF(ISERROR($S1027),"",OFFSET('Smelter Reference List'!$F$4,$S1027-4,0)))</f>
        <v/>
      </c>
      <c r="H1027" s="295" t="str">
        <f ca="1">IF(ISERROR($S1027),"",OFFSET('Smelter Reference List'!$G$4,$S1027-4,0))</f>
        <v/>
      </c>
      <c r="I1027" s="296" t="str">
        <f ca="1">IF(ISERROR($S1027),"",OFFSET('Smelter Reference List'!$H$4,$S1027-4,0))</f>
        <v/>
      </c>
      <c r="J1027" s="296" t="str">
        <f ca="1">IF(ISERROR($S1027),"",OFFSET('Smelter Reference List'!$I$4,$S1027-4,0))</f>
        <v/>
      </c>
      <c r="K1027" s="297"/>
      <c r="L1027" s="297"/>
      <c r="M1027" s="297"/>
      <c r="N1027" s="297"/>
      <c r="O1027" s="297"/>
      <c r="P1027" s="297"/>
      <c r="Q1027" s="298"/>
      <c r="R1027" s="227"/>
      <c r="S1027" s="228" t="e">
        <f>IF(C1027="",NA(),MATCH($B1027&amp;$C1027,'Smelter Reference List'!$J:$J,0))</f>
        <v>#N/A</v>
      </c>
      <c r="T1027" s="229"/>
      <c r="U1027" s="229">
        <f t="shared" ca="1" si="31"/>
        <v>0</v>
      </c>
      <c r="V1027" s="229"/>
      <c r="W1027" s="229"/>
      <c r="Y1027" s="223" t="str">
        <f t="shared" si="32"/>
        <v/>
      </c>
    </row>
    <row r="1028" spans="1:25" s="223" customFormat="1" ht="20.25">
      <c r="A1028" s="293"/>
      <c r="B1028" s="294" t="str">
        <f>IF(LEN(A1028)=0,"",INDEX('Smelter Reference List'!$A:$A,MATCH($A1028,'Smelter Reference List'!$E:$E,0)))</f>
        <v/>
      </c>
      <c r="C1028" s="300" t="str">
        <f>IF(LEN(A1028)=0,"",INDEX('Smelter Reference List'!$C:$C,MATCH($A1028,'Smelter Reference List'!$E:$E,0)))</f>
        <v/>
      </c>
      <c r="D1028" s="294" t="str">
        <f ca="1">IF(ISERROR($S1028),"",OFFSET('Smelter Reference List'!$C$4,$S1028-4,0)&amp;"")</f>
        <v/>
      </c>
      <c r="E1028" s="294" t="str">
        <f ca="1">IF(ISERROR($S1028),"",OFFSET('Smelter Reference List'!$D$4,$S1028-4,0)&amp;"")</f>
        <v/>
      </c>
      <c r="F1028" s="294" t="str">
        <f ca="1">IF(ISERROR($S1028),"",OFFSET('Smelter Reference List'!$E$4,$S1028-4,0))</f>
        <v/>
      </c>
      <c r="G1028" s="294" t="str">
        <f ca="1">IF(C1028=$U$4,"Enter smelter details", IF(ISERROR($S1028),"",OFFSET('Smelter Reference List'!$F$4,$S1028-4,0)))</f>
        <v/>
      </c>
      <c r="H1028" s="295" t="str">
        <f ca="1">IF(ISERROR($S1028),"",OFFSET('Smelter Reference List'!$G$4,$S1028-4,0))</f>
        <v/>
      </c>
      <c r="I1028" s="296" t="str">
        <f ca="1">IF(ISERROR($S1028),"",OFFSET('Smelter Reference List'!$H$4,$S1028-4,0))</f>
        <v/>
      </c>
      <c r="J1028" s="296" t="str">
        <f ca="1">IF(ISERROR($S1028),"",OFFSET('Smelter Reference List'!$I$4,$S1028-4,0))</f>
        <v/>
      </c>
      <c r="K1028" s="297"/>
      <c r="L1028" s="297"/>
      <c r="M1028" s="297"/>
      <c r="N1028" s="297"/>
      <c r="O1028" s="297"/>
      <c r="P1028" s="297"/>
      <c r="Q1028" s="298"/>
      <c r="R1028" s="227"/>
      <c r="S1028" s="228" t="e">
        <f>IF(C1028="",NA(),MATCH($B1028&amp;$C1028,'Smelter Reference List'!$J:$J,0))</f>
        <v>#N/A</v>
      </c>
      <c r="T1028" s="229"/>
      <c r="U1028" s="229">
        <f t="shared" ca="1" si="31"/>
        <v>0</v>
      </c>
      <c r="V1028" s="229"/>
      <c r="W1028" s="229"/>
      <c r="Y1028" s="223" t="str">
        <f t="shared" si="32"/>
        <v/>
      </c>
    </row>
    <row r="1029" spans="1:25" s="223" customFormat="1" ht="20.25">
      <c r="A1029" s="293"/>
      <c r="B1029" s="294" t="str">
        <f>IF(LEN(A1029)=0,"",INDEX('Smelter Reference List'!$A:$A,MATCH($A1029,'Smelter Reference List'!$E:$E,0)))</f>
        <v/>
      </c>
      <c r="C1029" s="300" t="str">
        <f>IF(LEN(A1029)=0,"",INDEX('Smelter Reference List'!$C:$C,MATCH($A1029,'Smelter Reference List'!$E:$E,0)))</f>
        <v/>
      </c>
      <c r="D1029" s="294" t="str">
        <f ca="1">IF(ISERROR($S1029),"",OFFSET('Smelter Reference List'!$C$4,$S1029-4,0)&amp;"")</f>
        <v/>
      </c>
      <c r="E1029" s="294" t="str">
        <f ca="1">IF(ISERROR($S1029),"",OFFSET('Smelter Reference List'!$D$4,$S1029-4,0)&amp;"")</f>
        <v/>
      </c>
      <c r="F1029" s="294" t="str">
        <f ca="1">IF(ISERROR($S1029),"",OFFSET('Smelter Reference List'!$E$4,$S1029-4,0))</f>
        <v/>
      </c>
      <c r="G1029" s="294" t="str">
        <f ca="1">IF(C1029=$U$4,"Enter smelter details", IF(ISERROR($S1029),"",OFFSET('Smelter Reference List'!$F$4,$S1029-4,0)))</f>
        <v/>
      </c>
      <c r="H1029" s="295" t="str">
        <f ca="1">IF(ISERROR($S1029),"",OFFSET('Smelter Reference List'!$G$4,$S1029-4,0))</f>
        <v/>
      </c>
      <c r="I1029" s="296" t="str">
        <f ca="1">IF(ISERROR($S1029),"",OFFSET('Smelter Reference List'!$H$4,$S1029-4,0))</f>
        <v/>
      </c>
      <c r="J1029" s="296" t="str">
        <f ca="1">IF(ISERROR($S1029),"",OFFSET('Smelter Reference List'!$I$4,$S1029-4,0))</f>
        <v/>
      </c>
      <c r="K1029" s="297"/>
      <c r="L1029" s="297"/>
      <c r="M1029" s="297"/>
      <c r="N1029" s="297"/>
      <c r="O1029" s="297"/>
      <c r="P1029" s="297"/>
      <c r="Q1029" s="298"/>
      <c r="R1029" s="227"/>
      <c r="S1029" s="228" t="e">
        <f>IF(C1029="",NA(),MATCH($B1029&amp;$C1029,'Smelter Reference List'!$J:$J,0))</f>
        <v>#N/A</v>
      </c>
      <c r="T1029" s="229"/>
      <c r="U1029" s="229">
        <f t="shared" ca="1" si="31"/>
        <v>0</v>
      </c>
      <c r="V1029" s="229"/>
      <c r="W1029" s="229"/>
      <c r="Y1029" s="223" t="str">
        <f t="shared" si="32"/>
        <v/>
      </c>
    </row>
    <row r="1030" spans="1:25" s="223" customFormat="1" ht="20.25">
      <c r="A1030" s="293"/>
      <c r="B1030" s="294" t="str">
        <f>IF(LEN(A1030)=0,"",INDEX('Smelter Reference List'!$A:$A,MATCH($A1030,'Smelter Reference List'!$E:$E,0)))</f>
        <v/>
      </c>
      <c r="C1030" s="300" t="str">
        <f>IF(LEN(A1030)=0,"",INDEX('Smelter Reference List'!$C:$C,MATCH($A1030,'Smelter Reference List'!$E:$E,0)))</f>
        <v/>
      </c>
      <c r="D1030" s="294" t="str">
        <f ca="1">IF(ISERROR($S1030),"",OFFSET('Smelter Reference List'!$C$4,$S1030-4,0)&amp;"")</f>
        <v/>
      </c>
      <c r="E1030" s="294" t="str">
        <f ca="1">IF(ISERROR($S1030),"",OFFSET('Smelter Reference List'!$D$4,$S1030-4,0)&amp;"")</f>
        <v/>
      </c>
      <c r="F1030" s="294" t="str">
        <f ca="1">IF(ISERROR($S1030),"",OFFSET('Smelter Reference List'!$E$4,$S1030-4,0))</f>
        <v/>
      </c>
      <c r="G1030" s="294" t="str">
        <f ca="1">IF(C1030=$U$4,"Enter smelter details", IF(ISERROR($S1030),"",OFFSET('Smelter Reference List'!$F$4,$S1030-4,0)))</f>
        <v/>
      </c>
      <c r="H1030" s="295" t="str">
        <f ca="1">IF(ISERROR($S1030),"",OFFSET('Smelter Reference List'!$G$4,$S1030-4,0))</f>
        <v/>
      </c>
      <c r="I1030" s="296" t="str">
        <f ca="1">IF(ISERROR($S1030),"",OFFSET('Smelter Reference List'!$H$4,$S1030-4,0))</f>
        <v/>
      </c>
      <c r="J1030" s="296" t="str">
        <f ca="1">IF(ISERROR($S1030),"",OFFSET('Smelter Reference List'!$I$4,$S1030-4,0))</f>
        <v/>
      </c>
      <c r="K1030" s="297"/>
      <c r="L1030" s="297"/>
      <c r="M1030" s="297"/>
      <c r="N1030" s="297"/>
      <c r="O1030" s="297"/>
      <c r="P1030" s="297"/>
      <c r="Q1030" s="298"/>
      <c r="R1030" s="227"/>
      <c r="S1030" s="228" t="e">
        <f>IF(C1030="",NA(),MATCH($B1030&amp;$C1030,'Smelter Reference List'!$J:$J,0))</f>
        <v>#N/A</v>
      </c>
      <c r="T1030" s="229"/>
      <c r="U1030" s="229">
        <f t="shared" ref="U1030:U1093" ca="1" si="33">IF(AND(C1030="Smelter not listed",OR(LEN(D1030)=0,LEN(E1030)=0)),1,0)</f>
        <v>0</v>
      </c>
      <c r="V1030" s="229"/>
      <c r="W1030" s="229"/>
      <c r="Y1030" s="223" t="str">
        <f t="shared" ref="Y1030:Y1093" si="34">B1030&amp;C1030</f>
        <v/>
      </c>
    </row>
    <row r="1031" spans="1:25" s="223" customFormat="1" ht="20.25">
      <c r="A1031" s="293"/>
      <c r="B1031" s="294" t="str">
        <f>IF(LEN(A1031)=0,"",INDEX('Smelter Reference List'!$A:$A,MATCH($A1031,'Smelter Reference List'!$E:$E,0)))</f>
        <v/>
      </c>
      <c r="C1031" s="300" t="str">
        <f>IF(LEN(A1031)=0,"",INDEX('Smelter Reference List'!$C:$C,MATCH($A1031,'Smelter Reference List'!$E:$E,0)))</f>
        <v/>
      </c>
      <c r="D1031" s="294" t="str">
        <f ca="1">IF(ISERROR($S1031),"",OFFSET('Smelter Reference List'!$C$4,$S1031-4,0)&amp;"")</f>
        <v/>
      </c>
      <c r="E1031" s="294" t="str">
        <f ca="1">IF(ISERROR($S1031),"",OFFSET('Smelter Reference List'!$D$4,$S1031-4,0)&amp;"")</f>
        <v/>
      </c>
      <c r="F1031" s="294" t="str">
        <f ca="1">IF(ISERROR($S1031),"",OFFSET('Smelter Reference List'!$E$4,$S1031-4,0))</f>
        <v/>
      </c>
      <c r="G1031" s="294" t="str">
        <f ca="1">IF(C1031=$U$4,"Enter smelter details", IF(ISERROR($S1031),"",OFFSET('Smelter Reference List'!$F$4,$S1031-4,0)))</f>
        <v/>
      </c>
      <c r="H1031" s="295" t="str">
        <f ca="1">IF(ISERROR($S1031),"",OFFSET('Smelter Reference List'!$G$4,$S1031-4,0))</f>
        <v/>
      </c>
      <c r="I1031" s="296" t="str">
        <f ca="1">IF(ISERROR($S1031),"",OFFSET('Smelter Reference List'!$H$4,$S1031-4,0))</f>
        <v/>
      </c>
      <c r="J1031" s="296" t="str">
        <f ca="1">IF(ISERROR($S1031),"",OFFSET('Smelter Reference List'!$I$4,$S1031-4,0))</f>
        <v/>
      </c>
      <c r="K1031" s="297"/>
      <c r="L1031" s="297"/>
      <c r="M1031" s="297"/>
      <c r="N1031" s="297"/>
      <c r="O1031" s="297"/>
      <c r="P1031" s="297"/>
      <c r="Q1031" s="298"/>
      <c r="R1031" s="227"/>
      <c r="S1031" s="228" t="e">
        <f>IF(C1031="",NA(),MATCH($B1031&amp;$C1031,'Smelter Reference List'!$J:$J,0))</f>
        <v>#N/A</v>
      </c>
      <c r="T1031" s="229"/>
      <c r="U1031" s="229">
        <f t="shared" ca="1" si="33"/>
        <v>0</v>
      </c>
      <c r="V1031" s="229"/>
      <c r="W1031" s="229"/>
      <c r="Y1031" s="223" t="str">
        <f t="shared" si="34"/>
        <v/>
      </c>
    </row>
    <row r="1032" spans="1:25" s="223" customFormat="1" ht="20.25">
      <c r="A1032" s="293"/>
      <c r="B1032" s="294" t="str">
        <f>IF(LEN(A1032)=0,"",INDEX('Smelter Reference List'!$A:$A,MATCH($A1032,'Smelter Reference List'!$E:$E,0)))</f>
        <v/>
      </c>
      <c r="C1032" s="300" t="str">
        <f>IF(LEN(A1032)=0,"",INDEX('Smelter Reference List'!$C:$C,MATCH($A1032,'Smelter Reference List'!$E:$E,0)))</f>
        <v/>
      </c>
      <c r="D1032" s="294" t="str">
        <f ca="1">IF(ISERROR($S1032),"",OFFSET('Smelter Reference List'!$C$4,$S1032-4,0)&amp;"")</f>
        <v/>
      </c>
      <c r="E1032" s="294" t="str">
        <f ca="1">IF(ISERROR($S1032),"",OFFSET('Smelter Reference List'!$D$4,$S1032-4,0)&amp;"")</f>
        <v/>
      </c>
      <c r="F1032" s="294" t="str">
        <f ca="1">IF(ISERROR($S1032),"",OFFSET('Smelter Reference List'!$E$4,$S1032-4,0))</f>
        <v/>
      </c>
      <c r="G1032" s="294" t="str">
        <f ca="1">IF(C1032=$U$4,"Enter smelter details", IF(ISERROR($S1032),"",OFFSET('Smelter Reference List'!$F$4,$S1032-4,0)))</f>
        <v/>
      </c>
      <c r="H1032" s="295" t="str">
        <f ca="1">IF(ISERROR($S1032),"",OFFSET('Smelter Reference List'!$G$4,$S1032-4,0))</f>
        <v/>
      </c>
      <c r="I1032" s="296" t="str">
        <f ca="1">IF(ISERROR($S1032),"",OFFSET('Smelter Reference List'!$H$4,$S1032-4,0))</f>
        <v/>
      </c>
      <c r="J1032" s="296" t="str">
        <f ca="1">IF(ISERROR($S1032),"",OFFSET('Smelter Reference List'!$I$4,$S1032-4,0))</f>
        <v/>
      </c>
      <c r="K1032" s="297"/>
      <c r="L1032" s="297"/>
      <c r="M1032" s="297"/>
      <c r="N1032" s="297"/>
      <c r="O1032" s="297"/>
      <c r="P1032" s="297"/>
      <c r="Q1032" s="298"/>
      <c r="R1032" s="227"/>
      <c r="S1032" s="228" t="e">
        <f>IF(C1032="",NA(),MATCH($B1032&amp;$C1032,'Smelter Reference List'!$J:$J,0))</f>
        <v>#N/A</v>
      </c>
      <c r="T1032" s="229"/>
      <c r="U1032" s="229">
        <f t="shared" ca="1" si="33"/>
        <v>0</v>
      </c>
      <c r="V1032" s="229"/>
      <c r="W1032" s="229"/>
      <c r="Y1032" s="223" t="str">
        <f t="shared" si="34"/>
        <v/>
      </c>
    </row>
    <row r="1033" spans="1:25" s="223" customFormat="1" ht="20.25">
      <c r="A1033" s="293"/>
      <c r="B1033" s="294" t="str">
        <f>IF(LEN(A1033)=0,"",INDEX('Smelter Reference List'!$A:$A,MATCH($A1033,'Smelter Reference List'!$E:$E,0)))</f>
        <v/>
      </c>
      <c r="C1033" s="300" t="str">
        <f>IF(LEN(A1033)=0,"",INDEX('Smelter Reference List'!$C:$C,MATCH($A1033,'Smelter Reference List'!$E:$E,0)))</f>
        <v/>
      </c>
      <c r="D1033" s="294" t="str">
        <f ca="1">IF(ISERROR($S1033),"",OFFSET('Smelter Reference List'!$C$4,$S1033-4,0)&amp;"")</f>
        <v/>
      </c>
      <c r="E1033" s="294" t="str">
        <f ca="1">IF(ISERROR($S1033),"",OFFSET('Smelter Reference List'!$D$4,$S1033-4,0)&amp;"")</f>
        <v/>
      </c>
      <c r="F1033" s="294" t="str">
        <f ca="1">IF(ISERROR($S1033),"",OFFSET('Smelter Reference List'!$E$4,$S1033-4,0))</f>
        <v/>
      </c>
      <c r="G1033" s="294" t="str">
        <f ca="1">IF(C1033=$U$4,"Enter smelter details", IF(ISERROR($S1033),"",OFFSET('Smelter Reference List'!$F$4,$S1033-4,0)))</f>
        <v/>
      </c>
      <c r="H1033" s="295" t="str">
        <f ca="1">IF(ISERROR($S1033),"",OFFSET('Smelter Reference List'!$G$4,$S1033-4,0))</f>
        <v/>
      </c>
      <c r="I1033" s="296" t="str">
        <f ca="1">IF(ISERROR($S1033),"",OFFSET('Smelter Reference List'!$H$4,$S1033-4,0))</f>
        <v/>
      </c>
      <c r="J1033" s="296" t="str">
        <f ca="1">IF(ISERROR($S1033),"",OFFSET('Smelter Reference List'!$I$4,$S1033-4,0))</f>
        <v/>
      </c>
      <c r="K1033" s="297"/>
      <c r="L1033" s="297"/>
      <c r="M1033" s="297"/>
      <c r="N1033" s="297"/>
      <c r="O1033" s="297"/>
      <c r="P1033" s="297"/>
      <c r="Q1033" s="298"/>
      <c r="R1033" s="227"/>
      <c r="S1033" s="228" t="e">
        <f>IF(C1033="",NA(),MATCH($B1033&amp;$C1033,'Smelter Reference List'!$J:$J,0))</f>
        <v>#N/A</v>
      </c>
      <c r="T1033" s="229"/>
      <c r="U1033" s="229">
        <f t="shared" ca="1" si="33"/>
        <v>0</v>
      </c>
      <c r="V1033" s="229"/>
      <c r="W1033" s="229"/>
      <c r="Y1033" s="223" t="str">
        <f t="shared" si="34"/>
        <v/>
      </c>
    </row>
    <row r="1034" spans="1:25" s="223" customFormat="1" ht="20.25">
      <c r="A1034" s="293"/>
      <c r="B1034" s="294" t="str">
        <f>IF(LEN(A1034)=0,"",INDEX('Smelter Reference List'!$A:$A,MATCH($A1034,'Smelter Reference List'!$E:$E,0)))</f>
        <v/>
      </c>
      <c r="C1034" s="300" t="str">
        <f>IF(LEN(A1034)=0,"",INDEX('Smelter Reference List'!$C:$C,MATCH($A1034,'Smelter Reference List'!$E:$E,0)))</f>
        <v/>
      </c>
      <c r="D1034" s="294" t="str">
        <f ca="1">IF(ISERROR($S1034),"",OFFSET('Smelter Reference List'!$C$4,$S1034-4,0)&amp;"")</f>
        <v/>
      </c>
      <c r="E1034" s="294" t="str">
        <f ca="1">IF(ISERROR($S1034),"",OFFSET('Smelter Reference List'!$D$4,$S1034-4,0)&amp;"")</f>
        <v/>
      </c>
      <c r="F1034" s="294" t="str">
        <f ca="1">IF(ISERROR($S1034),"",OFFSET('Smelter Reference List'!$E$4,$S1034-4,0))</f>
        <v/>
      </c>
      <c r="G1034" s="294" t="str">
        <f ca="1">IF(C1034=$U$4,"Enter smelter details", IF(ISERROR($S1034),"",OFFSET('Smelter Reference List'!$F$4,$S1034-4,0)))</f>
        <v/>
      </c>
      <c r="H1034" s="295" t="str">
        <f ca="1">IF(ISERROR($S1034),"",OFFSET('Smelter Reference List'!$G$4,$S1034-4,0))</f>
        <v/>
      </c>
      <c r="I1034" s="296" t="str">
        <f ca="1">IF(ISERROR($S1034),"",OFFSET('Smelter Reference List'!$H$4,$S1034-4,0))</f>
        <v/>
      </c>
      <c r="J1034" s="296" t="str">
        <f ca="1">IF(ISERROR($S1034),"",OFFSET('Smelter Reference List'!$I$4,$S1034-4,0))</f>
        <v/>
      </c>
      <c r="K1034" s="297"/>
      <c r="L1034" s="297"/>
      <c r="M1034" s="297"/>
      <c r="N1034" s="297"/>
      <c r="O1034" s="297"/>
      <c r="P1034" s="297"/>
      <c r="Q1034" s="298"/>
      <c r="R1034" s="227"/>
      <c r="S1034" s="228" t="e">
        <f>IF(C1034="",NA(),MATCH($B1034&amp;$C1034,'Smelter Reference List'!$J:$J,0))</f>
        <v>#N/A</v>
      </c>
      <c r="T1034" s="229"/>
      <c r="U1034" s="229">
        <f t="shared" ca="1" si="33"/>
        <v>0</v>
      </c>
      <c r="V1034" s="229"/>
      <c r="W1034" s="229"/>
      <c r="Y1034" s="223" t="str">
        <f t="shared" si="34"/>
        <v/>
      </c>
    </row>
    <row r="1035" spans="1:25" s="223" customFormat="1" ht="20.25">
      <c r="A1035" s="293"/>
      <c r="B1035" s="294" t="str">
        <f>IF(LEN(A1035)=0,"",INDEX('Smelter Reference List'!$A:$A,MATCH($A1035,'Smelter Reference List'!$E:$E,0)))</f>
        <v/>
      </c>
      <c r="C1035" s="300" t="str">
        <f>IF(LEN(A1035)=0,"",INDEX('Smelter Reference List'!$C:$C,MATCH($A1035,'Smelter Reference List'!$E:$E,0)))</f>
        <v/>
      </c>
      <c r="D1035" s="294" t="str">
        <f ca="1">IF(ISERROR($S1035),"",OFFSET('Smelter Reference List'!$C$4,$S1035-4,0)&amp;"")</f>
        <v/>
      </c>
      <c r="E1035" s="294" t="str">
        <f ca="1">IF(ISERROR($S1035),"",OFFSET('Smelter Reference List'!$D$4,$S1035-4,0)&amp;"")</f>
        <v/>
      </c>
      <c r="F1035" s="294" t="str">
        <f ca="1">IF(ISERROR($S1035),"",OFFSET('Smelter Reference List'!$E$4,$S1035-4,0))</f>
        <v/>
      </c>
      <c r="G1035" s="294" t="str">
        <f ca="1">IF(C1035=$U$4,"Enter smelter details", IF(ISERROR($S1035),"",OFFSET('Smelter Reference List'!$F$4,$S1035-4,0)))</f>
        <v/>
      </c>
      <c r="H1035" s="295" t="str">
        <f ca="1">IF(ISERROR($S1035),"",OFFSET('Smelter Reference List'!$G$4,$S1035-4,0))</f>
        <v/>
      </c>
      <c r="I1035" s="296" t="str">
        <f ca="1">IF(ISERROR($S1035),"",OFFSET('Smelter Reference List'!$H$4,$S1035-4,0))</f>
        <v/>
      </c>
      <c r="J1035" s="296" t="str">
        <f ca="1">IF(ISERROR($S1035),"",OFFSET('Smelter Reference List'!$I$4,$S1035-4,0))</f>
        <v/>
      </c>
      <c r="K1035" s="297"/>
      <c r="L1035" s="297"/>
      <c r="M1035" s="297"/>
      <c r="N1035" s="297"/>
      <c r="O1035" s="297"/>
      <c r="P1035" s="297"/>
      <c r="Q1035" s="298"/>
      <c r="R1035" s="227"/>
      <c r="S1035" s="228" t="e">
        <f>IF(C1035="",NA(),MATCH($B1035&amp;$C1035,'Smelter Reference List'!$J:$J,0))</f>
        <v>#N/A</v>
      </c>
      <c r="T1035" s="229"/>
      <c r="U1035" s="229">
        <f t="shared" ca="1" si="33"/>
        <v>0</v>
      </c>
      <c r="V1035" s="229"/>
      <c r="W1035" s="229"/>
      <c r="Y1035" s="223" t="str">
        <f t="shared" si="34"/>
        <v/>
      </c>
    </row>
    <row r="1036" spans="1:25" s="223" customFormat="1" ht="20.25">
      <c r="A1036" s="293"/>
      <c r="B1036" s="294" t="str">
        <f>IF(LEN(A1036)=0,"",INDEX('Smelter Reference List'!$A:$A,MATCH($A1036,'Smelter Reference List'!$E:$E,0)))</f>
        <v/>
      </c>
      <c r="C1036" s="300" t="str">
        <f>IF(LEN(A1036)=0,"",INDEX('Smelter Reference List'!$C:$C,MATCH($A1036,'Smelter Reference List'!$E:$E,0)))</f>
        <v/>
      </c>
      <c r="D1036" s="294" t="str">
        <f ca="1">IF(ISERROR($S1036),"",OFFSET('Smelter Reference List'!$C$4,$S1036-4,0)&amp;"")</f>
        <v/>
      </c>
      <c r="E1036" s="294" t="str">
        <f ca="1">IF(ISERROR($S1036),"",OFFSET('Smelter Reference List'!$D$4,$S1036-4,0)&amp;"")</f>
        <v/>
      </c>
      <c r="F1036" s="294" t="str">
        <f ca="1">IF(ISERROR($S1036),"",OFFSET('Smelter Reference List'!$E$4,$S1036-4,0))</f>
        <v/>
      </c>
      <c r="G1036" s="294" t="str">
        <f ca="1">IF(C1036=$U$4,"Enter smelter details", IF(ISERROR($S1036),"",OFFSET('Smelter Reference List'!$F$4,$S1036-4,0)))</f>
        <v/>
      </c>
      <c r="H1036" s="295" t="str">
        <f ca="1">IF(ISERROR($S1036),"",OFFSET('Smelter Reference List'!$G$4,$S1036-4,0))</f>
        <v/>
      </c>
      <c r="I1036" s="296" t="str">
        <f ca="1">IF(ISERROR($S1036),"",OFFSET('Smelter Reference List'!$H$4,$S1036-4,0))</f>
        <v/>
      </c>
      <c r="J1036" s="296" t="str">
        <f ca="1">IF(ISERROR($S1036),"",OFFSET('Smelter Reference List'!$I$4,$S1036-4,0))</f>
        <v/>
      </c>
      <c r="K1036" s="297"/>
      <c r="L1036" s="297"/>
      <c r="M1036" s="297"/>
      <c r="N1036" s="297"/>
      <c r="O1036" s="297"/>
      <c r="P1036" s="297"/>
      <c r="Q1036" s="298"/>
      <c r="R1036" s="227"/>
      <c r="S1036" s="228" t="e">
        <f>IF(C1036="",NA(),MATCH($B1036&amp;$C1036,'Smelter Reference List'!$J:$J,0))</f>
        <v>#N/A</v>
      </c>
      <c r="T1036" s="229"/>
      <c r="U1036" s="229">
        <f t="shared" ca="1" si="33"/>
        <v>0</v>
      </c>
      <c r="V1036" s="229"/>
      <c r="W1036" s="229"/>
      <c r="Y1036" s="223" t="str">
        <f t="shared" si="34"/>
        <v/>
      </c>
    </row>
    <row r="1037" spans="1:25" s="223" customFormat="1" ht="20.25">
      <c r="A1037" s="293"/>
      <c r="B1037" s="294" t="str">
        <f>IF(LEN(A1037)=0,"",INDEX('Smelter Reference List'!$A:$A,MATCH($A1037,'Smelter Reference List'!$E:$E,0)))</f>
        <v/>
      </c>
      <c r="C1037" s="300" t="str">
        <f>IF(LEN(A1037)=0,"",INDEX('Smelter Reference List'!$C:$C,MATCH($A1037,'Smelter Reference List'!$E:$E,0)))</f>
        <v/>
      </c>
      <c r="D1037" s="294" t="str">
        <f ca="1">IF(ISERROR($S1037),"",OFFSET('Smelter Reference List'!$C$4,$S1037-4,0)&amp;"")</f>
        <v/>
      </c>
      <c r="E1037" s="294" t="str">
        <f ca="1">IF(ISERROR($S1037),"",OFFSET('Smelter Reference List'!$D$4,$S1037-4,0)&amp;"")</f>
        <v/>
      </c>
      <c r="F1037" s="294" t="str">
        <f ca="1">IF(ISERROR($S1037),"",OFFSET('Smelter Reference List'!$E$4,$S1037-4,0))</f>
        <v/>
      </c>
      <c r="G1037" s="294" t="str">
        <f ca="1">IF(C1037=$U$4,"Enter smelter details", IF(ISERROR($S1037),"",OFFSET('Smelter Reference List'!$F$4,$S1037-4,0)))</f>
        <v/>
      </c>
      <c r="H1037" s="295" t="str">
        <f ca="1">IF(ISERROR($S1037),"",OFFSET('Smelter Reference List'!$G$4,$S1037-4,0))</f>
        <v/>
      </c>
      <c r="I1037" s="296" t="str">
        <f ca="1">IF(ISERROR($S1037),"",OFFSET('Smelter Reference List'!$H$4,$S1037-4,0))</f>
        <v/>
      </c>
      <c r="J1037" s="296" t="str">
        <f ca="1">IF(ISERROR($S1037),"",OFFSET('Smelter Reference List'!$I$4,$S1037-4,0))</f>
        <v/>
      </c>
      <c r="K1037" s="297"/>
      <c r="L1037" s="297"/>
      <c r="M1037" s="297"/>
      <c r="N1037" s="297"/>
      <c r="O1037" s="297"/>
      <c r="P1037" s="297"/>
      <c r="Q1037" s="298"/>
      <c r="R1037" s="227"/>
      <c r="S1037" s="228" t="e">
        <f>IF(C1037="",NA(),MATCH($B1037&amp;$C1037,'Smelter Reference List'!$J:$J,0))</f>
        <v>#N/A</v>
      </c>
      <c r="T1037" s="229"/>
      <c r="U1037" s="229">
        <f t="shared" ca="1" si="33"/>
        <v>0</v>
      </c>
      <c r="V1037" s="229"/>
      <c r="W1037" s="229"/>
      <c r="Y1037" s="223" t="str">
        <f t="shared" si="34"/>
        <v/>
      </c>
    </row>
    <row r="1038" spans="1:25" s="223" customFormat="1" ht="20.25">
      <c r="A1038" s="293"/>
      <c r="B1038" s="294" t="str">
        <f>IF(LEN(A1038)=0,"",INDEX('Smelter Reference List'!$A:$A,MATCH($A1038,'Smelter Reference List'!$E:$E,0)))</f>
        <v/>
      </c>
      <c r="C1038" s="300" t="str">
        <f>IF(LEN(A1038)=0,"",INDEX('Smelter Reference List'!$C:$C,MATCH($A1038,'Smelter Reference List'!$E:$E,0)))</f>
        <v/>
      </c>
      <c r="D1038" s="294" t="str">
        <f ca="1">IF(ISERROR($S1038),"",OFFSET('Smelter Reference List'!$C$4,$S1038-4,0)&amp;"")</f>
        <v/>
      </c>
      <c r="E1038" s="294" t="str">
        <f ca="1">IF(ISERROR($S1038),"",OFFSET('Smelter Reference List'!$D$4,$S1038-4,0)&amp;"")</f>
        <v/>
      </c>
      <c r="F1038" s="294" t="str">
        <f ca="1">IF(ISERROR($S1038),"",OFFSET('Smelter Reference List'!$E$4,$S1038-4,0))</f>
        <v/>
      </c>
      <c r="G1038" s="294" t="str">
        <f ca="1">IF(C1038=$U$4,"Enter smelter details", IF(ISERROR($S1038),"",OFFSET('Smelter Reference List'!$F$4,$S1038-4,0)))</f>
        <v/>
      </c>
      <c r="H1038" s="295" t="str">
        <f ca="1">IF(ISERROR($S1038),"",OFFSET('Smelter Reference List'!$G$4,$S1038-4,0))</f>
        <v/>
      </c>
      <c r="I1038" s="296" t="str">
        <f ca="1">IF(ISERROR($S1038),"",OFFSET('Smelter Reference List'!$H$4,$S1038-4,0))</f>
        <v/>
      </c>
      <c r="J1038" s="296" t="str">
        <f ca="1">IF(ISERROR($S1038),"",OFFSET('Smelter Reference List'!$I$4,$S1038-4,0))</f>
        <v/>
      </c>
      <c r="K1038" s="297"/>
      <c r="L1038" s="297"/>
      <c r="M1038" s="297"/>
      <c r="N1038" s="297"/>
      <c r="O1038" s="297"/>
      <c r="P1038" s="297"/>
      <c r="Q1038" s="298"/>
      <c r="R1038" s="227"/>
      <c r="S1038" s="228" t="e">
        <f>IF(C1038="",NA(),MATCH($B1038&amp;$C1038,'Smelter Reference List'!$J:$J,0))</f>
        <v>#N/A</v>
      </c>
      <c r="T1038" s="229"/>
      <c r="U1038" s="229">
        <f t="shared" ca="1" si="33"/>
        <v>0</v>
      </c>
      <c r="V1038" s="229"/>
      <c r="W1038" s="229"/>
      <c r="Y1038" s="223" t="str">
        <f t="shared" si="34"/>
        <v/>
      </c>
    </row>
    <row r="1039" spans="1:25" s="223" customFormat="1" ht="20.25">
      <c r="A1039" s="293"/>
      <c r="B1039" s="294" t="str">
        <f>IF(LEN(A1039)=0,"",INDEX('Smelter Reference List'!$A:$A,MATCH($A1039,'Smelter Reference List'!$E:$E,0)))</f>
        <v/>
      </c>
      <c r="C1039" s="300" t="str">
        <f>IF(LEN(A1039)=0,"",INDEX('Smelter Reference List'!$C:$C,MATCH($A1039,'Smelter Reference List'!$E:$E,0)))</f>
        <v/>
      </c>
      <c r="D1039" s="294" t="str">
        <f ca="1">IF(ISERROR($S1039),"",OFFSET('Smelter Reference List'!$C$4,$S1039-4,0)&amp;"")</f>
        <v/>
      </c>
      <c r="E1039" s="294" t="str">
        <f ca="1">IF(ISERROR($S1039),"",OFFSET('Smelter Reference List'!$D$4,$S1039-4,0)&amp;"")</f>
        <v/>
      </c>
      <c r="F1039" s="294" t="str">
        <f ca="1">IF(ISERROR($S1039),"",OFFSET('Smelter Reference List'!$E$4,$S1039-4,0))</f>
        <v/>
      </c>
      <c r="G1039" s="294" t="str">
        <f ca="1">IF(C1039=$U$4,"Enter smelter details", IF(ISERROR($S1039),"",OFFSET('Smelter Reference List'!$F$4,$S1039-4,0)))</f>
        <v/>
      </c>
      <c r="H1039" s="295" t="str">
        <f ca="1">IF(ISERROR($S1039),"",OFFSET('Smelter Reference List'!$G$4,$S1039-4,0))</f>
        <v/>
      </c>
      <c r="I1039" s="296" t="str">
        <f ca="1">IF(ISERROR($S1039),"",OFFSET('Smelter Reference List'!$H$4,$S1039-4,0))</f>
        <v/>
      </c>
      <c r="J1039" s="296" t="str">
        <f ca="1">IF(ISERROR($S1039),"",OFFSET('Smelter Reference List'!$I$4,$S1039-4,0))</f>
        <v/>
      </c>
      <c r="K1039" s="297"/>
      <c r="L1039" s="297"/>
      <c r="M1039" s="297"/>
      <c r="N1039" s="297"/>
      <c r="O1039" s="297"/>
      <c r="P1039" s="297"/>
      <c r="Q1039" s="298"/>
      <c r="R1039" s="227"/>
      <c r="S1039" s="228" t="e">
        <f>IF(C1039="",NA(),MATCH($B1039&amp;$C1039,'Smelter Reference List'!$J:$J,0))</f>
        <v>#N/A</v>
      </c>
      <c r="T1039" s="229"/>
      <c r="U1039" s="229">
        <f t="shared" ca="1" si="33"/>
        <v>0</v>
      </c>
      <c r="V1039" s="229"/>
      <c r="W1039" s="229"/>
      <c r="Y1039" s="223" t="str">
        <f t="shared" si="34"/>
        <v/>
      </c>
    </row>
    <row r="1040" spans="1:25" s="223" customFormat="1" ht="20.25">
      <c r="A1040" s="293"/>
      <c r="B1040" s="294" t="str">
        <f>IF(LEN(A1040)=0,"",INDEX('Smelter Reference List'!$A:$A,MATCH($A1040,'Smelter Reference List'!$E:$E,0)))</f>
        <v/>
      </c>
      <c r="C1040" s="300" t="str">
        <f>IF(LEN(A1040)=0,"",INDEX('Smelter Reference List'!$C:$C,MATCH($A1040,'Smelter Reference List'!$E:$E,0)))</f>
        <v/>
      </c>
      <c r="D1040" s="294" t="str">
        <f ca="1">IF(ISERROR($S1040),"",OFFSET('Smelter Reference List'!$C$4,$S1040-4,0)&amp;"")</f>
        <v/>
      </c>
      <c r="E1040" s="294" t="str">
        <f ca="1">IF(ISERROR($S1040),"",OFFSET('Smelter Reference List'!$D$4,$S1040-4,0)&amp;"")</f>
        <v/>
      </c>
      <c r="F1040" s="294" t="str">
        <f ca="1">IF(ISERROR($S1040),"",OFFSET('Smelter Reference List'!$E$4,$S1040-4,0))</f>
        <v/>
      </c>
      <c r="G1040" s="294" t="str">
        <f ca="1">IF(C1040=$U$4,"Enter smelter details", IF(ISERROR($S1040),"",OFFSET('Smelter Reference List'!$F$4,$S1040-4,0)))</f>
        <v/>
      </c>
      <c r="H1040" s="295" t="str">
        <f ca="1">IF(ISERROR($S1040),"",OFFSET('Smelter Reference List'!$G$4,$S1040-4,0))</f>
        <v/>
      </c>
      <c r="I1040" s="296" t="str">
        <f ca="1">IF(ISERROR($S1040),"",OFFSET('Smelter Reference List'!$H$4,$S1040-4,0))</f>
        <v/>
      </c>
      <c r="J1040" s="296" t="str">
        <f ca="1">IF(ISERROR($S1040),"",OFFSET('Smelter Reference List'!$I$4,$S1040-4,0))</f>
        <v/>
      </c>
      <c r="K1040" s="297"/>
      <c r="L1040" s="297"/>
      <c r="M1040" s="297"/>
      <c r="N1040" s="297"/>
      <c r="O1040" s="297"/>
      <c r="P1040" s="297"/>
      <c r="Q1040" s="298"/>
      <c r="R1040" s="227"/>
      <c r="S1040" s="228" t="e">
        <f>IF(C1040="",NA(),MATCH($B1040&amp;$C1040,'Smelter Reference List'!$J:$J,0))</f>
        <v>#N/A</v>
      </c>
      <c r="T1040" s="229"/>
      <c r="U1040" s="229">
        <f t="shared" ca="1" si="33"/>
        <v>0</v>
      </c>
      <c r="V1040" s="229"/>
      <c r="W1040" s="229"/>
      <c r="Y1040" s="223" t="str">
        <f t="shared" si="34"/>
        <v/>
      </c>
    </row>
    <row r="1041" spans="1:25" s="223" customFormat="1" ht="20.25">
      <c r="A1041" s="293"/>
      <c r="B1041" s="294" t="str">
        <f>IF(LEN(A1041)=0,"",INDEX('Smelter Reference List'!$A:$A,MATCH($A1041,'Smelter Reference List'!$E:$E,0)))</f>
        <v/>
      </c>
      <c r="C1041" s="300" t="str">
        <f>IF(LEN(A1041)=0,"",INDEX('Smelter Reference List'!$C:$C,MATCH($A1041,'Smelter Reference List'!$E:$E,0)))</f>
        <v/>
      </c>
      <c r="D1041" s="294" t="str">
        <f ca="1">IF(ISERROR($S1041),"",OFFSET('Smelter Reference List'!$C$4,$S1041-4,0)&amp;"")</f>
        <v/>
      </c>
      <c r="E1041" s="294" t="str">
        <f ca="1">IF(ISERROR($S1041),"",OFFSET('Smelter Reference List'!$D$4,$S1041-4,0)&amp;"")</f>
        <v/>
      </c>
      <c r="F1041" s="294" t="str">
        <f ca="1">IF(ISERROR($S1041),"",OFFSET('Smelter Reference List'!$E$4,$S1041-4,0))</f>
        <v/>
      </c>
      <c r="G1041" s="294" t="str">
        <f ca="1">IF(C1041=$U$4,"Enter smelter details", IF(ISERROR($S1041),"",OFFSET('Smelter Reference List'!$F$4,$S1041-4,0)))</f>
        <v/>
      </c>
      <c r="H1041" s="295" t="str">
        <f ca="1">IF(ISERROR($S1041),"",OFFSET('Smelter Reference List'!$G$4,$S1041-4,0))</f>
        <v/>
      </c>
      <c r="I1041" s="296" t="str">
        <f ca="1">IF(ISERROR($S1041),"",OFFSET('Smelter Reference List'!$H$4,$S1041-4,0))</f>
        <v/>
      </c>
      <c r="J1041" s="296" t="str">
        <f ca="1">IF(ISERROR($S1041),"",OFFSET('Smelter Reference List'!$I$4,$S1041-4,0))</f>
        <v/>
      </c>
      <c r="K1041" s="297"/>
      <c r="L1041" s="297"/>
      <c r="M1041" s="297"/>
      <c r="N1041" s="297"/>
      <c r="O1041" s="297"/>
      <c r="P1041" s="297"/>
      <c r="Q1041" s="298"/>
      <c r="R1041" s="227"/>
      <c r="S1041" s="228" t="e">
        <f>IF(C1041="",NA(),MATCH($B1041&amp;$C1041,'Smelter Reference List'!$J:$J,0))</f>
        <v>#N/A</v>
      </c>
      <c r="T1041" s="229"/>
      <c r="U1041" s="229">
        <f t="shared" ca="1" si="33"/>
        <v>0</v>
      </c>
      <c r="V1041" s="229"/>
      <c r="W1041" s="229"/>
      <c r="Y1041" s="223" t="str">
        <f t="shared" si="34"/>
        <v/>
      </c>
    </row>
    <row r="1042" spans="1:25" s="223" customFormat="1" ht="20.25">
      <c r="A1042" s="293"/>
      <c r="B1042" s="294" t="str">
        <f>IF(LEN(A1042)=0,"",INDEX('Smelter Reference List'!$A:$A,MATCH($A1042,'Smelter Reference List'!$E:$E,0)))</f>
        <v/>
      </c>
      <c r="C1042" s="300" t="str">
        <f>IF(LEN(A1042)=0,"",INDEX('Smelter Reference List'!$C:$C,MATCH($A1042,'Smelter Reference List'!$E:$E,0)))</f>
        <v/>
      </c>
      <c r="D1042" s="294" t="str">
        <f ca="1">IF(ISERROR($S1042),"",OFFSET('Smelter Reference List'!$C$4,$S1042-4,0)&amp;"")</f>
        <v/>
      </c>
      <c r="E1042" s="294" t="str">
        <f ca="1">IF(ISERROR($S1042),"",OFFSET('Smelter Reference List'!$D$4,$S1042-4,0)&amp;"")</f>
        <v/>
      </c>
      <c r="F1042" s="294" t="str">
        <f ca="1">IF(ISERROR($S1042),"",OFFSET('Smelter Reference List'!$E$4,$S1042-4,0))</f>
        <v/>
      </c>
      <c r="G1042" s="294" t="str">
        <f ca="1">IF(C1042=$U$4,"Enter smelter details", IF(ISERROR($S1042),"",OFFSET('Smelter Reference List'!$F$4,$S1042-4,0)))</f>
        <v/>
      </c>
      <c r="H1042" s="295" t="str">
        <f ca="1">IF(ISERROR($S1042),"",OFFSET('Smelter Reference List'!$G$4,$S1042-4,0))</f>
        <v/>
      </c>
      <c r="I1042" s="296" t="str">
        <f ca="1">IF(ISERROR($S1042),"",OFFSET('Smelter Reference List'!$H$4,$S1042-4,0))</f>
        <v/>
      </c>
      <c r="J1042" s="296" t="str">
        <f ca="1">IF(ISERROR($S1042),"",OFFSET('Smelter Reference List'!$I$4,$S1042-4,0))</f>
        <v/>
      </c>
      <c r="K1042" s="297"/>
      <c r="L1042" s="297"/>
      <c r="M1042" s="297"/>
      <c r="N1042" s="297"/>
      <c r="O1042" s="297"/>
      <c r="P1042" s="297"/>
      <c r="Q1042" s="298"/>
      <c r="R1042" s="227"/>
      <c r="S1042" s="228" t="e">
        <f>IF(C1042="",NA(),MATCH($B1042&amp;$C1042,'Smelter Reference List'!$J:$J,0))</f>
        <v>#N/A</v>
      </c>
      <c r="T1042" s="229"/>
      <c r="U1042" s="229">
        <f t="shared" ca="1" si="33"/>
        <v>0</v>
      </c>
      <c r="V1042" s="229"/>
      <c r="W1042" s="229"/>
      <c r="Y1042" s="223" t="str">
        <f t="shared" si="34"/>
        <v/>
      </c>
    </row>
    <row r="1043" spans="1:25" s="223" customFormat="1" ht="20.25">
      <c r="A1043" s="293"/>
      <c r="B1043" s="294" t="str">
        <f>IF(LEN(A1043)=0,"",INDEX('Smelter Reference List'!$A:$A,MATCH($A1043,'Smelter Reference List'!$E:$E,0)))</f>
        <v/>
      </c>
      <c r="C1043" s="300" t="str">
        <f>IF(LEN(A1043)=0,"",INDEX('Smelter Reference List'!$C:$C,MATCH($A1043,'Smelter Reference List'!$E:$E,0)))</f>
        <v/>
      </c>
      <c r="D1043" s="294" t="str">
        <f ca="1">IF(ISERROR($S1043),"",OFFSET('Smelter Reference List'!$C$4,$S1043-4,0)&amp;"")</f>
        <v/>
      </c>
      <c r="E1043" s="294" t="str">
        <f ca="1">IF(ISERROR($S1043),"",OFFSET('Smelter Reference List'!$D$4,$S1043-4,0)&amp;"")</f>
        <v/>
      </c>
      <c r="F1043" s="294" t="str">
        <f ca="1">IF(ISERROR($S1043),"",OFFSET('Smelter Reference List'!$E$4,$S1043-4,0))</f>
        <v/>
      </c>
      <c r="G1043" s="294" t="str">
        <f ca="1">IF(C1043=$U$4,"Enter smelter details", IF(ISERROR($S1043),"",OFFSET('Smelter Reference List'!$F$4,$S1043-4,0)))</f>
        <v/>
      </c>
      <c r="H1043" s="295" t="str">
        <f ca="1">IF(ISERROR($S1043),"",OFFSET('Smelter Reference List'!$G$4,$S1043-4,0))</f>
        <v/>
      </c>
      <c r="I1043" s="296" t="str">
        <f ca="1">IF(ISERROR($S1043),"",OFFSET('Smelter Reference List'!$H$4,$S1043-4,0))</f>
        <v/>
      </c>
      <c r="J1043" s="296" t="str">
        <f ca="1">IF(ISERROR($S1043),"",OFFSET('Smelter Reference List'!$I$4,$S1043-4,0))</f>
        <v/>
      </c>
      <c r="K1043" s="297"/>
      <c r="L1043" s="297"/>
      <c r="M1043" s="297"/>
      <c r="N1043" s="297"/>
      <c r="O1043" s="297"/>
      <c r="P1043" s="297"/>
      <c r="Q1043" s="298"/>
      <c r="R1043" s="227"/>
      <c r="S1043" s="228" t="e">
        <f>IF(C1043="",NA(),MATCH($B1043&amp;$C1043,'Smelter Reference List'!$J:$J,0))</f>
        <v>#N/A</v>
      </c>
      <c r="T1043" s="229"/>
      <c r="U1043" s="229">
        <f t="shared" ca="1" si="33"/>
        <v>0</v>
      </c>
      <c r="V1043" s="229"/>
      <c r="W1043" s="229"/>
      <c r="Y1043" s="223" t="str">
        <f t="shared" si="34"/>
        <v/>
      </c>
    </row>
    <row r="1044" spans="1:25" s="223" customFormat="1" ht="20.25">
      <c r="A1044" s="293"/>
      <c r="B1044" s="294" t="str">
        <f>IF(LEN(A1044)=0,"",INDEX('Smelter Reference List'!$A:$A,MATCH($A1044,'Smelter Reference List'!$E:$E,0)))</f>
        <v/>
      </c>
      <c r="C1044" s="300" t="str">
        <f>IF(LEN(A1044)=0,"",INDEX('Smelter Reference List'!$C:$C,MATCH($A1044,'Smelter Reference List'!$E:$E,0)))</f>
        <v/>
      </c>
      <c r="D1044" s="294" t="str">
        <f ca="1">IF(ISERROR($S1044),"",OFFSET('Smelter Reference List'!$C$4,$S1044-4,0)&amp;"")</f>
        <v/>
      </c>
      <c r="E1044" s="294" t="str">
        <f ca="1">IF(ISERROR($S1044),"",OFFSET('Smelter Reference List'!$D$4,$S1044-4,0)&amp;"")</f>
        <v/>
      </c>
      <c r="F1044" s="294" t="str">
        <f ca="1">IF(ISERROR($S1044),"",OFFSET('Smelter Reference List'!$E$4,$S1044-4,0))</f>
        <v/>
      </c>
      <c r="G1044" s="294" t="str">
        <f ca="1">IF(C1044=$U$4,"Enter smelter details", IF(ISERROR($S1044),"",OFFSET('Smelter Reference List'!$F$4,$S1044-4,0)))</f>
        <v/>
      </c>
      <c r="H1044" s="295" t="str">
        <f ca="1">IF(ISERROR($S1044),"",OFFSET('Smelter Reference List'!$G$4,$S1044-4,0))</f>
        <v/>
      </c>
      <c r="I1044" s="296" t="str">
        <f ca="1">IF(ISERROR($S1044),"",OFFSET('Smelter Reference List'!$H$4,$S1044-4,0))</f>
        <v/>
      </c>
      <c r="J1044" s="296" t="str">
        <f ca="1">IF(ISERROR($S1044),"",OFFSET('Smelter Reference List'!$I$4,$S1044-4,0))</f>
        <v/>
      </c>
      <c r="K1044" s="297"/>
      <c r="L1044" s="297"/>
      <c r="M1044" s="297"/>
      <c r="N1044" s="297"/>
      <c r="O1044" s="297"/>
      <c r="P1044" s="297"/>
      <c r="Q1044" s="298"/>
      <c r="R1044" s="227"/>
      <c r="S1044" s="228" t="e">
        <f>IF(C1044="",NA(),MATCH($B1044&amp;$C1044,'Smelter Reference List'!$J:$J,0))</f>
        <v>#N/A</v>
      </c>
      <c r="T1044" s="229"/>
      <c r="U1044" s="229">
        <f t="shared" ca="1" si="33"/>
        <v>0</v>
      </c>
      <c r="V1044" s="229"/>
      <c r="W1044" s="229"/>
      <c r="Y1044" s="223" t="str">
        <f t="shared" si="34"/>
        <v/>
      </c>
    </row>
    <row r="1045" spans="1:25" s="223" customFormat="1" ht="20.25">
      <c r="A1045" s="293"/>
      <c r="B1045" s="294" t="str">
        <f>IF(LEN(A1045)=0,"",INDEX('Smelter Reference List'!$A:$A,MATCH($A1045,'Smelter Reference List'!$E:$E,0)))</f>
        <v/>
      </c>
      <c r="C1045" s="300" t="str">
        <f>IF(LEN(A1045)=0,"",INDEX('Smelter Reference List'!$C:$C,MATCH($A1045,'Smelter Reference List'!$E:$E,0)))</f>
        <v/>
      </c>
      <c r="D1045" s="294" t="str">
        <f ca="1">IF(ISERROR($S1045),"",OFFSET('Smelter Reference List'!$C$4,$S1045-4,0)&amp;"")</f>
        <v/>
      </c>
      <c r="E1045" s="294" t="str">
        <f ca="1">IF(ISERROR($S1045),"",OFFSET('Smelter Reference List'!$D$4,$S1045-4,0)&amp;"")</f>
        <v/>
      </c>
      <c r="F1045" s="294" t="str">
        <f ca="1">IF(ISERROR($S1045),"",OFFSET('Smelter Reference List'!$E$4,$S1045-4,0))</f>
        <v/>
      </c>
      <c r="G1045" s="294" t="str">
        <f ca="1">IF(C1045=$U$4,"Enter smelter details", IF(ISERROR($S1045),"",OFFSET('Smelter Reference List'!$F$4,$S1045-4,0)))</f>
        <v/>
      </c>
      <c r="H1045" s="295" t="str">
        <f ca="1">IF(ISERROR($S1045),"",OFFSET('Smelter Reference List'!$G$4,$S1045-4,0))</f>
        <v/>
      </c>
      <c r="I1045" s="296" t="str">
        <f ca="1">IF(ISERROR($S1045),"",OFFSET('Smelter Reference List'!$H$4,$S1045-4,0))</f>
        <v/>
      </c>
      <c r="J1045" s="296" t="str">
        <f ca="1">IF(ISERROR($S1045),"",OFFSET('Smelter Reference List'!$I$4,$S1045-4,0))</f>
        <v/>
      </c>
      <c r="K1045" s="297"/>
      <c r="L1045" s="297"/>
      <c r="M1045" s="297"/>
      <c r="N1045" s="297"/>
      <c r="O1045" s="297"/>
      <c r="P1045" s="297"/>
      <c r="Q1045" s="298"/>
      <c r="R1045" s="227"/>
      <c r="S1045" s="228" t="e">
        <f>IF(C1045="",NA(),MATCH($B1045&amp;$C1045,'Smelter Reference List'!$J:$J,0))</f>
        <v>#N/A</v>
      </c>
      <c r="T1045" s="229"/>
      <c r="U1045" s="229">
        <f t="shared" ca="1" si="33"/>
        <v>0</v>
      </c>
      <c r="V1045" s="229"/>
      <c r="W1045" s="229"/>
      <c r="Y1045" s="223" t="str">
        <f t="shared" si="34"/>
        <v/>
      </c>
    </row>
    <row r="1046" spans="1:25" s="223" customFormat="1" ht="20.25">
      <c r="A1046" s="293"/>
      <c r="B1046" s="294" t="str">
        <f>IF(LEN(A1046)=0,"",INDEX('Smelter Reference List'!$A:$A,MATCH($A1046,'Smelter Reference List'!$E:$E,0)))</f>
        <v/>
      </c>
      <c r="C1046" s="300" t="str">
        <f>IF(LEN(A1046)=0,"",INDEX('Smelter Reference List'!$C:$C,MATCH($A1046,'Smelter Reference List'!$E:$E,0)))</f>
        <v/>
      </c>
      <c r="D1046" s="294" t="str">
        <f ca="1">IF(ISERROR($S1046),"",OFFSET('Smelter Reference List'!$C$4,$S1046-4,0)&amp;"")</f>
        <v/>
      </c>
      <c r="E1046" s="294" t="str">
        <f ca="1">IF(ISERROR($S1046),"",OFFSET('Smelter Reference List'!$D$4,$S1046-4,0)&amp;"")</f>
        <v/>
      </c>
      <c r="F1046" s="294" t="str">
        <f ca="1">IF(ISERROR($S1046),"",OFFSET('Smelter Reference List'!$E$4,$S1046-4,0))</f>
        <v/>
      </c>
      <c r="G1046" s="294" t="str">
        <f ca="1">IF(C1046=$U$4,"Enter smelter details", IF(ISERROR($S1046),"",OFFSET('Smelter Reference List'!$F$4,$S1046-4,0)))</f>
        <v/>
      </c>
      <c r="H1046" s="295" t="str">
        <f ca="1">IF(ISERROR($S1046),"",OFFSET('Smelter Reference List'!$G$4,$S1046-4,0))</f>
        <v/>
      </c>
      <c r="I1046" s="296" t="str">
        <f ca="1">IF(ISERROR($S1046),"",OFFSET('Smelter Reference List'!$H$4,$S1046-4,0))</f>
        <v/>
      </c>
      <c r="J1046" s="296" t="str">
        <f ca="1">IF(ISERROR($S1046),"",OFFSET('Smelter Reference List'!$I$4,$S1046-4,0))</f>
        <v/>
      </c>
      <c r="K1046" s="297"/>
      <c r="L1046" s="297"/>
      <c r="M1046" s="297"/>
      <c r="N1046" s="297"/>
      <c r="O1046" s="297"/>
      <c r="P1046" s="297"/>
      <c r="Q1046" s="298"/>
      <c r="R1046" s="227"/>
      <c r="S1046" s="228" t="e">
        <f>IF(C1046="",NA(),MATCH($B1046&amp;$C1046,'Smelter Reference List'!$J:$J,0))</f>
        <v>#N/A</v>
      </c>
      <c r="T1046" s="229"/>
      <c r="U1046" s="229">
        <f t="shared" ca="1" si="33"/>
        <v>0</v>
      </c>
      <c r="V1046" s="229"/>
      <c r="W1046" s="229"/>
      <c r="Y1046" s="223" t="str">
        <f t="shared" si="34"/>
        <v/>
      </c>
    </row>
    <row r="1047" spans="1:25" s="223" customFormat="1" ht="20.25">
      <c r="A1047" s="293"/>
      <c r="B1047" s="294" t="str">
        <f>IF(LEN(A1047)=0,"",INDEX('Smelter Reference List'!$A:$A,MATCH($A1047,'Smelter Reference List'!$E:$E,0)))</f>
        <v/>
      </c>
      <c r="C1047" s="300" t="str">
        <f>IF(LEN(A1047)=0,"",INDEX('Smelter Reference List'!$C:$C,MATCH($A1047,'Smelter Reference List'!$E:$E,0)))</f>
        <v/>
      </c>
      <c r="D1047" s="294" t="str">
        <f ca="1">IF(ISERROR($S1047),"",OFFSET('Smelter Reference List'!$C$4,$S1047-4,0)&amp;"")</f>
        <v/>
      </c>
      <c r="E1047" s="294" t="str">
        <f ca="1">IF(ISERROR($S1047),"",OFFSET('Smelter Reference List'!$D$4,$S1047-4,0)&amp;"")</f>
        <v/>
      </c>
      <c r="F1047" s="294" t="str">
        <f ca="1">IF(ISERROR($S1047),"",OFFSET('Smelter Reference List'!$E$4,$S1047-4,0))</f>
        <v/>
      </c>
      <c r="G1047" s="294" t="str">
        <f ca="1">IF(C1047=$U$4,"Enter smelter details", IF(ISERROR($S1047),"",OFFSET('Smelter Reference List'!$F$4,$S1047-4,0)))</f>
        <v/>
      </c>
      <c r="H1047" s="295" t="str">
        <f ca="1">IF(ISERROR($S1047),"",OFFSET('Smelter Reference List'!$G$4,$S1047-4,0))</f>
        <v/>
      </c>
      <c r="I1047" s="296" t="str">
        <f ca="1">IF(ISERROR($S1047),"",OFFSET('Smelter Reference List'!$H$4,$S1047-4,0))</f>
        <v/>
      </c>
      <c r="J1047" s="296" t="str">
        <f ca="1">IF(ISERROR($S1047),"",OFFSET('Smelter Reference List'!$I$4,$S1047-4,0))</f>
        <v/>
      </c>
      <c r="K1047" s="297"/>
      <c r="L1047" s="297"/>
      <c r="M1047" s="297"/>
      <c r="N1047" s="297"/>
      <c r="O1047" s="297"/>
      <c r="P1047" s="297"/>
      <c r="Q1047" s="298"/>
      <c r="R1047" s="227"/>
      <c r="S1047" s="228" t="e">
        <f>IF(C1047="",NA(),MATCH($B1047&amp;$C1047,'Smelter Reference List'!$J:$J,0))</f>
        <v>#N/A</v>
      </c>
      <c r="T1047" s="229"/>
      <c r="U1047" s="229">
        <f t="shared" ca="1" si="33"/>
        <v>0</v>
      </c>
      <c r="V1047" s="229"/>
      <c r="W1047" s="229"/>
      <c r="Y1047" s="223" t="str">
        <f t="shared" si="34"/>
        <v/>
      </c>
    </row>
    <row r="1048" spans="1:25" s="223" customFormat="1" ht="20.25">
      <c r="A1048" s="293"/>
      <c r="B1048" s="294" t="str">
        <f>IF(LEN(A1048)=0,"",INDEX('Smelter Reference List'!$A:$A,MATCH($A1048,'Smelter Reference List'!$E:$E,0)))</f>
        <v/>
      </c>
      <c r="C1048" s="300" t="str">
        <f>IF(LEN(A1048)=0,"",INDEX('Smelter Reference List'!$C:$C,MATCH($A1048,'Smelter Reference List'!$E:$E,0)))</f>
        <v/>
      </c>
      <c r="D1048" s="294" t="str">
        <f ca="1">IF(ISERROR($S1048),"",OFFSET('Smelter Reference List'!$C$4,$S1048-4,0)&amp;"")</f>
        <v/>
      </c>
      <c r="E1048" s="294" t="str">
        <f ca="1">IF(ISERROR($S1048),"",OFFSET('Smelter Reference List'!$D$4,$S1048-4,0)&amp;"")</f>
        <v/>
      </c>
      <c r="F1048" s="294" t="str">
        <f ca="1">IF(ISERROR($S1048),"",OFFSET('Smelter Reference List'!$E$4,$S1048-4,0))</f>
        <v/>
      </c>
      <c r="G1048" s="294" t="str">
        <f ca="1">IF(C1048=$U$4,"Enter smelter details", IF(ISERROR($S1048),"",OFFSET('Smelter Reference List'!$F$4,$S1048-4,0)))</f>
        <v/>
      </c>
      <c r="H1048" s="295" t="str">
        <f ca="1">IF(ISERROR($S1048),"",OFFSET('Smelter Reference List'!$G$4,$S1048-4,0))</f>
        <v/>
      </c>
      <c r="I1048" s="296" t="str">
        <f ca="1">IF(ISERROR($S1048),"",OFFSET('Smelter Reference List'!$H$4,$S1048-4,0))</f>
        <v/>
      </c>
      <c r="J1048" s="296" t="str">
        <f ca="1">IF(ISERROR($S1048),"",OFFSET('Smelter Reference List'!$I$4,$S1048-4,0))</f>
        <v/>
      </c>
      <c r="K1048" s="297"/>
      <c r="L1048" s="297"/>
      <c r="M1048" s="297"/>
      <c r="N1048" s="297"/>
      <c r="O1048" s="297"/>
      <c r="P1048" s="297"/>
      <c r="Q1048" s="298"/>
      <c r="R1048" s="227"/>
      <c r="S1048" s="228" t="e">
        <f>IF(C1048="",NA(),MATCH($B1048&amp;$C1048,'Smelter Reference List'!$J:$J,0))</f>
        <v>#N/A</v>
      </c>
      <c r="T1048" s="229"/>
      <c r="U1048" s="229">
        <f t="shared" ca="1" si="33"/>
        <v>0</v>
      </c>
      <c r="V1048" s="229"/>
      <c r="W1048" s="229"/>
      <c r="Y1048" s="223" t="str">
        <f t="shared" si="34"/>
        <v/>
      </c>
    </row>
    <row r="1049" spans="1:25" s="223" customFormat="1" ht="20.25">
      <c r="A1049" s="293"/>
      <c r="B1049" s="294" t="str">
        <f>IF(LEN(A1049)=0,"",INDEX('Smelter Reference List'!$A:$A,MATCH($A1049,'Smelter Reference List'!$E:$E,0)))</f>
        <v/>
      </c>
      <c r="C1049" s="300" t="str">
        <f>IF(LEN(A1049)=0,"",INDEX('Smelter Reference List'!$C:$C,MATCH($A1049,'Smelter Reference List'!$E:$E,0)))</f>
        <v/>
      </c>
      <c r="D1049" s="294" t="str">
        <f ca="1">IF(ISERROR($S1049),"",OFFSET('Smelter Reference List'!$C$4,$S1049-4,0)&amp;"")</f>
        <v/>
      </c>
      <c r="E1049" s="294" t="str">
        <f ca="1">IF(ISERROR($S1049),"",OFFSET('Smelter Reference List'!$D$4,$S1049-4,0)&amp;"")</f>
        <v/>
      </c>
      <c r="F1049" s="294" t="str">
        <f ca="1">IF(ISERROR($S1049),"",OFFSET('Smelter Reference List'!$E$4,$S1049-4,0))</f>
        <v/>
      </c>
      <c r="G1049" s="294" t="str">
        <f ca="1">IF(C1049=$U$4,"Enter smelter details", IF(ISERROR($S1049),"",OFFSET('Smelter Reference List'!$F$4,$S1049-4,0)))</f>
        <v/>
      </c>
      <c r="H1049" s="295" t="str">
        <f ca="1">IF(ISERROR($S1049),"",OFFSET('Smelter Reference List'!$G$4,$S1049-4,0))</f>
        <v/>
      </c>
      <c r="I1049" s="296" t="str">
        <f ca="1">IF(ISERROR($S1049),"",OFFSET('Smelter Reference List'!$H$4,$S1049-4,0))</f>
        <v/>
      </c>
      <c r="J1049" s="296" t="str">
        <f ca="1">IF(ISERROR($S1049),"",OFFSET('Smelter Reference List'!$I$4,$S1049-4,0))</f>
        <v/>
      </c>
      <c r="K1049" s="297"/>
      <c r="L1049" s="297"/>
      <c r="M1049" s="297"/>
      <c r="N1049" s="297"/>
      <c r="O1049" s="297"/>
      <c r="P1049" s="297"/>
      <c r="Q1049" s="298"/>
      <c r="R1049" s="227"/>
      <c r="S1049" s="228" t="e">
        <f>IF(C1049="",NA(),MATCH($B1049&amp;$C1049,'Smelter Reference List'!$J:$J,0))</f>
        <v>#N/A</v>
      </c>
      <c r="T1049" s="229"/>
      <c r="U1049" s="229">
        <f t="shared" ca="1" si="33"/>
        <v>0</v>
      </c>
      <c r="V1049" s="229"/>
      <c r="W1049" s="229"/>
      <c r="Y1049" s="223" t="str">
        <f t="shared" si="34"/>
        <v/>
      </c>
    </row>
    <row r="1050" spans="1:25" s="223" customFormat="1" ht="20.25">
      <c r="A1050" s="293"/>
      <c r="B1050" s="294" t="str">
        <f>IF(LEN(A1050)=0,"",INDEX('Smelter Reference List'!$A:$A,MATCH($A1050,'Smelter Reference List'!$E:$E,0)))</f>
        <v/>
      </c>
      <c r="C1050" s="300" t="str">
        <f>IF(LEN(A1050)=0,"",INDEX('Smelter Reference List'!$C:$C,MATCH($A1050,'Smelter Reference List'!$E:$E,0)))</f>
        <v/>
      </c>
      <c r="D1050" s="294" t="str">
        <f ca="1">IF(ISERROR($S1050),"",OFFSET('Smelter Reference List'!$C$4,$S1050-4,0)&amp;"")</f>
        <v/>
      </c>
      <c r="E1050" s="294" t="str">
        <f ca="1">IF(ISERROR($S1050),"",OFFSET('Smelter Reference List'!$D$4,$S1050-4,0)&amp;"")</f>
        <v/>
      </c>
      <c r="F1050" s="294" t="str">
        <f ca="1">IF(ISERROR($S1050),"",OFFSET('Smelter Reference List'!$E$4,$S1050-4,0))</f>
        <v/>
      </c>
      <c r="G1050" s="294" t="str">
        <f ca="1">IF(C1050=$U$4,"Enter smelter details", IF(ISERROR($S1050),"",OFFSET('Smelter Reference List'!$F$4,$S1050-4,0)))</f>
        <v/>
      </c>
      <c r="H1050" s="295" t="str">
        <f ca="1">IF(ISERROR($S1050),"",OFFSET('Smelter Reference List'!$G$4,$S1050-4,0))</f>
        <v/>
      </c>
      <c r="I1050" s="296" t="str">
        <f ca="1">IF(ISERROR($S1050),"",OFFSET('Smelter Reference List'!$H$4,$S1050-4,0))</f>
        <v/>
      </c>
      <c r="J1050" s="296" t="str">
        <f ca="1">IF(ISERROR($S1050),"",OFFSET('Smelter Reference List'!$I$4,$S1050-4,0))</f>
        <v/>
      </c>
      <c r="K1050" s="297"/>
      <c r="L1050" s="297"/>
      <c r="M1050" s="297"/>
      <c r="N1050" s="297"/>
      <c r="O1050" s="297"/>
      <c r="P1050" s="297"/>
      <c r="Q1050" s="298"/>
      <c r="R1050" s="227"/>
      <c r="S1050" s="228" t="e">
        <f>IF(C1050="",NA(),MATCH($B1050&amp;$C1050,'Smelter Reference List'!$J:$J,0))</f>
        <v>#N/A</v>
      </c>
      <c r="T1050" s="229"/>
      <c r="U1050" s="229">
        <f t="shared" ca="1" si="33"/>
        <v>0</v>
      </c>
      <c r="V1050" s="229"/>
      <c r="W1050" s="229"/>
      <c r="Y1050" s="223" t="str">
        <f t="shared" si="34"/>
        <v/>
      </c>
    </row>
    <row r="1051" spans="1:25" s="223" customFormat="1" ht="20.25">
      <c r="A1051" s="293"/>
      <c r="B1051" s="294" t="str">
        <f>IF(LEN(A1051)=0,"",INDEX('Smelter Reference List'!$A:$A,MATCH($A1051,'Smelter Reference List'!$E:$E,0)))</f>
        <v/>
      </c>
      <c r="C1051" s="300" t="str">
        <f>IF(LEN(A1051)=0,"",INDEX('Smelter Reference List'!$C:$C,MATCH($A1051,'Smelter Reference List'!$E:$E,0)))</f>
        <v/>
      </c>
      <c r="D1051" s="294" t="str">
        <f ca="1">IF(ISERROR($S1051),"",OFFSET('Smelter Reference List'!$C$4,$S1051-4,0)&amp;"")</f>
        <v/>
      </c>
      <c r="E1051" s="294" t="str">
        <f ca="1">IF(ISERROR($S1051),"",OFFSET('Smelter Reference List'!$D$4,$S1051-4,0)&amp;"")</f>
        <v/>
      </c>
      <c r="F1051" s="294" t="str">
        <f ca="1">IF(ISERROR($S1051),"",OFFSET('Smelter Reference List'!$E$4,$S1051-4,0))</f>
        <v/>
      </c>
      <c r="G1051" s="294" t="str">
        <f ca="1">IF(C1051=$U$4,"Enter smelter details", IF(ISERROR($S1051),"",OFFSET('Smelter Reference List'!$F$4,$S1051-4,0)))</f>
        <v/>
      </c>
      <c r="H1051" s="295" t="str">
        <f ca="1">IF(ISERROR($S1051),"",OFFSET('Smelter Reference List'!$G$4,$S1051-4,0))</f>
        <v/>
      </c>
      <c r="I1051" s="296" t="str">
        <f ca="1">IF(ISERROR($S1051),"",OFFSET('Smelter Reference List'!$H$4,$S1051-4,0))</f>
        <v/>
      </c>
      <c r="J1051" s="296" t="str">
        <f ca="1">IF(ISERROR($S1051),"",OFFSET('Smelter Reference List'!$I$4,$S1051-4,0))</f>
        <v/>
      </c>
      <c r="K1051" s="297"/>
      <c r="L1051" s="297"/>
      <c r="M1051" s="297"/>
      <c r="N1051" s="297"/>
      <c r="O1051" s="297"/>
      <c r="P1051" s="297"/>
      <c r="Q1051" s="298"/>
      <c r="R1051" s="227"/>
      <c r="S1051" s="228" t="e">
        <f>IF(C1051="",NA(),MATCH($B1051&amp;$C1051,'Smelter Reference List'!$J:$J,0))</f>
        <v>#N/A</v>
      </c>
      <c r="T1051" s="229"/>
      <c r="U1051" s="229">
        <f t="shared" ca="1" si="33"/>
        <v>0</v>
      </c>
      <c r="V1051" s="229"/>
      <c r="W1051" s="229"/>
      <c r="Y1051" s="223" t="str">
        <f t="shared" si="34"/>
        <v/>
      </c>
    </row>
    <row r="1052" spans="1:25" s="223" customFormat="1" ht="20.25">
      <c r="A1052" s="293"/>
      <c r="B1052" s="294" t="str">
        <f>IF(LEN(A1052)=0,"",INDEX('Smelter Reference List'!$A:$A,MATCH($A1052,'Smelter Reference List'!$E:$E,0)))</f>
        <v/>
      </c>
      <c r="C1052" s="300" t="str">
        <f>IF(LEN(A1052)=0,"",INDEX('Smelter Reference List'!$C:$C,MATCH($A1052,'Smelter Reference List'!$E:$E,0)))</f>
        <v/>
      </c>
      <c r="D1052" s="294" t="str">
        <f ca="1">IF(ISERROR($S1052),"",OFFSET('Smelter Reference List'!$C$4,$S1052-4,0)&amp;"")</f>
        <v/>
      </c>
      <c r="E1052" s="294" t="str">
        <f ca="1">IF(ISERROR($S1052),"",OFFSET('Smelter Reference List'!$D$4,$S1052-4,0)&amp;"")</f>
        <v/>
      </c>
      <c r="F1052" s="294" t="str">
        <f ca="1">IF(ISERROR($S1052),"",OFFSET('Smelter Reference List'!$E$4,$S1052-4,0))</f>
        <v/>
      </c>
      <c r="G1052" s="294" t="str">
        <f ca="1">IF(C1052=$U$4,"Enter smelter details", IF(ISERROR($S1052),"",OFFSET('Smelter Reference List'!$F$4,$S1052-4,0)))</f>
        <v/>
      </c>
      <c r="H1052" s="295" t="str">
        <f ca="1">IF(ISERROR($S1052),"",OFFSET('Smelter Reference List'!$G$4,$S1052-4,0))</f>
        <v/>
      </c>
      <c r="I1052" s="296" t="str">
        <f ca="1">IF(ISERROR($S1052),"",OFFSET('Smelter Reference List'!$H$4,$S1052-4,0))</f>
        <v/>
      </c>
      <c r="J1052" s="296" t="str">
        <f ca="1">IF(ISERROR($S1052),"",OFFSET('Smelter Reference List'!$I$4,$S1052-4,0))</f>
        <v/>
      </c>
      <c r="K1052" s="297"/>
      <c r="L1052" s="297"/>
      <c r="M1052" s="297"/>
      <c r="N1052" s="297"/>
      <c r="O1052" s="297"/>
      <c r="P1052" s="297"/>
      <c r="Q1052" s="298"/>
      <c r="R1052" s="227"/>
      <c r="S1052" s="228" t="e">
        <f>IF(C1052="",NA(),MATCH($B1052&amp;$C1052,'Smelter Reference List'!$J:$J,0))</f>
        <v>#N/A</v>
      </c>
      <c r="T1052" s="229"/>
      <c r="U1052" s="229">
        <f t="shared" ca="1" si="33"/>
        <v>0</v>
      </c>
      <c r="V1052" s="229"/>
      <c r="W1052" s="229"/>
      <c r="Y1052" s="223" t="str">
        <f t="shared" si="34"/>
        <v/>
      </c>
    </row>
    <row r="1053" spans="1:25" s="223" customFormat="1" ht="20.25">
      <c r="A1053" s="293"/>
      <c r="B1053" s="294" t="str">
        <f>IF(LEN(A1053)=0,"",INDEX('Smelter Reference List'!$A:$A,MATCH($A1053,'Smelter Reference List'!$E:$E,0)))</f>
        <v/>
      </c>
      <c r="C1053" s="300" t="str">
        <f>IF(LEN(A1053)=0,"",INDEX('Smelter Reference List'!$C:$C,MATCH($A1053,'Smelter Reference List'!$E:$E,0)))</f>
        <v/>
      </c>
      <c r="D1053" s="294" t="str">
        <f ca="1">IF(ISERROR($S1053),"",OFFSET('Smelter Reference List'!$C$4,$S1053-4,0)&amp;"")</f>
        <v/>
      </c>
      <c r="E1053" s="294" t="str">
        <f ca="1">IF(ISERROR($S1053),"",OFFSET('Smelter Reference List'!$D$4,$S1053-4,0)&amp;"")</f>
        <v/>
      </c>
      <c r="F1053" s="294" t="str">
        <f ca="1">IF(ISERROR($S1053),"",OFFSET('Smelter Reference List'!$E$4,$S1053-4,0))</f>
        <v/>
      </c>
      <c r="G1053" s="294" t="str">
        <f ca="1">IF(C1053=$U$4,"Enter smelter details", IF(ISERROR($S1053),"",OFFSET('Smelter Reference List'!$F$4,$S1053-4,0)))</f>
        <v/>
      </c>
      <c r="H1053" s="295" t="str">
        <f ca="1">IF(ISERROR($S1053),"",OFFSET('Smelter Reference List'!$G$4,$S1053-4,0))</f>
        <v/>
      </c>
      <c r="I1053" s="296" t="str">
        <f ca="1">IF(ISERROR($S1053),"",OFFSET('Smelter Reference List'!$H$4,$S1053-4,0))</f>
        <v/>
      </c>
      <c r="J1053" s="296" t="str">
        <f ca="1">IF(ISERROR($S1053),"",OFFSET('Smelter Reference List'!$I$4,$S1053-4,0))</f>
        <v/>
      </c>
      <c r="K1053" s="297"/>
      <c r="L1053" s="297"/>
      <c r="M1053" s="297"/>
      <c r="N1053" s="297"/>
      <c r="O1053" s="297"/>
      <c r="P1053" s="297"/>
      <c r="Q1053" s="298"/>
      <c r="R1053" s="227"/>
      <c r="S1053" s="228" t="e">
        <f>IF(C1053="",NA(),MATCH($B1053&amp;$C1053,'Smelter Reference List'!$J:$J,0))</f>
        <v>#N/A</v>
      </c>
      <c r="T1053" s="229"/>
      <c r="U1053" s="229">
        <f t="shared" ca="1" si="33"/>
        <v>0</v>
      </c>
      <c r="V1053" s="229"/>
      <c r="W1053" s="229"/>
      <c r="Y1053" s="223" t="str">
        <f t="shared" si="34"/>
        <v/>
      </c>
    </row>
    <row r="1054" spans="1:25" s="223" customFormat="1" ht="20.25">
      <c r="A1054" s="293"/>
      <c r="B1054" s="294" t="str">
        <f>IF(LEN(A1054)=0,"",INDEX('Smelter Reference List'!$A:$A,MATCH($A1054,'Smelter Reference List'!$E:$E,0)))</f>
        <v/>
      </c>
      <c r="C1054" s="300" t="str">
        <f>IF(LEN(A1054)=0,"",INDEX('Smelter Reference List'!$C:$C,MATCH($A1054,'Smelter Reference List'!$E:$E,0)))</f>
        <v/>
      </c>
      <c r="D1054" s="294" t="str">
        <f ca="1">IF(ISERROR($S1054),"",OFFSET('Smelter Reference List'!$C$4,$S1054-4,0)&amp;"")</f>
        <v/>
      </c>
      <c r="E1054" s="294" t="str">
        <f ca="1">IF(ISERROR($S1054),"",OFFSET('Smelter Reference List'!$D$4,$S1054-4,0)&amp;"")</f>
        <v/>
      </c>
      <c r="F1054" s="294" t="str">
        <f ca="1">IF(ISERROR($S1054),"",OFFSET('Smelter Reference List'!$E$4,$S1054-4,0))</f>
        <v/>
      </c>
      <c r="G1054" s="294" t="str">
        <f ca="1">IF(C1054=$U$4,"Enter smelter details", IF(ISERROR($S1054),"",OFFSET('Smelter Reference List'!$F$4,$S1054-4,0)))</f>
        <v/>
      </c>
      <c r="H1054" s="295" t="str">
        <f ca="1">IF(ISERROR($S1054),"",OFFSET('Smelter Reference List'!$G$4,$S1054-4,0))</f>
        <v/>
      </c>
      <c r="I1054" s="296" t="str">
        <f ca="1">IF(ISERROR($S1054),"",OFFSET('Smelter Reference List'!$H$4,$S1054-4,0))</f>
        <v/>
      </c>
      <c r="J1054" s="296" t="str">
        <f ca="1">IF(ISERROR($S1054),"",OFFSET('Smelter Reference List'!$I$4,$S1054-4,0))</f>
        <v/>
      </c>
      <c r="K1054" s="297"/>
      <c r="L1054" s="297"/>
      <c r="M1054" s="297"/>
      <c r="N1054" s="297"/>
      <c r="O1054" s="297"/>
      <c r="P1054" s="297"/>
      <c r="Q1054" s="298"/>
      <c r="R1054" s="227"/>
      <c r="S1054" s="228" t="e">
        <f>IF(C1054="",NA(),MATCH($B1054&amp;$C1054,'Smelter Reference List'!$J:$J,0))</f>
        <v>#N/A</v>
      </c>
      <c r="T1054" s="229"/>
      <c r="U1054" s="229">
        <f t="shared" ca="1" si="33"/>
        <v>0</v>
      </c>
      <c r="V1054" s="229"/>
      <c r="W1054" s="229"/>
      <c r="Y1054" s="223" t="str">
        <f t="shared" si="34"/>
        <v/>
      </c>
    </row>
    <row r="1055" spans="1:25" s="223" customFormat="1" ht="20.25">
      <c r="A1055" s="293"/>
      <c r="B1055" s="294" t="str">
        <f>IF(LEN(A1055)=0,"",INDEX('Smelter Reference List'!$A:$A,MATCH($A1055,'Smelter Reference List'!$E:$E,0)))</f>
        <v/>
      </c>
      <c r="C1055" s="300" t="str">
        <f>IF(LEN(A1055)=0,"",INDEX('Smelter Reference List'!$C:$C,MATCH($A1055,'Smelter Reference List'!$E:$E,0)))</f>
        <v/>
      </c>
      <c r="D1055" s="294" t="str">
        <f ca="1">IF(ISERROR($S1055),"",OFFSET('Smelter Reference List'!$C$4,$S1055-4,0)&amp;"")</f>
        <v/>
      </c>
      <c r="E1055" s="294" t="str">
        <f ca="1">IF(ISERROR($S1055),"",OFFSET('Smelter Reference List'!$D$4,$S1055-4,0)&amp;"")</f>
        <v/>
      </c>
      <c r="F1055" s="294" t="str">
        <f ca="1">IF(ISERROR($S1055),"",OFFSET('Smelter Reference List'!$E$4,$S1055-4,0))</f>
        <v/>
      </c>
      <c r="G1055" s="294" t="str">
        <f ca="1">IF(C1055=$U$4,"Enter smelter details", IF(ISERROR($S1055),"",OFFSET('Smelter Reference List'!$F$4,$S1055-4,0)))</f>
        <v/>
      </c>
      <c r="H1055" s="295" t="str">
        <f ca="1">IF(ISERROR($S1055),"",OFFSET('Smelter Reference List'!$G$4,$S1055-4,0))</f>
        <v/>
      </c>
      <c r="I1055" s="296" t="str">
        <f ca="1">IF(ISERROR($S1055),"",OFFSET('Smelter Reference List'!$H$4,$S1055-4,0))</f>
        <v/>
      </c>
      <c r="J1055" s="296" t="str">
        <f ca="1">IF(ISERROR($S1055),"",OFFSET('Smelter Reference List'!$I$4,$S1055-4,0))</f>
        <v/>
      </c>
      <c r="K1055" s="297"/>
      <c r="L1055" s="297"/>
      <c r="M1055" s="297"/>
      <c r="N1055" s="297"/>
      <c r="O1055" s="297"/>
      <c r="P1055" s="297"/>
      <c r="Q1055" s="298"/>
      <c r="R1055" s="227"/>
      <c r="S1055" s="228" t="e">
        <f>IF(C1055="",NA(),MATCH($B1055&amp;$C1055,'Smelter Reference List'!$J:$J,0))</f>
        <v>#N/A</v>
      </c>
      <c r="T1055" s="229"/>
      <c r="U1055" s="229">
        <f t="shared" ca="1" si="33"/>
        <v>0</v>
      </c>
      <c r="V1055" s="229"/>
      <c r="W1055" s="229"/>
      <c r="Y1055" s="223" t="str">
        <f t="shared" si="34"/>
        <v/>
      </c>
    </row>
    <row r="1056" spans="1:25" s="223" customFormat="1" ht="20.25">
      <c r="A1056" s="293"/>
      <c r="B1056" s="294" t="str">
        <f>IF(LEN(A1056)=0,"",INDEX('Smelter Reference List'!$A:$A,MATCH($A1056,'Smelter Reference List'!$E:$E,0)))</f>
        <v/>
      </c>
      <c r="C1056" s="300" t="str">
        <f>IF(LEN(A1056)=0,"",INDEX('Smelter Reference List'!$C:$C,MATCH($A1056,'Smelter Reference List'!$E:$E,0)))</f>
        <v/>
      </c>
      <c r="D1056" s="294" t="str">
        <f ca="1">IF(ISERROR($S1056),"",OFFSET('Smelter Reference List'!$C$4,$S1056-4,0)&amp;"")</f>
        <v/>
      </c>
      <c r="E1056" s="294" t="str">
        <f ca="1">IF(ISERROR($S1056),"",OFFSET('Smelter Reference List'!$D$4,$S1056-4,0)&amp;"")</f>
        <v/>
      </c>
      <c r="F1056" s="294" t="str">
        <f ca="1">IF(ISERROR($S1056),"",OFFSET('Smelter Reference List'!$E$4,$S1056-4,0))</f>
        <v/>
      </c>
      <c r="G1056" s="294" t="str">
        <f ca="1">IF(C1056=$U$4,"Enter smelter details", IF(ISERROR($S1056),"",OFFSET('Smelter Reference List'!$F$4,$S1056-4,0)))</f>
        <v/>
      </c>
      <c r="H1056" s="295" t="str">
        <f ca="1">IF(ISERROR($S1056),"",OFFSET('Smelter Reference List'!$G$4,$S1056-4,0))</f>
        <v/>
      </c>
      <c r="I1056" s="296" t="str">
        <f ca="1">IF(ISERROR($S1056),"",OFFSET('Smelter Reference List'!$H$4,$S1056-4,0))</f>
        <v/>
      </c>
      <c r="J1056" s="296" t="str">
        <f ca="1">IF(ISERROR($S1056),"",OFFSET('Smelter Reference List'!$I$4,$S1056-4,0))</f>
        <v/>
      </c>
      <c r="K1056" s="297"/>
      <c r="L1056" s="297"/>
      <c r="M1056" s="297"/>
      <c r="N1056" s="297"/>
      <c r="O1056" s="297"/>
      <c r="P1056" s="297"/>
      <c r="Q1056" s="298"/>
      <c r="R1056" s="227"/>
      <c r="S1056" s="228" t="e">
        <f>IF(C1056="",NA(),MATCH($B1056&amp;$C1056,'Smelter Reference List'!$J:$J,0))</f>
        <v>#N/A</v>
      </c>
      <c r="T1056" s="229"/>
      <c r="U1056" s="229">
        <f t="shared" ca="1" si="33"/>
        <v>0</v>
      </c>
      <c r="V1056" s="229"/>
      <c r="W1056" s="229"/>
      <c r="Y1056" s="223" t="str">
        <f t="shared" si="34"/>
        <v/>
      </c>
    </row>
    <row r="1057" spans="1:25" s="223" customFormat="1" ht="20.25">
      <c r="A1057" s="293"/>
      <c r="B1057" s="294" t="str">
        <f>IF(LEN(A1057)=0,"",INDEX('Smelter Reference List'!$A:$A,MATCH($A1057,'Smelter Reference List'!$E:$E,0)))</f>
        <v/>
      </c>
      <c r="C1057" s="300" t="str">
        <f>IF(LEN(A1057)=0,"",INDEX('Smelter Reference List'!$C:$C,MATCH($A1057,'Smelter Reference List'!$E:$E,0)))</f>
        <v/>
      </c>
      <c r="D1057" s="294" t="str">
        <f ca="1">IF(ISERROR($S1057),"",OFFSET('Smelter Reference List'!$C$4,$S1057-4,0)&amp;"")</f>
        <v/>
      </c>
      <c r="E1057" s="294" t="str">
        <f ca="1">IF(ISERROR($S1057),"",OFFSET('Smelter Reference List'!$D$4,$S1057-4,0)&amp;"")</f>
        <v/>
      </c>
      <c r="F1057" s="294" t="str">
        <f ca="1">IF(ISERROR($S1057),"",OFFSET('Smelter Reference List'!$E$4,$S1057-4,0))</f>
        <v/>
      </c>
      <c r="G1057" s="294" t="str">
        <f ca="1">IF(C1057=$U$4,"Enter smelter details", IF(ISERROR($S1057),"",OFFSET('Smelter Reference List'!$F$4,$S1057-4,0)))</f>
        <v/>
      </c>
      <c r="H1057" s="295" t="str">
        <f ca="1">IF(ISERROR($S1057),"",OFFSET('Smelter Reference List'!$G$4,$S1057-4,0))</f>
        <v/>
      </c>
      <c r="I1057" s="296" t="str">
        <f ca="1">IF(ISERROR($S1057),"",OFFSET('Smelter Reference List'!$H$4,$S1057-4,0))</f>
        <v/>
      </c>
      <c r="J1057" s="296" t="str">
        <f ca="1">IF(ISERROR($S1057),"",OFFSET('Smelter Reference List'!$I$4,$S1057-4,0))</f>
        <v/>
      </c>
      <c r="K1057" s="297"/>
      <c r="L1057" s="297"/>
      <c r="M1057" s="297"/>
      <c r="N1057" s="297"/>
      <c r="O1057" s="297"/>
      <c r="P1057" s="297"/>
      <c r="Q1057" s="298"/>
      <c r="R1057" s="227"/>
      <c r="S1057" s="228" t="e">
        <f>IF(C1057="",NA(),MATCH($B1057&amp;$C1057,'Smelter Reference List'!$J:$J,0))</f>
        <v>#N/A</v>
      </c>
      <c r="T1057" s="229"/>
      <c r="U1057" s="229">
        <f t="shared" ca="1" si="33"/>
        <v>0</v>
      </c>
      <c r="V1057" s="229"/>
      <c r="W1057" s="229"/>
      <c r="Y1057" s="223" t="str">
        <f t="shared" si="34"/>
        <v/>
      </c>
    </row>
    <row r="1058" spans="1:25" s="223" customFormat="1" ht="20.25">
      <c r="A1058" s="293"/>
      <c r="B1058" s="294" t="str">
        <f>IF(LEN(A1058)=0,"",INDEX('Smelter Reference List'!$A:$A,MATCH($A1058,'Smelter Reference List'!$E:$E,0)))</f>
        <v/>
      </c>
      <c r="C1058" s="300" t="str">
        <f>IF(LEN(A1058)=0,"",INDEX('Smelter Reference List'!$C:$C,MATCH($A1058,'Smelter Reference List'!$E:$E,0)))</f>
        <v/>
      </c>
      <c r="D1058" s="294" t="str">
        <f ca="1">IF(ISERROR($S1058),"",OFFSET('Smelter Reference List'!$C$4,$S1058-4,0)&amp;"")</f>
        <v/>
      </c>
      <c r="E1058" s="294" t="str">
        <f ca="1">IF(ISERROR($S1058),"",OFFSET('Smelter Reference List'!$D$4,$S1058-4,0)&amp;"")</f>
        <v/>
      </c>
      <c r="F1058" s="294" t="str">
        <f ca="1">IF(ISERROR($S1058),"",OFFSET('Smelter Reference List'!$E$4,$S1058-4,0))</f>
        <v/>
      </c>
      <c r="G1058" s="294" t="str">
        <f ca="1">IF(C1058=$U$4,"Enter smelter details", IF(ISERROR($S1058),"",OFFSET('Smelter Reference List'!$F$4,$S1058-4,0)))</f>
        <v/>
      </c>
      <c r="H1058" s="295" t="str">
        <f ca="1">IF(ISERROR($S1058),"",OFFSET('Smelter Reference List'!$G$4,$S1058-4,0))</f>
        <v/>
      </c>
      <c r="I1058" s="296" t="str">
        <f ca="1">IF(ISERROR($S1058),"",OFFSET('Smelter Reference List'!$H$4,$S1058-4,0))</f>
        <v/>
      </c>
      <c r="J1058" s="296" t="str">
        <f ca="1">IF(ISERROR($S1058),"",OFFSET('Smelter Reference List'!$I$4,$S1058-4,0))</f>
        <v/>
      </c>
      <c r="K1058" s="297"/>
      <c r="L1058" s="297"/>
      <c r="M1058" s="297"/>
      <c r="N1058" s="297"/>
      <c r="O1058" s="297"/>
      <c r="P1058" s="297"/>
      <c r="Q1058" s="298"/>
      <c r="R1058" s="227"/>
      <c r="S1058" s="228" t="e">
        <f>IF(C1058="",NA(),MATCH($B1058&amp;$C1058,'Smelter Reference List'!$J:$J,0))</f>
        <v>#N/A</v>
      </c>
      <c r="T1058" s="229"/>
      <c r="U1058" s="229">
        <f t="shared" ca="1" si="33"/>
        <v>0</v>
      </c>
      <c r="V1058" s="229"/>
      <c r="W1058" s="229"/>
      <c r="Y1058" s="223" t="str">
        <f t="shared" si="34"/>
        <v/>
      </c>
    </row>
    <row r="1059" spans="1:25" s="223" customFormat="1" ht="20.25">
      <c r="A1059" s="293"/>
      <c r="B1059" s="294" t="str">
        <f>IF(LEN(A1059)=0,"",INDEX('Smelter Reference List'!$A:$A,MATCH($A1059,'Smelter Reference List'!$E:$E,0)))</f>
        <v/>
      </c>
      <c r="C1059" s="300" t="str">
        <f>IF(LEN(A1059)=0,"",INDEX('Smelter Reference List'!$C:$C,MATCH($A1059,'Smelter Reference List'!$E:$E,0)))</f>
        <v/>
      </c>
      <c r="D1059" s="294" t="str">
        <f ca="1">IF(ISERROR($S1059),"",OFFSET('Smelter Reference List'!$C$4,$S1059-4,0)&amp;"")</f>
        <v/>
      </c>
      <c r="E1059" s="294" t="str">
        <f ca="1">IF(ISERROR($S1059),"",OFFSET('Smelter Reference List'!$D$4,$S1059-4,0)&amp;"")</f>
        <v/>
      </c>
      <c r="F1059" s="294" t="str">
        <f ca="1">IF(ISERROR($S1059),"",OFFSET('Smelter Reference List'!$E$4,$S1059-4,0))</f>
        <v/>
      </c>
      <c r="G1059" s="294" t="str">
        <f ca="1">IF(C1059=$U$4,"Enter smelter details", IF(ISERROR($S1059),"",OFFSET('Smelter Reference List'!$F$4,$S1059-4,0)))</f>
        <v/>
      </c>
      <c r="H1059" s="295" t="str">
        <f ca="1">IF(ISERROR($S1059),"",OFFSET('Smelter Reference List'!$G$4,$S1059-4,0))</f>
        <v/>
      </c>
      <c r="I1059" s="296" t="str">
        <f ca="1">IF(ISERROR($S1059),"",OFFSET('Smelter Reference List'!$H$4,$S1059-4,0))</f>
        <v/>
      </c>
      <c r="J1059" s="296" t="str">
        <f ca="1">IF(ISERROR($S1059),"",OFFSET('Smelter Reference List'!$I$4,$S1059-4,0))</f>
        <v/>
      </c>
      <c r="K1059" s="297"/>
      <c r="L1059" s="297"/>
      <c r="M1059" s="297"/>
      <c r="N1059" s="297"/>
      <c r="O1059" s="297"/>
      <c r="P1059" s="297"/>
      <c r="Q1059" s="298"/>
      <c r="R1059" s="227"/>
      <c r="S1059" s="228" t="e">
        <f>IF(C1059="",NA(),MATCH($B1059&amp;$C1059,'Smelter Reference List'!$J:$J,0))</f>
        <v>#N/A</v>
      </c>
      <c r="T1059" s="229"/>
      <c r="U1059" s="229">
        <f t="shared" ca="1" si="33"/>
        <v>0</v>
      </c>
      <c r="V1059" s="229"/>
      <c r="W1059" s="229"/>
      <c r="Y1059" s="223" t="str">
        <f t="shared" si="34"/>
        <v/>
      </c>
    </row>
    <row r="1060" spans="1:25" s="223" customFormat="1" ht="20.25">
      <c r="A1060" s="293"/>
      <c r="B1060" s="294" t="str">
        <f>IF(LEN(A1060)=0,"",INDEX('Smelter Reference List'!$A:$A,MATCH($A1060,'Smelter Reference List'!$E:$E,0)))</f>
        <v/>
      </c>
      <c r="C1060" s="300" t="str">
        <f>IF(LEN(A1060)=0,"",INDEX('Smelter Reference List'!$C:$C,MATCH($A1060,'Smelter Reference List'!$E:$E,0)))</f>
        <v/>
      </c>
      <c r="D1060" s="294" t="str">
        <f ca="1">IF(ISERROR($S1060),"",OFFSET('Smelter Reference List'!$C$4,$S1060-4,0)&amp;"")</f>
        <v/>
      </c>
      <c r="E1060" s="294" t="str">
        <f ca="1">IF(ISERROR($S1060),"",OFFSET('Smelter Reference List'!$D$4,$S1060-4,0)&amp;"")</f>
        <v/>
      </c>
      <c r="F1060" s="294" t="str">
        <f ca="1">IF(ISERROR($S1060),"",OFFSET('Smelter Reference List'!$E$4,$S1060-4,0))</f>
        <v/>
      </c>
      <c r="G1060" s="294" t="str">
        <f ca="1">IF(C1060=$U$4,"Enter smelter details", IF(ISERROR($S1060),"",OFFSET('Smelter Reference List'!$F$4,$S1060-4,0)))</f>
        <v/>
      </c>
      <c r="H1060" s="295" t="str">
        <f ca="1">IF(ISERROR($S1060),"",OFFSET('Smelter Reference List'!$G$4,$S1060-4,0))</f>
        <v/>
      </c>
      <c r="I1060" s="296" t="str">
        <f ca="1">IF(ISERROR($S1060),"",OFFSET('Smelter Reference List'!$H$4,$S1060-4,0))</f>
        <v/>
      </c>
      <c r="J1060" s="296" t="str">
        <f ca="1">IF(ISERROR($S1060),"",OFFSET('Smelter Reference List'!$I$4,$S1060-4,0))</f>
        <v/>
      </c>
      <c r="K1060" s="297"/>
      <c r="L1060" s="297"/>
      <c r="M1060" s="297"/>
      <c r="N1060" s="297"/>
      <c r="O1060" s="297"/>
      <c r="P1060" s="297"/>
      <c r="Q1060" s="298"/>
      <c r="R1060" s="227"/>
      <c r="S1060" s="228" t="e">
        <f>IF(C1060="",NA(),MATCH($B1060&amp;$C1060,'Smelter Reference List'!$J:$J,0))</f>
        <v>#N/A</v>
      </c>
      <c r="T1060" s="229"/>
      <c r="U1060" s="229">
        <f t="shared" ca="1" si="33"/>
        <v>0</v>
      </c>
      <c r="V1060" s="229"/>
      <c r="W1060" s="229"/>
      <c r="Y1060" s="223" t="str">
        <f t="shared" si="34"/>
        <v/>
      </c>
    </row>
    <row r="1061" spans="1:25" s="223" customFormat="1" ht="20.25">
      <c r="A1061" s="293"/>
      <c r="B1061" s="294" t="str">
        <f>IF(LEN(A1061)=0,"",INDEX('Smelter Reference List'!$A:$A,MATCH($A1061,'Smelter Reference List'!$E:$E,0)))</f>
        <v/>
      </c>
      <c r="C1061" s="300" t="str">
        <f>IF(LEN(A1061)=0,"",INDEX('Smelter Reference List'!$C:$C,MATCH($A1061,'Smelter Reference List'!$E:$E,0)))</f>
        <v/>
      </c>
      <c r="D1061" s="294" t="str">
        <f ca="1">IF(ISERROR($S1061),"",OFFSET('Smelter Reference List'!$C$4,$S1061-4,0)&amp;"")</f>
        <v/>
      </c>
      <c r="E1061" s="294" t="str">
        <f ca="1">IF(ISERROR($S1061),"",OFFSET('Smelter Reference List'!$D$4,$S1061-4,0)&amp;"")</f>
        <v/>
      </c>
      <c r="F1061" s="294" t="str">
        <f ca="1">IF(ISERROR($S1061),"",OFFSET('Smelter Reference List'!$E$4,$S1061-4,0))</f>
        <v/>
      </c>
      <c r="G1061" s="294" t="str">
        <f ca="1">IF(C1061=$U$4,"Enter smelter details", IF(ISERROR($S1061),"",OFFSET('Smelter Reference List'!$F$4,$S1061-4,0)))</f>
        <v/>
      </c>
      <c r="H1061" s="295" t="str">
        <f ca="1">IF(ISERROR($S1061),"",OFFSET('Smelter Reference List'!$G$4,$S1061-4,0))</f>
        <v/>
      </c>
      <c r="I1061" s="296" t="str">
        <f ca="1">IF(ISERROR($S1061),"",OFFSET('Smelter Reference List'!$H$4,$S1061-4,0))</f>
        <v/>
      </c>
      <c r="J1061" s="296" t="str">
        <f ca="1">IF(ISERROR($S1061),"",OFFSET('Smelter Reference List'!$I$4,$S1061-4,0))</f>
        <v/>
      </c>
      <c r="K1061" s="297"/>
      <c r="L1061" s="297"/>
      <c r="M1061" s="297"/>
      <c r="N1061" s="297"/>
      <c r="O1061" s="297"/>
      <c r="P1061" s="297"/>
      <c r="Q1061" s="298"/>
      <c r="R1061" s="227"/>
      <c r="S1061" s="228" t="e">
        <f>IF(C1061="",NA(),MATCH($B1061&amp;$C1061,'Smelter Reference List'!$J:$J,0))</f>
        <v>#N/A</v>
      </c>
      <c r="T1061" s="229"/>
      <c r="U1061" s="229">
        <f t="shared" ca="1" si="33"/>
        <v>0</v>
      </c>
      <c r="V1061" s="229"/>
      <c r="W1061" s="229"/>
      <c r="Y1061" s="223" t="str">
        <f t="shared" si="34"/>
        <v/>
      </c>
    </row>
    <row r="1062" spans="1:25" s="223" customFormat="1" ht="20.25">
      <c r="A1062" s="293"/>
      <c r="B1062" s="294" t="str">
        <f>IF(LEN(A1062)=0,"",INDEX('Smelter Reference List'!$A:$A,MATCH($A1062,'Smelter Reference List'!$E:$E,0)))</f>
        <v/>
      </c>
      <c r="C1062" s="300" t="str">
        <f>IF(LEN(A1062)=0,"",INDEX('Smelter Reference List'!$C:$C,MATCH($A1062,'Smelter Reference List'!$E:$E,0)))</f>
        <v/>
      </c>
      <c r="D1062" s="294" t="str">
        <f ca="1">IF(ISERROR($S1062),"",OFFSET('Smelter Reference List'!$C$4,$S1062-4,0)&amp;"")</f>
        <v/>
      </c>
      <c r="E1062" s="294" t="str">
        <f ca="1">IF(ISERROR($S1062),"",OFFSET('Smelter Reference List'!$D$4,$S1062-4,0)&amp;"")</f>
        <v/>
      </c>
      <c r="F1062" s="294" t="str">
        <f ca="1">IF(ISERROR($S1062),"",OFFSET('Smelter Reference List'!$E$4,$S1062-4,0))</f>
        <v/>
      </c>
      <c r="G1062" s="294" t="str">
        <f ca="1">IF(C1062=$U$4,"Enter smelter details", IF(ISERROR($S1062),"",OFFSET('Smelter Reference List'!$F$4,$S1062-4,0)))</f>
        <v/>
      </c>
      <c r="H1062" s="295" t="str">
        <f ca="1">IF(ISERROR($S1062),"",OFFSET('Smelter Reference List'!$G$4,$S1062-4,0))</f>
        <v/>
      </c>
      <c r="I1062" s="296" t="str">
        <f ca="1">IF(ISERROR($S1062),"",OFFSET('Smelter Reference List'!$H$4,$S1062-4,0))</f>
        <v/>
      </c>
      <c r="J1062" s="296" t="str">
        <f ca="1">IF(ISERROR($S1062),"",OFFSET('Smelter Reference List'!$I$4,$S1062-4,0))</f>
        <v/>
      </c>
      <c r="K1062" s="297"/>
      <c r="L1062" s="297"/>
      <c r="M1062" s="297"/>
      <c r="N1062" s="297"/>
      <c r="O1062" s="297"/>
      <c r="P1062" s="297"/>
      <c r="Q1062" s="298"/>
      <c r="R1062" s="227"/>
      <c r="S1062" s="228" t="e">
        <f>IF(C1062="",NA(),MATCH($B1062&amp;$C1062,'Smelter Reference List'!$J:$J,0))</f>
        <v>#N/A</v>
      </c>
      <c r="T1062" s="229"/>
      <c r="U1062" s="229">
        <f t="shared" ca="1" si="33"/>
        <v>0</v>
      </c>
      <c r="V1062" s="229"/>
      <c r="W1062" s="229"/>
      <c r="Y1062" s="223" t="str">
        <f t="shared" si="34"/>
        <v/>
      </c>
    </row>
    <row r="1063" spans="1:25" s="223" customFormat="1" ht="20.25">
      <c r="A1063" s="293"/>
      <c r="B1063" s="294" t="str">
        <f>IF(LEN(A1063)=0,"",INDEX('Smelter Reference List'!$A:$A,MATCH($A1063,'Smelter Reference List'!$E:$E,0)))</f>
        <v/>
      </c>
      <c r="C1063" s="300" t="str">
        <f>IF(LEN(A1063)=0,"",INDEX('Smelter Reference List'!$C:$C,MATCH($A1063,'Smelter Reference List'!$E:$E,0)))</f>
        <v/>
      </c>
      <c r="D1063" s="294" t="str">
        <f ca="1">IF(ISERROR($S1063),"",OFFSET('Smelter Reference List'!$C$4,$S1063-4,0)&amp;"")</f>
        <v/>
      </c>
      <c r="E1063" s="294" t="str">
        <f ca="1">IF(ISERROR($S1063),"",OFFSET('Smelter Reference List'!$D$4,$S1063-4,0)&amp;"")</f>
        <v/>
      </c>
      <c r="F1063" s="294" t="str">
        <f ca="1">IF(ISERROR($S1063),"",OFFSET('Smelter Reference List'!$E$4,$S1063-4,0))</f>
        <v/>
      </c>
      <c r="G1063" s="294" t="str">
        <f ca="1">IF(C1063=$U$4,"Enter smelter details", IF(ISERROR($S1063),"",OFFSET('Smelter Reference List'!$F$4,$S1063-4,0)))</f>
        <v/>
      </c>
      <c r="H1063" s="295" t="str">
        <f ca="1">IF(ISERROR($S1063),"",OFFSET('Smelter Reference List'!$G$4,$S1063-4,0))</f>
        <v/>
      </c>
      <c r="I1063" s="296" t="str">
        <f ca="1">IF(ISERROR($S1063),"",OFFSET('Smelter Reference List'!$H$4,$S1063-4,0))</f>
        <v/>
      </c>
      <c r="J1063" s="296" t="str">
        <f ca="1">IF(ISERROR($S1063),"",OFFSET('Smelter Reference List'!$I$4,$S1063-4,0))</f>
        <v/>
      </c>
      <c r="K1063" s="297"/>
      <c r="L1063" s="297"/>
      <c r="M1063" s="297"/>
      <c r="N1063" s="297"/>
      <c r="O1063" s="297"/>
      <c r="P1063" s="297"/>
      <c r="Q1063" s="298"/>
      <c r="R1063" s="227"/>
      <c r="S1063" s="228" t="e">
        <f>IF(C1063="",NA(),MATCH($B1063&amp;$C1063,'Smelter Reference List'!$J:$J,0))</f>
        <v>#N/A</v>
      </c>
      <c r="T1063" s="229"/>
      <c r="U1063" s="229">
        <f t="shared" ca="1" si="33"/>
        <v>0</v>
      </c>
      <c r="V1063" s="229"/>
      <c r="W1063" s="229"/>
      <c r="Y1063" s="223" t="str">
        <f t="shared" si="34"/>
        <v/>
      </c>
    </row>
    <row r="1064" spans="1:25" s="223" customFormat="1" ht="20.25">
      <c r="A1064" s="293"/>
      <c r="B1064" s="294" t="str">
        <f>IF(LEN(A1064)=0,"",INDEX('Smelter Reference List'!$A:$A,MATCH($A1064,'Smelter Reference List'!$E:$E,0)))</f>
        <v/>
      </c>
      <c r="C1064" s="300" t="str">
        <f>IF(LEN(A1064)=0,"",INDEX('Smelter Reference List'!$C:$C,MATCH($A1064,'Smelter Reference List'!$E:$E,0)))</f>
        <v/>
      </c>
      <c r="D1064" s="294" t="str">
        <f ca="1">IF(ISERROR($S1064),"",OFFSET('Smelter Reference List'!$C$4,$S1064-4,0)&amp;"")</f>
        <v/>
      </c>
      <c r="E1064" s="294" t="str">
        <f ca="1">IF(ISERROR($S1064),"",OFFSET('Smelter Reference List'!$D$4,$S1064-4,0)&amp;"")</f>
        <v/>
      </c>
      <c r="F1064" s="294" t="str">
        <f ca="1">IF(ISERROR($S1064),"",OFFSET('Smelter Reference List'!$E$4,$S1064-4,0))</f>
        <v/>
      </c>
      <c r="G1064" s="294" t="str">
        <f ca="1">IF(C1064=$U$4,"Enter smelter details", IF(ISERROR($S1064),"",OFFSET('Smelter Reference List'!$F$4,$S1064-4,0)))</f>
        <v/>
      </c>
      <c r="H1064" s="295" t="str">
        <f ca="1">IF(ISERROR($S1064),"",OFFSET('Smelter Reference List'!$G$4,$S1064-4,0))</f>
        <v/>
      </c>
      <c r="I1064" s="296" t="str">
        <f ca="1">IF(ISERROR($S1064),"",OFFSET('Smelter Reference List'!$H$4,$S1064-4,0))</f>
        <v/>
      </c>
      <c r="J1064" s="296" t="str">
        <f ca="1">IF(ISERROR($S1064),"",OFFSET('Smelter Reference List'!$I$4,$S1064-4,0))</f>
        <v/>
      </c>
      <c r="K1064" s="297"/>
      <c r="L1064" s="297"/>
      <c r="M1064" s="297"/>
      <c r="N1064" s="297"/>
      <c r="O1064" s="297"/>
      <c r="P1064" s="297"/>
      <c r="Q1064" s="298"/>
      <c r="R1064" s="227"/>
      <c r="S1064" s="228" t="e">
        <f>IF(C1064="",NA(),MATCH($B1064&amp;$C1064,'Smelter Reference List'!$J:$J,0))</f>
        <v>#N/A</v>
      </c>
      <c r="T1064" s="229"/>
      <c r="U1064" s="229">
        <f t="shared" ca="1" si="33"/>
        <v>0</v>
      </c>
      <c r="V1064" s="229"/>
      <c r="W1064" s="229"/>
      <c r="Y1064" s="223" t="str">
        <f t="shared" si="34"/>
        <v/>
      </c>
    </row>
    <row r="1065" spans="1:25" s="223" customFormat="1" ht="20.25">
      <c r="A1065" s="293"/>
      <c r="B1065" s="294" t="str">
        <f>IF(LEN(A1065)=0,"",INDEX('Smelter Reference List'!$A:$A,MATCH($A1065,'Smelter Reference List'!$E:$E,0)))</f>
        <v/>
      </c>
      <c r="C1065" s="300" t="str">
        <f>IF(LEN(A1065)=0,"",INDEX('Smelter Reference List'!$C:$C,MATCH($A1065,'Smelter Reference List'!$E:$E,0)))</f>
        <v/>
      </c>
      <c r="D1065" s="294" t="str">
        <f ca="1">IF(ISERROR($S1065),"",OFFSET('Smelter Reference List'!$C$4,$S1065-4,0)&amp;"")</f>
        <v/>
      </c>
      <c r="E1065" s="294" t="str">
        <f ca="1">IF(ISERROR($S1065),"",OFFSET('Smelter Reference List'!$D$4,$S1065-4,0)&amp;"")</f>
        <v/>
      </c>
      <c r="F1065" s="294" t="str">
        <f ca="1">IF(ISERROR($S1065),"",OFFSET('Smelter Reference List'!$E$4,$S1065-4,0))</f>
        <v/>
      </c>
      <c r="G1065" s="294" t="str">
        <f ca="1">IF(C1065=$U$4,"Enter smelter details", IF(ISERROR($S1065),"",OFFSET('Smelter Reference List'!$F$4,$S1065-4,0)))</f>
        <v/>
      </c>
      <c r="H1065" s="295" t="str">
        <f ca="1">IF(ISERROR($S1065),"",OFFSET('Smelter Reference List'!$G$4,$S1065-4,0))</f>
        <v/>
      </c>
      <c r="I1065" s="296" t="str">
        <f ca="1">IF(ISERROR($S1065),"",OFFSET('Smelter Reference List'!$H$4,$S1065-4,0))</f>
        <v/>
      </c>
      <c r="J1065" s="296" t="str">
        <f ca="1">IF(ISERROR($S1065),"",OFFSET('Smelter Reference List'!$I$4,$S1065-4,0))</f>
        <v/>
      </c>
      <c r="K1065" s="297"/>
      <c r="L1065" s="297"/>
      <c r="M1065" s="297"/>
      <c r="N1065" s="297"/>
      <c r="O1065" s="297"/>
      <c r="P1065" s="297"/>
      <c r="Q1065" s="298"/>
      <c r="R1065" s="227"/>
      <c r="S1065" s="228" t="e">
        <f>IF(C1065="",NA(),MATCH($B1065&amp;$C1065,'Smelter Reference List'!$J:$J,0))</f>
        <v>#N/A</v>
      </c>
      <c r="T1065" s="229"/>
      <c r="U1065" s="229">
        <f t="shared" ca="1" si="33"/>
        <v>0</v>
      </c>
      <c r="V1065" s="229"/>
      <c r="W1065" s="229"/>
      <c r="Y1065" s="223" t="str">
        <f t="shared" si="34"/>
        <v/>
      </c>
    </row>
    <row r="1066" spans="1:25" s="223" customFormat="1" ht="20.25">
      <c r="A1066" s="293"/>
      <c r="B1066" s="294" t="str">
        <f>IF(LEN(A1066)=0,"",INDEX('Smelter Reference List'!$A:$A,MATCH($A1066,'Smelter Reference List'!$E:$E,0)))</f>
        <v/>
      </c>
      <c r="C1066" s="300" t="str">
        <f>IF(LEN(A1066)=0,"",INDEX('Smelter Reference List'!$C:$C,MATCH($A1066,'Smelter Reference List'!$E:$E,0)))</f>
        <v/>
      </c>
      <c r="D1066" s="294" t="str">
        <f ca="1">IF(ISERROR($S1066),"",OFFSET('Smelter Reference List'!$C$4,$S1066-4,0)&amp;"")</f>
        <v/>
      </c>
      <c r="E1066" s="294" t="str">
        <f ca="1">IF(ISERROR($S1066),"",OFFSET('Smelter Reference List'!$D$4,$S1066-4,0)&amp;"")</f>
        <v/>
      </c>
      <c r="F1066" s="294" t="str">
        <f ca="1">IF(ISERROR($S1066),"",OFFSET('Smelter Reference List'!$E$4,$S1066-4,0))</f>
        <v/>
      </c>
      <c r="G1066" s="294" t="str">
        <f ca="1">IF(C1066=$U$4,"Enter smelter details", IF(ISERROR($S1066),"",OFFSET('Smelter Reference List'!$F$4,$S1066-4,0)))</f>
        <v/>
      </c>
      <c r="H1066" s="295" t="str">
        <f ca="1">IF(ISERROR($S1066),"",OFFSET('Smelter Reference List'!$G$4,$S1066-4,0))</f>
        <v/>
      </c>
      <c r="I1066" s="296" t="str">
        <f ca="1">IF(ISERROR($S1066),"",OFFSET('Smelter Reference List'!$H$4,$S1066-4,0))</f>
        <v/>
      </c>
      <c r="J1066" s="296" t="str">
        <f ca="1">IF(ISERROR($S1066),"",OFFSET('Smelter Reference List'!$I$4,$S1066-4,0))</f>
        <v/>
      </c>
      <c r="K1066" s="297"/>
      <c r="L1066" s="297"/>
      <c r="M1066" s="297"/>
      <c r="N1066" s="297"/>
      <c r="O1066" s="297"/>
      <c r="P1066" s="297"/>
      <c r="Q1066" s="298"/>
      <c r="R1066" s="227"/>
      <c r="S1066" s="228" t="e">
        <f>IF(C1066="",NA(),MATCH($B1066&amp;$C1066,'Smelter Reference List'!$J:$J,0))</f>
        <v>#N/A</v>
      </c>
      <c r="T1066" s="229"/>
      <c r="U1066" s="229">
        <f t="shared" ca="1" si="33"/>
        <v>0</v>
      </c>
      <c r="V1066" s="229"/>
      <c r="W1066" s="229"/>
      <c r="Y1066" s="223" t="str">
        <f t="shared" si="34"/>
        <v/>
      </c>
    </row>
    <row r="1067" spans="1:25" s="223" customFormat="1" ht="20.25">
      <c r="A1067" s="293"/>
      <c r="B1067" s="294" t="str">
        <f>IF(LEN(A1067)=0,"",INDEX('Smelter Reference List'!$A:$A,MATCH($A1067,'Smelter Reference List'!$E:$E,0)))</f>
        <v/>
      </c>
      <c r="C1067" s="300" t="str">
        <f>IF(LEN(A1067)=0,"",INDEX('Smelter Reference List'!$C:$C,MATCH($A1067,'Smelter Reference List'!$E:$E,0)))</f>
        <v/>
      </c>
      <c r="D1067" s="294" t="str">
        <f ca="1">IF(ISERROR($S1067),"",OFFSET('Smelter Reference List'!$C$4,$S1067-4,0)&amp;"")</f>
        <v/>
      </c>
      <c r="E1067" s="294" t="str">
        <f ca="1">IF(ISERROR($S1067),"",OFFSET('Smelter Reference List'!$D$4,$S1067-4,0)&amp;"")</f>
        <v/>
      </c>
      <c r="F1067" s="294" t="str">
        <f ca="1">IF(ISERROR($S1067),"",OFFSET('Smelter Reference List'!$E$4,$S1067-4,0))</f>
        <v/>
      </c>
      <c r="G1067" s="294" t="str">
        <f ca="1">IF(C1067=$U$4,"Enter smelter details", IF(ISERROR($S1067),"",OFFSET('Smelter Reference List'!$F$4,$S1067-4,0)))</f>
        <v/>
      </c>
      <c r="H1067" s="295" t="str">
        <f ca="1">IF(ISERROR($S1067),"",OFFSET('Smelter Reference List'!$G$4,$S1067-4,0))</f>
        <v/>
      </c>
      <c r="I1067" s="296" t="str">
        <f ca="1">IF(ISERROR($S1067),"",OFFSET('Smelter Reference List'!$H$4,$S1067-4,0))</f>
        <v/>
      </c>
      <c r="J1067" s="296" t="str">
        <f ca="1">IF(ISERROR($S1067),"",OFFSET('Smelter Reference List'!$I$4,$S1067-4,0))</f>
        <v/>
      </c>
      <c r="K1067" s="297"/>
      <c r="L1067" s="297"/>
      <c r="M1067" s="297"/>
      <c r="N1067" s="297"/>
      <c r="O1067" s="297"/>
      <c r="P1067" s="297"/>
      <c r="Q1067" s="298"/>
      <c r="R1067" s="227"/>
      <c r="S1067" s="228" t="e">
        <f>IF(C1067="",NA(),MATCH($B1067&amp;$C1067,'Smelter Reference List'!$J:$J,0))</f>
        <v>#N/A</v>
      </c>
      <c r="T1067" s="229"/>
      <c r="U1067" s="229">
        <f t="shared" ca="1" si="33"/>
        <v>0</v>
      </c>
      <c r="V1067" s="229"/>
      <c r="W1067" s="229"/>
      <c r="Y1067" s="223" t="str">
        <f t="shared" si="34"/>
        <v/>
      </c>
    </row>
    <row r="1068" spans="1:25" s="223" customFormat="1" ht="20.25">
      <c r="A1068" s="293"/>
      <c r="B1068" s="294" t="str">
        <f>IF(LEN(A1068)=0,"",INDEX('Smelter Reference List'!$A:$A,MATCH($A1068,'Smelter Reference List'!$E:$E,0)))</f>
        <v/>
      </c>
      <c r="C1068" s="300" t="str">
        <f>IF(LEN(A1068)=0,"",INDEX('Smelter Reference List'!$C:$C,MATCH($A1068,'Smelter Reference List'!$E:$E,0)))</f>
        <v/>
      </c>
      <c r="D1068" s="294" t="str">
        <f ca="1">IF(ISERROR($S1068),"",OFFSET('Smelter Reference List'!$C$4,$S1068-4,0)&amp;"")</f>
        <v/>
      </c>
      <c r="E1068" s="294" t="str">
        <f ca="1">IF(ISERROR($S1068),"",OFFSET('Smelter Reference List'!$D$4,$S1068-4,0)&amp;"")</f>
        <v/>
      </c>
      <c r="F1068" s="294" t="str">
        <f ca="1">IF(ISERROR($S1068),"",OFFSET('Smelter Reference List'!$E$4,$S1068-4,0))</f>
        <v/>
      </c>
      <c r="G1068" s="294" t="str">
        <f ca="1">IF(C1068=$U$4,"Enter smelter details", IF(ISERROR($S1068),"",OFFSET('Smelter Reference List'!$F$4,$S1068-4,0)))</f>
        <v/>
      </c>
      <c r="H1068" s="295" t="str">
        <f ca="1">IF(ISERROR($S1068),"",OFFSET('Smelter Reference List'!$G$4,$S1068-4,0))</f>
        <v/>
      </c>
      <c r="I1068" s="296" t="str">
        <f ca="1">IF(ISERROR($S1068),"",OFFSET('Smelter Reference List'!$H$4,$S1068-4,0))</f>
        <v/>
      </c>
      <c r="J1068" s="296" t="str">
        <f ca="1">IF(ISERROR($S1068),"",OFFSET('Smelter Reference List'!$I$4,$S1068-4,0))</f>
        <v/>
      </c>
      <c r="K1068" s="297"/>
      <c r="L1068" s="297"/>
      <c r="M1068" s="297"/>
      <c r="N1068" s="297"/>
      <c r="O1068" s="297"/>
      <c r="P1068" s="297"/>
      <c r="Q1068" s="298"/>
      <c r="R1068" s="227"/>
      <c r="S1068" s="228" t="e">
        <f>IF(C1068="",NA(),MATCH($B1068&amp;$C1068,'Smelter Reference List'!$J:$J,0))</f>
        <v>#N/A</v>
      </c>
      <c r="T1068" s="229"/>
      <c r="U1068" s="229">
        <f t="shared" ca="1" si="33"/>
        <v>0</v>
      </c>
      <c r="V1068" s="229"/>
      <c r="W1068" s="229"/>
      <c r="Y1068" s="223" t="str">
        <f t="shared" si="34"/>
        <v/>
      </c>
    </row>
    <row r="1069" spans="1:25" s="223" customFormat="1" ht="20.25">
      <c r="A1069" s="293"/>
      <c r="B1069" s="294" t="str">
        <f>IF(LEN(A1069)=0,"",INDEX('Smelter Reference List'!$A:$A,MATCH($A1069,'Smelter Reference List'!$E:$E,0)))</f>
        <v/>
      </c>
      <c r="C1069" s="300" t="str">
        <f>IF(LEN(A1069)=0,"",INDEX('Smelter Reference List'!$C:$C,MATCH($A1069,'Smelter Reference List'!$E:$E,0)))</f>
        <v/>
      </c>
      <c r="D1069" s="294" t="str">
        <f ca="1">IF(ISERROR($S1069),"",OFFSET('Smelter Reference List'!$C$4,$S1069-4,0)&amp;"")</f>
        <v/>
      </c>
      <c r="E1069" s="294" t="str">
        <f ca="1">IF(ISERROR($S1069),"",OFFSET('Smelter Reference List'!$D$4,$S1069-4,0)&amp;"")</f>
        <v/>
      </c>
      <c r="F1069" s="294" t="str">
        <f ca="1">IF(ISERROR($S1069),"",OFFSET('Smelter Reference List'!$E$4,$S1069-4,0))</f>
        <v/>
      </c>
      <c r="G1069" s="294" t="str">
        <f ca="1">IF(C1069=$U$4,"Enter smelter details", IF(ISERROR($S1069),"",OFFSET('Smelter Reference List'!$F$4,$S1069-4,0)))</f>
        <v/>
      </c>
      <c r="H1069" s="295" t="str">
        <f ca="1">IF(ISERROR($S1069),"",OFFSET('Smelter Reference List'!$G$4,$S1069-4,0))</f>
        <v/>
      </c>
      <c r="I1069" s="296" t="str">
        <f ca="1">IF(ISERROR($S1069),"",OFFSET('Smelter Reference List'!$H$4,$S1069-4,0))</f>
        <v/>
      </c>
      <c r="J1069" s="296" t="str">
        <f ca="1">IF(ISERROR($S1069),"",OFFSET('Smelter Reference List'!$I$4,$S1069-4,0))</f>
        <v/>
      </c>
      <c r="K1069" s="297"/>
      <c r="L1069" s="297"/>
      <c r="M1069" s="297"/>
      <c r="N1069" s="297"/>
      <c r="O1069" s="297"/>
      <c r="P1069" s="297"/>
      <c r="Q1069" s="298"/>
      <c r="R1069" s="227"/>
      <c r="S1069" s="228" t="e">
        <f>IF(C1069="",NA(),MATCH($B1069&amp;$C1069,'Smelter Reference List'!$J:$J,0))</f>
        <v>#N/A</v>
      </c>
      <c r="T1069" s="229"/>
      <c r="U1069" s="229">
        <f t="shared" ca="1" si="33"/>
        <v>0</v>
      </c>
      <c r="V1069" s="229"/>
      <c r="W1069" s="229"/>
      <c r="Y1069" s="223" t="str">
        <f t="shared" si="34"/>
        <v/>
      </c>
    </row>
    <row r="1070" spans="1:25" s="223" customFormat="1" ht="20.25">
      <c r="A1070" s="293"/>
      <c r="B1070" s="294" t="str">
        <f>IF(LEN(A1070)=0,"",INDEX('Smelter Reference List'!$A:$A,MATCH($A1070,'Smelter Reference List'!$E:$E,0)))</f>
        <v/>
      </c>
      <c r="C1070" s="300" t="str">
        <f>IF(LEN(A1070)=0,"",INDEX('Smelter Reference List'!$C:$C,MATCH($A1070,'Smelter Reference List'!$E:$E,0)))</f>
        <v/>
      </c>
      <c r="D1070" s="294" t="str">
        <f ca="1">IF(ISERROR($S1070),"",OFFSET('Smelter Reference List'!$C$4,$S1070-4,0)&amp;"")</f>
        <v/>
      </c>
      <c r="E1070" s="294" t="str">
        <f ca="1">IF(ISERROR($S1070),"",OFFSET('Smelter Reference List'!$D$4,$S1070-4,0)&amp;"")</f>
        <v/>
      </c>
      <c r="F1070" s="294" t="str">
        <f ca="1">IF(ISERROR($S1070),"",OFFSET('Smelter Reference List'!$E$4,$S1070-4,0))</f>
        <v/>
      </c>
      <c r="G1070" s="294" t="str">
        <f ca="1">IF(C1070=$U$4,"Enter smelter details", IF(ISERROR($S1070),"",OFFSET('Smelter Reference List'!$F$4,$S1070-4,0)))</f>
        <v/>
      </c>
      <c r="H1070" s="295" t="str">
        <f ca="1">IF(ISERROR($S1070),"",OFFSET('Smelter Reference List'!$G$4,$S1070-4,0))</f>
        <v/>
      </c>
      <c r="I1070" s="296" t="str">
        <f ca="1">IF(ISERROR($S1070),"",OFFSET('Smelter Reference List'!$H$4,$S1070-4,0))</f>
        <v/>
      </c>
      <c r="J1070" s="296" t="str">
        <f ca="1">IF(ISERROR($S1070),"",OFFSET('Smelter Reference List'!$I$4,$S1070-4,0))</f>
        <v/>
      </c>
      <c r="K1070" s="297"/>
      <c r="L1070" s="297"/>
      <c r="M1070" s="297"/>
      <c r="N1070" s="297"/>
      <c r="O1070" s="297"/>
      <c r="P1070" s="297"/>
      <c r="Q1070" s="298"/>
      <c r="R1070" s="227"/>
      <c r="S1070" s="228" t="e">
        <f>IF(C1070="",NA(),MATCH($B1070&amp;$C1070,'Smelter Reference List'!$J:$J,0))</f>
        <v>#N/A</v>
      </c>
      <c r="T1070" s="229"/>
      <c r="U1070" s="229">
        <f t="shared" ca="1" si="33"/>
        <v>0</v>
      </c>
      <c r="V1070" s="229"/>
      <c r="W1070" s="229"/>
      <c r="Y1070" s="223" t="str">
        <f t="shared" si="34"/>
        <v/>
      </c>
    </row>
    <row r="1071" spans="1:25" s="223" customFormat="1" ht="20.25">
      <c r="A1071" s="293"/>
      <c r="B1071" s="294" t="str">
        <f>IF(LEN(A1071)=0,"",INDEX('Smelter Reference List'!$A:$A,MATCH($A1071,'Smelter Reference List'!$E:$E,0)))</f>
        <v/>
      </c>
      <c r="C1071" s="300" t="str">
        <f>IF(LEN(A1071)=0,"",INDEX('Smelter Reference List'!$C:$C,MATCH($A1071,'Smelter Reference List'!$E:$E,0)))</f>
        <v/>
      </c>
      <c r="D1071" s="294" t="str">
        <f ca="1">IF(ISERROR($S1071),"",OFFSET('Smelter Reference List'!$C$4,$S1071-4,0)&amp;"")</f>
        <v/>
      </c>
      <c r="E1071" s="294" t="str">
        <f ca="1">IF(ISERROR($S1071),"",OFFSET('Smelter Reference List'!$D$4,$S1071-4,0)&amp;"")</f>
        <v/>
      </c>
      <c r="F1071" s="294" t="str">
        <f ca="1">IF(ISERROR($S1071),"",OFFSET('Smelter Reference List'!$E$4,$S1071-4,0))</f>
        <v/>
      </c>
      <c r="G1071" s="294" t="str">
        <f ca="1">IF(C1071=$U$4,"Enter smelter details", IF(ISERROR($S1071),"",OFFSET('Smelter Reference List'!$F$4,$S1071-4,0)))</f>
        <v/>
      </c>
      <c r="H1071" s="295" t="str">
        <f ca="1">IF(ISERROR($S1071),"",OFFSET('Smelter Reference List'!$G$4,$S1071-4,0))</f>
        <v/>
      </c>
      <c r="I1071" s="296" t="str">
        <f ca="1">IF(ISERROR($S1071),"",OFFSET('Smelter Reference List'!$H$4,$S1071-4,0))</f>
        <v/>
      </c>
      <c r="J1071" s="296" t="str">
        <f ca="1">IF(ISERROR($S1071),"",OFFSET('Smelter Reference List'!$I$4,$S1071-4,0))</f>
        <v/>
      </c>
      <c r="K1071" s="297"/>
      <c r="L1071" s="297"/>
      <c r="M1071" s="297"/>
      <c r="N1071" s="297"/>
      <c r="O1071" s="297"/>
      <c r="P1071" s="297"/>
      <c r="Q1071" s="298"/>
      <c r="R1071" s="227"/>
      <c r="S1071" s="228" t="e">
        <f>IF(C1071="",NA(),MATCH($B1071&amp;$C1071,'Smelter Reference List'!$J:$J,0))</f>
        <v>#N/A</v>
      </c>
      <c r="T1071" s="229"/>
      <c r="U1071" s="229">
        <f t="shared" ca="1" si="33"/>
        <v>0</v>
      </c>
      <c r="V1071" s="229"/>
      <c r="W1071" s="229"/>
      <c r="Y1071" s="223" t="str">
        <f t="shared" si="34"/>
        <v/>
      </c>
    </row>
    <row r="1072" spans="1:25" s="223" customFormat="1" ht="20.25">
      <c r="A1072" s="293"/>
      <c r="B1072" s="294" t="str">
        <f>IF(LEN(A1072)=0,"",INDEX('Smelter Reference List'!$A:$A,MATCH($A1072,'Smelter Reference List'!$E:$E,0)))</f>
        <v/>
      </c>
      <c r="C1072" s="300" t="str">
        <f>IF(LEN(A1072)=0,"",INDEX('Smelter Reference List'!$C:$C,MATCH($A1072,'Smelter Reference List'!$E:$E,0)))</f>
        <v/>
      </c>
      <c r="D1072" s="294" t="str">
        <f ca="1">IF(ISERROR($S1072),"",OFFSET('Smelter Reference List'!$C$4,$S1072-4,0)&amp;"")</f>
        <v/>
      </c>
      <c r="E1072" s="294" t="str">
        <f ca="1">IF(ISERROR($S1072),"",OFFSET('Smelter Reference List'!$D$4,$S1072-4,0)&amp;"")</f>
        <v/>
      </c>
      <c r="F1072" s="294" t="str">
        <f ca="1">IF(ISERROR($S1072),"",OFFSET('Smelter Reference List'!$E$4,$S1072-4,0))</f>
        <v/>
      </c>
      <c r="G1072" s="294" t="str">
        <f ca="1">IF(C1072=$U$4,"Enter smelter details", IF(ISERROR($S1072),"",OFFSET('Smelter Reference List'!$F$4,$S1072-4,0)))</f>
        <v/>
      </c>
      <c r="H1072" s="295" t="str">
        <f ca="1">IF(ISERROR($S1072),"",OFFSET('Smelter Reference List'!$G$4,$S1072-4,0))</f>
        <v/>
      </c>
      <c r="I1072" s="296" t="str">
        <f ca="1">IF(ISERROR($S1072),"",OFFSET('Smelter Reference List'!$H$4,$S1072-4,0))</f>
        <v/>
      </c>
      <c r="J1072" s="296" t="str">
        <f ca="1">IF(ISERROR($S1072),"",OFFSET('Smelter Reference List'!$I$4,$S1072-4,0))</f>
        <v/>
      </c>
      <c r="K1072" s="297"/>
      <c r="L1072" s="297"/>
      <c r="M1072" s="297"/>
      <c r="N1072" s="297"/>
      <c r="O1072" s="297"/>
      <c r="P1072" s="297"/>
      <c r="Q1072" s="298"/>
      <c r="R1072" s="227"/>
      <c r="S1072" s="228" t="e">
        <f>IF(C1072="",NA(),MATCH($B1072&amp;$C1072,'Smelter Reference List'!$J:$J,0))</f>
        <v>#N/A</v>
      </c>
      <c r="T1072" s="229"/>
      <c r="U1072" s="229">
        <f t="shared" ca="1" si="33"/>
        <v>0</v>
      </c>
      <c r="V1072" s="229"/>
      <c r="W1072" s="229"/>
      <c r="Y1072" s="223" t="str">
        <f t="shared" si="34"/>
        <v/>
      </c>
    </row>
    <row r="1073" spans="1:25" s="223" customFormat="1" ht="20.25">
      <c r="A1073" s="293"/>
      <c r="B1073" s="294" t="str">
        <f>IF(LEN(A1073)=0,"",INDEX('Smelter Reference List'!$A:$A,MATCH($A1073,'Smelter Reference List'!$E:$E,0)))</f>
        <v/>
      </c>
      <c r="C1073" s="300" t="str">
        <f>IF(LEN(A1073)=0,"",INDEX('Smelter Reference List'!$C:$C,MATCH($A1073,'Smelter Reference List'!$E:$E,0)))</f>
        <v/>
      </c>
      <c r="D1073" s="294" t="str">
        <f ca="1">IF(ISERROR($S1073),"",OFFSET('Smelter Reference List'!$C$4,$S1073-4,0)&amp;"")</f>
        <v/>
      </c>
      <c r="E1073" s="294" t="str">
        <f ca="1">IF(ISERROR($S1073),"",OFFSET('Smelter Reference List'!$D$4,$S1073-4,0)&amp;"")</f>
        <v/>
      </c>
      <c r="F1073" s="294" t="str">
        <f ca="1">IF(ISERROR($S1073),"",OFFSET('Smelter Reference List'!$E$4,$S1073-4,0))</f>
        <v/>
      </c>
      <c r="G1073" s="294" t="str">
        <f ca="1">IF(C1073=$U$4,"Enter smelter details", IF(ISERROR($S1073),"",OFFSET('Smelter Reference List'!$F$4,$S1073-4,0)))</f>
        <v/>
      </c>
      <c r="H1073" s="295" t="str">
        <f ca="1">IF(ISERROR($S1073),"",OFFSET('Smelter Reference List'!$G$4,$S1073-4,0))</f>
        <v/>
      </c>
      <c r="I1073" s="296" t="str">
        <f ca="1">IF(ISERROR($S1073),"",OFFSET('Smelter Reference List'!$H$4,$S1073-4,0))</f>
        <v/>
      </c>
      <c r="J1073" s="296" t="str">
        <f ca="1">IF(ISERROR($S1073),"",OFFSET('Smelter Reference List'!$I$4,$S1073-4,0))</f>
        <v/>
      </c>
      <c r="K1073" s="297"/>
      <c r="L1073" s="297"/>
      <c r="M1073" s="297"/>
      <c r="N1073" s="297"/>
      <c r="O1073" s="297"/>
      <c r="P1073" s="297"/>
      <c r="Q1073" s="298"/>
      <c r="R1073" s="227"/>
      <c r="S1073" s="228" t="e">
        <f>IF(C1073="",NA(),MATCH($B1073&amp;$C1073,'Smelter Reference List'!$J:$J,0))</f>
        <v>#N/A</v>
      </c>
      <c r="T1073" s="229"/>
      <c r="U1073" s="229">
        <f t="shared" ca="1" si="33"/>
        <v>0</v>
      </c>
      <c r="V1073" s="229"/>
      <c r="W1073" s="229"/>
      <c r="Y1073" s="223" t="str">
        <f t="shared" si="34"/>
        <v/>
      </c>
    </row>
    <row r="1074" spans="1:25" s="223" customFormat="1" ht="20.25">
      <c r="A1074" s="293"/>
      <c r="B1074" s="294" t="str">
        <f>IF(LEN(A1074)=0,"",INDEX('Smelter Reference List'!$A:$A,MATCH($A1074,'Smelter Reference List'!$E:$E,0)))</f>
        <v/>
      </c>
      <c r="C1074" s="300" t="str">
        <f>IF(LEN(A1074)=0,"",INDEX('Smelter Reference List'!$C:$C,MATCH($A1074,'Smelter Reference List'!$E:$E,0)))</f>
        <v/>
      </c>
      <c r="D1074" s="294" t="str">
        <f ca="1">IF(ISERROR($S1074),"",OFFSET('Smelter Reference List'!$C$4,$S1074-4,0)&amp;"")</f>
        <v/>
      </c>
      <c r="E1074" s="294" t="str">
        <f ca="1">IF(ISERROR($S1074),"",OFFSET('Smelter Reference List'!$D$4,$S1074-4,0)&amp;"")</f>
        <v/>
      </c>
      <c r="F1074" s="294" t="str">
        <f ca="1">IF(ISERROR($S1074),"",OFFSET('Smelter Reference List'!$E$4,$S1074-4,0))</f>
        <v/>
      </c>
      <c r="G1074" s="294" t="str">
        <f ca="1">IF(C1074=$U$4,"Enter smelter details", IF(ISERROR($S1074),"",OFFSET('Smelter Reference List'!$F$4,$S1074-4,0)))</f>
        <v/>
      </c>
      <c r="H1074" s="295" t="str">
        <f ca="1">IF(ISERROR($S1074),"",OFFSET('Smelter Reference List'!$G$4,$S1074-4,0))</f>
        <v/>
      </c>
      <c r="I1074" s="296" t="str">
        <f ca="1">IF(ISERROR($S1074),"",OFFSET('Smelter Reference List'!$H$4,$S1074-4,0))</f>
        <v/>
      </c>
      <c r="J1074" s="296" t="str">
        <f ca="1">IF(ISERROR($S1074),"",OFFSET('Smelter Reference List'!$I$4,$S1074-4,0))</f>
        <v/>
      </c>
      <c r="K1074" s="297"/>
      <c r="L1074" s="297"/>
      <c r="M1074" s="297"/>
      <c r="N1074" s="297"/>
      <c r="O1074" s="297"/>
      <c r="P1074" s="297"/>
      <c r="Q1074" s="298"/>
      <c r="R1074" s="227"/>
      <c r="S1074" s="228" t="e">
        <f>IF(C1074="",NA(),MATCH($B1074&amp;$C1074,'Smelter Reference List'!$J:$J,0))</f>
        <v>#N/A</v>
      </c>
      <c r="T1074" s="229"/>
      <c r="U1074" s="229">
        <f t="shared" ca="1" si="33"/>
        <v>0</v>
      </c>
      <c r="V1074" s="229"/>
      <c r="W1074" s="229"/>
      <c r="Y1074" s="223" t="str">
        <f t="shared" si="34"/>
        <v/>
      </c>
    </row>
    <row r="1075" spans="1:25" s="223" customFormat="1" ht="20.25">
      <c r="A1075" s="293"/>
      <c r="B1075" s="294" t="str">
        <f>IF(LEN(A1075)=0,"",INDEX('Smelter Reference List'!$A:$A,MATCH($A1075,'Smelter Reference List'!$E:$E,0)))</f>
        <v/>
      </c>
      <c r="C1075" s="300" t="str">
        <f>IF(LEN(A1075)=0,"",INDEX('Smelter Reference List'!$C:$C,MATCH($A1075,'Smelter Reference List'!$E:$E,0)))</f>
        <v/>
      </c>
      <c r="D1075" s="294" t="str">
        <f ca="1">IF(ISERROR($S1075),"",OFFSET('Smelter Reference List'!$C$4,$S1075-4,0)&amp;"")</f>
        <v/>
      </c>
      <c r="E1075" s="294" t="str">
        <f ca="1">IF(ISERROR($S1075),"",OFFSET('Smelter Reference List'!$D$4,$S1075-4,0)&amp;"")</f>
        <v/>
      </c>
      <c r="F1075" s="294" t="str">
        <f ca="1">IF(ISERROR($S1075),"",OFFSET('Smelter Reference List'!$E$4,$S1075-4,0))</f>
        <v/>
      </c>
      <c r="G1075" s="294" t="str">
        <f ca="1">IF(C1075=$U$4,"Enter smelter details", IF(ISERROR($S1075),"",OFFSET('Smelter Reference List'!$F$4,$S1075-4,0)))</f>
        <v/>
      </c>
      <c r="H1075" s="295" t="str">
        <f ca="1">IF(ISERROR($S1075),"",OFFSET('Smelter Reference List'!$G$4,$S1075-4,0))</f>
        <v/>
      </c>
      <c r="I1075" s="296" t="str">
        <f ca="1">IF(ISERROR($S1075),"",OFFSET('Smelter Reference List'!$H$4,$S1075-4,0))</f>
        <v/>
      </c>
      <c r="J1075" s="296" t="str">
        <f ca="1">IF(ISERROR($S1075),"",OFFSET('Smelter Reference List'!$I$4,$S1075-4,0))</f>
        <v/>
      </c>
      <c r="K1075" s="297"/>
      <c r="L1075" s="297"/>
      <c r="M1075" s="297"/>
      <c r="N1075" s="297"/>
      <c r="O1075" s="297"/>
      <c r="P1075" s="297"/>
      <c r="Q1075" s="298"/>
      <c r="R1075" s="227"/>
      <c r="S1075" s="228" t="e">
        <f>IF(C1075="",NA(),MATCH($B1075&amp;$C1075,'Smelter Reference List'!$J:$J,0))</f>
        <v>#N/A</v>
      </c>
      <c r="T1075" s="229"/>
      <c r="U1075" s="229">
        <f t="shared" ca="1" si="33"/>
        <v>0</v>
      </c>
      <c r="V1075" s="229"/>
      <c r="W1075" s="229"/>
      <c r="Y1075" s="223" t="str">
        <f t="shared" si="34"/>
        <v/>
      </c>
    </row>
    <row r="1076" spans="1:25" s="223" customFormat="1" ht="20.25">
      <c r="A1076" s="293"/>
      <c r="B1076" s="294" t="str">
        <f>IF(LEN(A1076)=0,"",INDEX('Smelter Reference List'!$A:$A,MATCH($A1076,'Smelter Reference List'!$E:$E,0)))</f>
        <v/>
      </c>
      <c r="C1076" s="300" t="str">
        <f>IF(LEN(A1076)=0,"",INDEX('Smelter Reference List'!$C:$C,MATCH($A1076,'Smelter Reference List'!$E:$E,0)))</f>
        <v/>
      </c>
      <c r="D1076" s="294" t="str">
        <f ca="1">IF(ISERROR($S1076),"",OFFSET('Smelter Reference List'!$C$4,$S1076-4,0)&amp;"")</f>
        <v/>
      </c>
      <c r="E1076" s="294" t="str">
        <f ca="1">IF(ISERROR($S1076),"",OFFSET('Smelter Reference List'!$D$4,$S1076-4,0)&amp;"")</f>
        <v/>
      </c>
      <c r="F1076" s="294" t="str">
        <f ca="1">IF(ISERROR($S1076),"",OFFSET('Smelter Reference List'!$E$4,$S1076-4,0))</f>
        <v/>
      </c>
      <c r="G1076" s="294" t="str">
        <f ca="1">IF(C1076=$U$4,"Enter smelter details", IF(ISERROR($S1076),"",OFFSET('Smelter Reference List'!$F$4,$S1076-4,0)))</f>
        <v/>
      </c>
      <c r="H1076" s="295" t="str">
        <f ca="1">IF(ISERROR($S1076),"",OFFSET('Smelter Reference List'!$G$4,$S1076-4,0))</f>
        <v/>
      </c>
      <c r="I1076" s="296" t="str">
        <f ca="1">IF(ISERROR($S1076),"",OFFSET('Smelter Reference List'!$H$4,$S1076-4,0))</f>
        <v/>
      </c>
      <c r="J1076" s="296" t="str">
        <f ca="1">IF(ISERROR($S1076),"",OFFSET('Smelter Reference List'!$I$4,$S1076-4,0))</f>
        <v/>
      </c>
      <c r="K1076" s="297"/>
      <c r="L1076" s="297"/>
      <c r="M1076" s="297"/>
      <c r="N1076" s="297"/>
      <c r="O1076" s="297"/>
      <c r="P1076" s="297"/>
      <c r="Q1076" s="298"/>
      <c r="R1076" s="227"/>
      <c r="S1076" s="228" t="e">
        <f>IF(C1076="",NA(),MATCH($B1076&amp;$C1076,'Smelter Reference List'!$J:$J,0))</f>
        <v>#N/A</v>
      </c>
      <c r="T1076" s="229"/>
      <c r="U1076" s="229">
        <f t="shared" ca="1" si="33"/>
        <v>0</v>
      </c>
      <c r="V1076" s="229"/>
      <c r="W1076" s="229"/>
      <c r="Y1076" s="223" t="str">
        <f t="shared" si="34"/>
        <v/>
      </c>
    </row>
    <row r="1077" spans="1:25" s="223" customFormat="1" ht="20.25">
      <c r="A1077" s="293"/>
      <c r="B1077" s="294" t="str">
        <f>IF(LEN(A1077)=0,"",INDEX('Smelter Reference List'!$A:$A,MATCH($A1077,'Smelter Reference List'!$E:$E,0)))</f>
        <v/>
      </c>
      <c r="C1077" s="300" t="str">
        <f>IF(LEN(A1077)=0,"",INDEX('Smelter Reference List'!$C:$C,MATCH($A1077,'Smelter Reference List'!$E:$E,0)))</f>
        <v/>
      </c>
      <c r="D1077" s="294" t="str">
        <f ca="1">IF(ISERROR($S1077),"",OFFSET('Smelter Reference List'!$C$4,$S1077-4,0)&amp;"")</f>
        <v/>
      </c>
      <c r="E1077" s="294" t="str">
        <f ca="1">IF(ISERROR($S1077),"",OFFSET('Smelter Reference List'!$D$4,$S1077-4,0)&amp;"")</f>
        <v/>
      </c>
      <c r="F1077" s="294" t="str">
        <f ca="1">IF(ISERROR($S1077),"",OFFSET('Smelter Reference List'!$E$4,$S1077-4,0))</f>
        <v/>
      </c>
      <c r="G1077" s="294" t="str">
        <f ca="1">IF(C1077=$U$4,"Enter smelter details", IF(ISERROR($S1077),"",OFFSET('Smelter Reference List'!$F$4,$S1077-4,0)))</f>
        <v/>
      </c>
      <c r="H1077" s="295" t="str">
        <f ca="1">IF(ISERROR($S1077),"",OFFSET('Smelter Reference List'!$G$4,$S1077-4,0))</f>
        <v/>
      </c>
      <c r="I1077" s="296" t="str">
        <f ca="1">IF(ISERROR($S1077),"",OFFSET('Smelter Reference List'!$H$4,$S1077-4,0))</f>
        <v/>
      </c>
      <c r="J1077" s="296" t="str">
        <f ca="1">IF(ISERROR($S1077),"",OFFSET('Smelter Reference List'!$I$4,$S1077-4,0))</f>
        <v/>
      </c>
      <c r="K1077" s="297"/>
      <c r="L1077" s="297"/>
      <c r="M1077" s="297"/>
      <c r="N1077" s="297"/>
      <c r="O1077" s="297"/>
      <c r="P1077" s="297"/>
      <c r="Q1077" s="298"/>
      <c r="R1077" s="227"/>
      <c r="S1077" s="228" t="e">
        <f>IF(C1077="",NA(),MATCH($B1077&amp;$C1077,'Smelter Reference List'!$J:$J,0))</f>
        <v>#N/A</v>
      </c>
      <c r="T1077" s="229"/>
      <c r="U1077" s="229">
        <f t="shared" ca="1" si="33"/>
        <v>0</v>
      </c>
      <c r="V1077" s="229"/>
      <c r="W1077" s="229"/>
      <c r="Y1077" s="223" t="str">
        <f t="shared" si="34"/>
        <v/>
      </c>
    </row>
    <row r="1078" spans="1:25" s="223" customFormat="1" ht="20.25">
      <c r="A1078" s="293"/>
      <c r="B1078" s="294" t="str">
        <f>IF(LEN(A1078)=0,"",INDEX('Smelter Reference List'!$A:$A,MATCH($A1078,'Smelter Reference List'!$E:$E,0)))</f>
        <v/>
      </c>
      <c r="C1078" s="300" t="str">
        <f>IF(LEN(A1078)=0,"",INDEX('Smelter Reference List'!$C:$C,MATCH($A1078,'Smelter Reference List'!$E:$E,0)))</f>
        <v/>
      </c>
      <c r="D1078" s="294" t="str">
        <f ca="1">IF(ISERROR($S1078),"",OFFSET('Smelter Reference List'!$C$4,$S1078-4,0)&amp;"")</f>
        <v/>
      </c>
      <c r="E1078" s="294" t="str">
        <f ca="1">IF(ISERROR($S1078),"",OFFSET('Smelter Reference List'!$D$4,$S1078-4,0)&amp;"")</f>
        <v/>
      </c>
      <c r="F1078" s="294" t="str">
        <f ca="1">IF(ISERROR($S1078),"",OFFSET('Smelter Reference List'!$E$4,$S1078-4,0))</f>
        <v/>
      </c>
      <c r="G1078" s="294" t="str">
        <f ca="1">IF(C1078=$U$4,"Enter smelter details", IF(ISERROR($S1078),"",OFFSET('Smelter Reference List'!$F$4,$S1078-4,0)))</f>
        <v/>
      </c>
      <c r="H1078" s="295" t="str">
        <f ca="1">IF(ISERROR($S1078),"",OFFSET('Smelter Reference List'!$G$4,$S1078-4,0))</f>
        <v/>
      </c>
      <c r="I1078" s="296" t="str">
        <f ca="1">IF(ISERROR($S1078),"",OFFSET('Smelter Reference List'!$H$4,$S1078-4,0))</f>
        <v/>
      </c>
      <c r="J1078" s="296" t="str">
        <f ca="1">IF(ISERROR($S1078),"",OFFSET('Smelter Reference List'!$I$4,$S1078-4,0))</f>
        <v/>
      </c>
      <c r="K1078" s="297"/>
      <c r="L1078" s="297"/>
      <c r="M1078" s="297"/>
      <c r="N1078" s="297"/>
      <c r="O1078" s="297"/>
      <c r="P1078" s="297"/>
      <c r="Q1078" s="298"/>
      <c r="R1078" s="227"/>
      <c r="S1078" s="228" t="e">
        <f>IF(C1078="",NA(),MATCH($B1078&amp;$C1078,'Smelter Reference List'!$J:$J,0))</f>
        <v>#N/A</v>
      </c>
      <c r="T1078" s="229"/>
      <c r="U1078" s="229">
        <f t="shared" ca="1" si="33"/>
        <v>0</v>
      </c>
      <c r="V1078" s="229"/>
      <c r="W1078" s="229"/>
      <c r="Y1078" s="223" t="str">
        <f t="shared" si="34"/>
        <v/>
      </c>
    </row>
    <row r="1079" spans="1:25" s="223" customFormat="1" ht="20.25">
      <c r="A1079" s="293"/>
      <c r="B1079" s="294" t="str">
        <f>IF(LEN(A1079)=0,"",INDEX('Smelter Reference List'!$A:$A,MATCH($A1079,'Smelter Reference List'!$E:$E,0)))</f>
        <v/>
      </c>
      <c r="C1079" s="300" t="str">
        <f>IF(LEN(A1079)=0,"",INDEX('Smelter Reference List'!$C:$C,MATCH($A1079,'Smelter Reference List'!$E:$E,0)))</f>
        <v/>
      </c>
      <c r="D1079" s="294" t="str">
        <f ca="1">IF(ISERROR($S1079),"",OFFSET('Smelter Reference List'!$C$4,$S1079-4,0)&amp;"")</f>
        <v/>
      </c>
      <c r="E1079" s="294" t="str">
        <f ca="1">IF(ISERROR($S1079),"",OFFSET('Smelter Reference List'!$D$4,$S1079-4,0)&amp;"")</f>
        <v/>
      </c>
      <c r="F1079" s="294" t="str">
        <f ca="1">IF(ISERROR($S1079),"",OFFSET('Smelter Reference List'!$E$4,$S1079-4,0))</f>
        <v/>
      </c>
      <c r="G1079" s="294" t="str">
        <f ca="1">IF(C1079=$U$4,"Enter smelter details", IF(ISERROR($S1079),"",OFFSET('Smelter Reference List'!$F$4,$S1079-4,0)))</f>
        <v/>
      </c>
      <c r="H1079" s="295" t="str">
        <f ca="1">IF(ISERROR($S1079),"",OFFSET('Smelter Reference List'!$G$4,$S1079-4,0))</f>
        <v/>
      </c>
      <c r="I1079" s="296" t="str">
        <f ca="1">IF(ISERROR($S1079),"",OFFSET('Smelter Reference List'!$H$4,$S1079-4,0))</f>
        <v/>
      </c>
      <c r="J1079" s="296" t="str">
        <f ca="1">IF(ISERROR($S1079),"",OFFSET('Smelter Reference List'!$I$4,$S1079-4,0))</f>
        <v/>
      </c>
      <c r="K1079" s="297"/>
      <c r="L1079" s="297"/>
      <c r="M1079" s="297"/>
      <c r="N1079" s="297"/>
      <c r="O1079" s="297"/>
      <c r="P1079" s="297"/>
      <c r="Q1079" s="298"/>
      <c r="R1079" s="227"/>
      <c r="S1079" s="228" t="e">
        <f>IF(C1079="",NA(),MATCH($B1079&amp;$C1079,'Smelter Reference List'!$J:$J,0))</f>
        <v>#N/A</v>
      </c>
      <c r="T1079" s="229"/>
      <c r="U1079" s="229">
        <f t="shared" ca="1" si="33"/>
        <v>0</v>
      </c>
      <c r="V1079" s="229"/>
      <c r="W1079" s="229"/>
      <c r="Y1079" s="223" t="str">
        <f t="shared" si="34"/>
        <v/>
      </c>
    </row>
    <row r="1080" spans="1:25" s="223" customFormat="1" ht="20.25">
      <c r="A1080" s="293"/>
      <c r="B1080" s="294" t="str">
        <f>IF(LEN(A1080)=0,"",INDEX('Smelter Reference List'!$A:$A,MATCH($A1080,'Smelter Reference List'!$E:$E,0)))</f>
        <v/>
      </c>
      <c r="C1080" s="300" t="str">
        <f>IF(LEN(A1080)=0,"",INDEX('Smelter Reference List'!$C:$C,MATCH($A1080,'Smelter Reference List'!$E:$E,0)))</f>
        <v/>
      </c>
      <c r="D1080" s="294" t="str">
        <f ca="1">IF(ISERROR($S1080),"",OFFSET('Smelter Reference List'!$C$4,$S1080-4,0)&amp;"")</f>
        <v/>
      </c>
      <c r="E1080" s="294" t="str">
        <f ca="1">IF(ISERROR($S1080),"",OFFSET('Smelter Reference List'!$D$4,$S1080-4,0)&amp;"")</f>
        <v/>
      </c>
      <c r="F1080" s="294" t="str">
        <f ca="1">IF(ISERROR($S1080),"",OFFSET('Smelter Reference List'!$E$4,$S1080-4,0))</f>
        <v/>
      </c>
      <c r="G1080" s="294" t="str">
        <f ca="1">IF(C1080=$U$4,"Enter smelter details", IF(ISERROR($S1080),"",OFFSET('Smelter Reference List'!$F$4,$S1080-4,0)))</f>
        <v/>
      </c>
      <c r="H1080" s="295" t="str">
        <f ca="1">IF(ISERROR($S1080),"",OFFSET('Smelter Reference List'!$G$4,$S1080-4,0))</f>
        <v/>
      </c>
      <c r="I1080" s="296" t="str">
        <f ca="1">IF(ISERROR($S1080),"",OFFSET('Smelter Reference List'!$H$4,$S1080-4,0))</f>
        <v/>
      </c>
      <c r="J1080" s="296" t="str">
        <f ca="1">IF(ISERROR($S1080),"",OFFSET('Smelter Reference List'!$I$4,$S1080-4,0))</f>
        <v/>
      </c>
      <c r="K1080" s="297"/>
      <c r="L1080" s="297"/>
      <c r="M1080" s="297"/>
      <c r="N1080" s="297"/>
      <c r="O1080" s="297"/>
      <c r="P1080" s="297"/>
      <c r="Q1080" s="298"/>
      <c r="R1080" s="227"/>
      <c r="S1080" s="228" t="e">
        <f>IF(C1080="",NA(),MATCH($B1080&amp;$C1080,'Smelter Reference List'!$J:$J,0))</f>
        <v>#N/A</v>
      </c>
      <c r="T1080" s="229"/>
      <c r="U1080" s="229">
        <f t="shared" ca="1" si="33"/>
        <v>0</v>
      </c>
      <c r="V1080" s="229"/>
      <c r="W1080" s="229"/>
      <c r="Y1080" s="223" t="str">
        <f t="shared" si="34"/>
        <v/>
      </c>
    </row>
    <row r="1081" spans="1:25" s="223" customFormat="1" ht="20.25">
      <c r="A1081" s="293"/>
      <c r="B1081" s="294" t="str">
        <f>IF(LEN(A1081)=0,"",INDEX('Smelter Reference List'!$A:$A,MATCH($A1081,'Smelter Reference List'!$E:$E,0)))</f>
        <v/>
      </c>
      <c r="C1081" s="300" t="str">
        <f>IF(LEN(A1081)=0,"",INDEX('Smelter Reference List'!$C:$C,MATCH($A1081,'Smelter Reference List'!$E:$E,0)))</f>
        <v/>
      </c>
      <c r="D1081" s="294" t="str">
        <f ca="1">IF(ISERROR($S1081),"",OFFSET('Smelter Reference List'!$C$4,$S1081-4,0)&amp;"")</f>
        <v/>
      </c>
      <c r="E1081" s="294" t="str">
        <f ca="1">IF(ISERROR($S1081),"",OFFSET('Smelter Reference List'!$D$4,$S1081-4,0)&amp;"")</f>
        <v/>
      </c>
      <c r="F1081" s="294" t="str">
        <f ca="1">IF(ISERROR($S1081),"",OFFSET('Smelter Reference List'!$E$4,$S1081-4,0))</f>
        <v/>
      </c>
      <c r="G1081" s="294" t="str">
        <f ca="1">IF(C1081=$U$4,"Enter smelter details", IF(ISERROR($S1081),"",OFFSET('Smelter Reference List'!$F$4,$S1081-4,0)))</f>
        <v/>
      </c>
      <c r="H1081" s="295" t="str">
        <f ca="1">IF(ISERROR($S1081),"",OFFSET('Smelter Reference List'!$G$4,$S1081-4,0))</f>
        <v/>
      </c>
      <c r="I1081" s="296" t="str">
        <f ca="1">IF(ISERROR($S1081),"",OFFSET('Smelter Reference List'!$H$4,$S1081-4,0))</f>
        <v/>
      </c>
      <c r="J1081" s="296" t="str">
        <f ca="1">IF(ISERROR($S1081),"",OFFSET('Smelter Reference List'!$I$4,$S1081-4,0))</f>
        <v/>
      </c>
      <c r="K1081" s="297"/>
      <c r="L1081" s="297"/>
      <c r="M1081" s="297"/>
      <c r="N1081" s="297"/>
      <c r="O1081" s="297"/>
      <c r="P1081" s="297"/>
      <c r="Q1081" s="298"/>
      <c r="R1081" s="227"/>
      <c r="S1081" s="228" t="e">
        <f>IF(C1081="",NA(),MATCH($B1081&amp;$C1081,'Smelter Reference List'!$J:$J,0))</f>
        <v>#N/A</v>
      </c>
      <c r="T1081" s="229"/>
      <c r="U1081" s="229">
        <f t="shared" ca="1" si="33"/>
        <v>0</v>
      </c>
      <c r="V1081" s="229"/>
      <c r="W1081" s="229"/>
      <c r="Y1081" s="223" t="str">
        <f t="shared" si="34"/>
        <v/>
      </c>
    </row>
    <row r="1082" spans="1:25" s="223" customFormat="1" ht="20.25">
      <c r="A1082" s="293"/>
      <c r="B1082" s="294" t="str">
        <f>IF(LEN(A1082)=0,"",INDEX('Smelter Reference List'!$A:$A,MATCH($A1082,'Smelter Reference List'!$E:$E,0)))</f>
        <v/>
      </c>
      <c r="C1082" s="300" t="str">
        <f>IF(LEN(A1082)=0,"",INDEX('Smelter Reference List'!$C:$C,MATCH($A1082,'Smelter Reference List'!$E:$E,0)))</f>
        <v/>
      </c>
      <c r="D1082" s="294" t="str">
        <f ca="1">IF(ISERROR($S1082),"",OFFSET('Smelter Reference List'!$C$4,$S1082-4,0)&amp;"")</f>
        <v/>
      </c>
      <c r="E1082" s="294" t="str">
        <f ca="1">IF(ISERROR($S1082),"",OFFSET('Smelter Reference List'!$D$4,$S1082-4,0)&amp;"")</f>
        <v/>
      </c>
      <c r="F1082" s="294" t="str">
        <f ca="1">IF(ISERROR($S1082),"",OFFSET('Smelter Reference List'!$E$4,$S1082-4,0))</f>
        <v/>
      </c>
      <c r="G1082" s="294" t="str">
        <f ca="1">IF(C1082=$U$4,"Enter smelter details", IF(ISERROR($S1082),"",OFFSET('Smelter Reference List'!$F$4,$S1082-4,0)))</f>
        <v/>
      </c>
      <c r="H1082" s="295" t="str">
        <f ca="1">IF(ISERROR($S1082),"",OFFSET('Smelter Reference List'!$G$4,$S1082-4,0))</f>
        <v/>
      </c>
      <c r="I1082" s="296" t="str">
        <f ca="1">IF(ISERROR($S1082),"",OFFSET('Smelter Reference List'!$H$4,$S1082-4,0))</f>
        <v/>
      </c>
      <c r="J1082" s="296" t="str">
        <f ca="1">IF(ISERROR($S1082),"",OFFSET('Smelter Reference List'!$I$4,$S1082-4,0))</f>
        <v/>
      </c>
      <c r="K1082" s="297"/>
      <c r="L1082" s="297"/>
      <c r="M1082" s="297"/>
      <c r="N1082" s="297"/>
      <c r="O1082" s="297"/>
      <c r="P1082" s="297"/>
      <c r="Q1082" s="298"/>
      <c r="R1082" s="227"/>
      <c r="S1082" s="228" t="e">
        <f>IF(C1082="",NA(),MATCH($B1082&amp;$C1082,'Smelter Reference List'!$J:$J,0))</f>
        <v>#N/A</v>
      </c>
      <c r="T1082" s="229"/>
      <c r="U1082" s="229">
        <f t="shared" ca="1" si="33"/>
        <v>0</v>
      </c>
      <c r="V1082" s="229"/>
      <c r="W1082" s="229"/>
      <c r="Y1082" s="223" t="str">
        <f t="shared" si="34"/>
        <v/>
      </c>
    </row>
    <row r="1083" spans="1:25" s="223" customFormat="1" ht="20.25">
      <c r="A1083" s="293"/>
      <c r="B1083" s="294" t="str">
        <f>IF(LEN(A1083)=0,"",INDEX('Smelter Reference List'!$A:$A,MATCH($A1083,'Smelter Reference List'!$E:$E,0)))</f>
        <v/>
      </c>
      <c r="C1083" s="300" t="str">
        <f>IF(LEN(A1083)=0,"",INDEX('Smelter Reference List'!$C:$C,MATCH($A1083,'Smelter Reference List'!$E:$E,0)))</f>
        <v/>
      </c>
      <c r="D1083" s="294" t="str">
        <f ca="1">IF(ISERROR($S1083),"",OFFSET('Smelter Reference List'!$C$4,$S1083-4,0)&amp;"")</f>
        <v/>
      </c>
      <c r="E1083" s="294" t="str">
        <f ca="1">IF(ISERROR($S1083),"",OFFSET('Smelter Reference List'!$D$4,$S1083-4,0)&amp;"")</f>
        <v/>
      </c>
      <c r="F1083" s="294" t="str">
        <f ca="1">IF(ISERROR($S1083),"",OFFSET('Smelter Reference List'!$E$4,$S1083-4,0))</f>
        <v/>
      </c>
      <c r="G1083" s="294" t="str">
        <f ca="1">IF(C1083=$U$4,"Enter smelter details", IF(ISERROR($S1083),"",OFFSET('Smelter Reference List'!$F$4,$S1083-4,0)))</f>
        <v/>
      </c>
      <c r="H1083" s="295" t="str">
        <f ca="1">IF(ISERROR($S1083),"",OFFSET('Smelter Reference List'!$G$4,$S1083-4,0))</f>
        <v/>
      </c>
      <c r="I1083" s="296" t="str">
        <f ca="1">IF(ISERROR($S1083),"",OFFSET('Smelter Reference List'!$H$4,$S1083-4,0))</f>
        <v/>
      </c>
      <c r="J1083" s="296" t="str">
        <f ca="1">IF(ISERROR($S1083),"",OFFSET('Smelter Reference List'!$I$4,$S1083-4,0))</f>
        <v/>
      </c>
      <c r="K1083" s="297"/>
      <c r="L1083" s="297"/>
      <c r="M1083" s="297"/>
      <c r="N1083" s="297"/>
      <c r="O1083" s="297"/>
      <c r="P1083" s="297"/>
      <c r="Q1083" s="298"/>
      <c r="R1083" s="227"/>
      <c r="S1083" s="228" t="e">
        <f>IF(C1083="",NA(),MATCH($B1083&amp;$C1083,'Smelter Reference List'!$J:$J,0))</f>
        <v>#N/A</v>
      </c>
      <c r="T1083" s="229"/>
      <c r="U1083" s="229">
        <f t="shared" ca="1" si="33"/>
        <v>0</v>
      </c>
      <c r="V1083" s="229"/>
      <c r="W1083" s="229"/>
      <c r="Y1083" s="223" t="str">
        <f t="shared" si="34"/>
        <v/>
      </c>
    </row>
    <row r="1084" spans="1:25" s="223" customFormat="1" ht="20.25">
      <c r="A1084" s="293"/>
      <c r="B1084" s="294" t="str">
        <f>IF(LEN(A1084)=0,"",INDEX('Smelter Reference List'!$A:$A,MATCH($A1084,'Smelter Reference List'!$E:$E,0)))</f>
        <v/>
      </c>
      <c r="C1084" s="300" t="str">
        <f>IF(LEN(A1084)=0,"",INDEX('Smelter Reference List'!$C:$C,MATCH($A1084,'Smelter Reference List'!$E:$E,0)))</f>
        <v/>
      </c>
      <c r="D1084" s="294" t="str">
        <f ca="1">IF(ISERROR($S1084),"",OFFSET('Smelter Reference List'!$C$4,$S1084-4,0)&amp;"")</f>
        <v/>
      </c>
      <c r="E1084" s="294" t="str">
        <f ca="1">IF(ISERROR($S1084),"",OFFSET('Smelter Reference List'!$D$4,$S1084-4,0)&amp;"")</f>
        <v/>
      </c>
      <c r="F1084" s="294" t="str">
        <f ca="1">IF(ISERROR($S1084),"",OFFSET('Smelter Reference List'!$E$4,$S1084-4,0))</f>
        <v/>
      </c>
      <c r="G1084" s="294" t="str">
        <f ca="1">IF(C1084=$U$4,"Enter smelter details", IF(ISERROR($S1084),"",OFFSET('Smelter Reference List'!$F$4,$S1084-4,0)))</f>
        <v/>
      </c>
      <c r="H1084" s="295" t="str">
        <f ca="1">IF(ISERROR($S1084),"",OFFSET('Smelter Reference List'!$G$4,$S1084-4,0))</f>
        <v/>
      </c>
      <c r="I1084" s="296" t="str">
        <f ca="1">IF(ISERROR($S1084),"",OFFSET('Smelter Reference List'!$H$4,$S1084-4,0))</f>
        <v/>
      </c>
      <c r="J1084" s="296" t="str">
        <f ca="1">IF(ISERROR($S1084),"",OFFSET('Smelter Reference List'!$I$4,$S1084-4,0))</f>
        <v/>
      </c>
      <c r="K1084" s="297"/>
      <c r="L1084" s="297"/>
      <c r="M1084" s="297"/>
      <c r="N1084" s="297"/>
      <c r="O1084" s="297"/>
      <c r="P1084" s="297"/>
      <c r="Q1084" s="298"/>
      <c r="R1084" s="227"/>
      <c r="S1084" s="228" t="e">
        <f>IF(C1084="",NA(),MATCH($B1084&amp;$C1084,'Smelter Reference List'!$J:$J,0))</f>
        <v>#N/A</v>
      </c>
      <c r="T1084" s="229"/>
      <c r="U1084" s="229">
        <f t="shared" ca="1" si="33"/>
        <v>0</v>
      </c>
      <c r="V1084" s="229"/>
      <c r="W1084" s="229"/>
      <c r="Y1084" s="223" t="str">
        <f t="shared" si="34"/>
        <v/>
      </c>
    </row>
    <row r="1085" spans="1:25" s="223" customFormat="1" ht="20.25">
      <c r="A1085" s="293"/>
      <c r="B1085" s="294" t="str">
        <f>IF(LEN(A1085)=0,"",INDEX('Smelter Reference List'!$A:$A,MATCH($A1085,'Smelter Reference List'!$E:$E,0)))</f>
        <v/>
      </c>
      <c r="C1085" s="300" t="str">
        <f>IF(LEN(A1085)=0,"",INDEX('Smelter Reference List'!$C:$C,MATCH($A1085,'Smelter Reference List'!$E:$E,0)))</f>
        <v/>
      </c>
      <c r="D1085" s="294" t="str">
        <f ca="1">IF(ISERROR($S1085),"",OFFSET('Smelter Reference List'!$C$4,$S1085-4,0)&amp;"")</f>
        <v/>
      </c>
      <c r="E1085" s="294" t="str">
        <f ca="1">IF(ISERROR($S1085),"",OFFSET('Smelter Reference List'!$D$4,$S1085-4,0)&amp;"")</f>
        <v/>
      </c>
      <c r="F1085" s="294" t="str">
        <f ca="1">IF(ISERROR($S1085),"",OFFSET('Smelter Reference List'!$E$4,$S1085-4,0))</f>
        <v/>
      </c>
      <c r="G1085" s="294" t="str">
        <f ca="1">IF(C1085=$U$4,"Enter smelter details", IF(ISERROR($S1085),"",OFFSET('Smelter Reference List'!$F$4,$S1085-4,0)))</f>
        <v/>
      </c>
      <c r="H1085" s="295" t="str">
        <f ca="1">IF(ISERROR($S1085),"",OFFSET('Smelter Reference List'!$G$4,$S1085-4,0))</f>
        <v/>
      </c>
      <c r="I1085" s="296" t="str">
        <f ca="1">IF(ISERROR($S1085),"",OFFSET('Smelter Reference List'!$H$4,$S1085-4,0))</f>
        <v/>
      </c>
      <c r="J1085" s="296" t="str">
        <f ca="1">IF(ISERROR($S1085),"",OFFSET('Smelter Reference List'!$I$4,$S1085-4,0))</f>
        <v/>
      </c>
      <c r="K1085" s="297"/>
      <c r="L1085" s="297"/>
      <c r="M1085" s="297"/>
      <c r="N1085" s="297"/>
      <c r="O1085" s="297"/>
      <c r="P1085" s="297"/>
      <c r="Q1085" s="298"/>
      <c r="R1085" s="227"/>
      <c r="S1085" s="228" t="e">
        <f>IF(C1085="",NA(),MATCH($B1085&amp;$C1085,'Smelter Reference List'!$J:$J,0))</f>
        <v>#N/A</v>
      </c>
      <c r="T1085" s="229"/>
      <c r="U1085" s="229">
        <f t="shared" ca="1" si="33"/>
        <v>0</v>
      </c>
      <c r="V1085" s="229"/>
      <c r="W1085" s="229"/>
      <c r="Y1085" s="223" t="str">
        <f t="shared" si="34"/>
        <v/>
      </c>
    </row>
    <row r="1086" spans="1:25" s="223" customFormat="1" ht="20.25">
      <c r="A1086" s="293"/>
      <c r="B1086" s="294" t="str">
        <f>IF(LEN(A1086)=0,"",INDEX('Smelter Reference List'!$A:$A,MATCH($A1086,'Smelter Reference List'!$E:$E,0)))</f>
        <v/>
      </c>
      <c r="C1086" s="300" t="str">
        <f>IF(LEN(A1086)=0,"",INDEX('Smelter Reference List'!$C:$C,MATCH($A1086,'Smelter Reference List'!$E:$E,0)))</f>
        <v/>
      </c>
      <c r="D1086" s="294" t="str">
        <f ca="1">IF(ISERROR($S1086),"",OFFSET('Smelter Reference List'!$C$4,$S1086-4,0)&amp;"")</f>
        <v/>
      </c>
      <c r="E1086" s="294" t="str">
        <f ca="1">IF(ISERROR($S1086),"",OFFSET('Smelter Reference List'!$D$4,$S1086-4,0)&amp;"")</f>
        <v/>
      </c>
      <c r="F1086" s="294" t="str">
        <f ca="1">IF(ISERROR($S1086),"",OFFSET('Smelter Reference List'!$E$4,$S1086-4,0))</f>
        <v/>
      </c>
      <c r="G1086" s="294" t="str">
        <f ca="1">IF(C1086=$U$4,"Enter smelter details", IF(ISERROR($S1086),"",OFFSET('Smelter Reference List'!$F$4,$S1086-4,0)))</f>
        <v/>
      </c>
      <c r="H1086" s="295" t="str">
        <f ca="1">IF(ISERROR($S1086),"",OFFSET('Smelter Reference List'!$G$4,$S1086-4,0))</f>
        <v/>
      </c>
      <c r="I1086" s="296" t="str">
        <f ca="1">IF(ISERROR($S1086),"",OFFSET('Smelter Reference List'!$H$4,$S1086-4,0))</f>
        <v/>
      </c>
      <c r="J1086" s="296" t="str">
        <f ca="1">IF(ISERROR($S1086),"",OFFSET('Smelter Reference List'!$I$4,$S1086-4,0))</f>
        <v/>
      </c>
      <c r="K1086" s="297"/>
      <c r="L1086" s="297"/>
      <c r="M1086" s="297"/>
      <c r="N1086" s="297"/>
      <c r="O1086" s="297"/>
      <c r="P1086" s="297"/>
      <c r="Q1086" s="298"/>
      <c r="R1086" s="227"/>
      <c r="S1086" s="228" t="e">
        <f>IF(C1086="",NA(),MATCH($B1086&amp;$C1086,'Smelter Reference List'!$J:$J,0))</f>
        <v>#N/A</v>
      </c>
      <c r="T1086" s="229"/>
      <c r="U1086" s="229">
        <f t="shared" ca="1" si="33"/>
        <v>0</v>
      </c>
      <c r="V1086" s="229"/>
      <c r="W1086" s="229"/>
      <c r="Y1086" s="223" t="str">
        <f t="shared" si="34"/>
        <v/>
      </c>
    </row>
    <row r="1087" spans="1:25" s="223" customFormat="1" ht="20.25">
      <c r="A1087" s="293"/>
      <c r="B1087" s="294" t="str">
        <f>IF(LEN(A1087)=0,"",INDEX('Smelter Reference List'!$A:$A,MATCH($A1087,'Smelter Reference List'!$E:$E,0)))</f>
        <v/>
      </c>
      <c r="C1087" s="300" t="str">
        <f>IF(LEN(A1087)=0,"",INDEX('Smelter Reference List'!$C:$C,MATCH($A1087,'Smelter Reference List'!$E:$E,0)))</f>
        <v/>
      </c>
      <c r="D1087" s="294" t="str">
        <f ca="1">IF(ISERROR($S1087),"",OFFSET('Smelter Reference List'!$C$4,$S1087-4,0)&amp;"")</f>
        <v/>
      </c>
      <c r="E1087" s="294" t="str">
        <f ca="1">IF(ISERROR($S1087),"",OFFSET('Smelter Reference List'!$D$4,$S1087-4,0)&amp;"")</f>
        <v/>
      </c>
      <c r="F1087" s="294" t="str">
        <f ca="1">IF(ISERROR($S1087),"",OFFSET('Smelter Reference List'!$E$4,$S1087-4,0))</f>
        <v/>
      </c>
      <c r="G1087" s="294" t="str">
        <f ca="1">IF(C1087=$U$4,"Enter smelter details", IF(ISERROR($S1087),"",OFFSET('Smelter Reference List'!$F$4,$S1087-4,0)))</f>
        <v/>
      </c>
      <c r="H1087" s="295" t="str">
        <f ca="1">IF(ISERROR($S1087),"",OFFSET('Smelter Reference List'!$G$4,$S1087-4,0))</f>
        <v/>
      </c>
      <c r="I1087" s="296" t="str">
        <f ca="1">IF(ISERROR($S1087),"",OFFSET('Smelter Reference List'!$H$4,$S1087-4,0))</f>
        <v/>
      </c>
      <c r="J1087" s="296" t="str">
        <f ca="1">IF(ISERROR($S1087),"",OFFSET('Smelter Reference List'!$I$4,$S1087-4,0))</f>
        <v/>
      </c>
      <c r="K1087" s="297"/>
      <c r="L1087" s="297"/>
      <c r="M1087" s="297"/>
      <c r="N1087" s="297"/>
      <c r="O1087" s="297"/>
      <c r="P1087" s="297"/>
      <c r="Q1087" s="298"/>
      <c r="R1087" s="227"/>
      <c r="S1087" s="228" t="e">
        <f>IF(C1087="",NA(),MATCH($B1087&amp;$C1087,'Smelter Reference List'!$J:$J,0))</f>
        <v>#N/A</v>
      </c>
      <c r="T1087" s="229"/>
      <c r="U1087" s="229">
        <f t="shared" ca="1" si="33"/>
        <v>0</v>
      </c>
      <c r="V1087" s="229"/>
      <c r="W1087" s="229"/>
      <c r="Y1087" s="223" t="str">
        <f t="shared" si="34"/>
        <v/>
      </c>
    </row>
    <row r="1088" spans="1:25" s="223" customFormat="1" ht="20.25">
      <c r="A1088" s="293"/>
      <c r="B1088" s="294" t="str">
        <f>IF(LEN(A1088)=0,"",INDEX('Smelter Reference List'!$A:$A,MATCH($A1088,'Smelter Reference List'!$E:$E,0)))</f>
        <v/>
      </c>
      <c r="C1088" s="300" t="str">
        <f>IF(LEN(A1088)=0,"",INDEX('Smelter Reference List'!$C:$C,MATCH($A1088,'Smelter Reference List'!$E:$E,0)))</f>
        <v/>
      </c>
      <c r="D1088" s="294" t="str">
        <f ca="1">IF(ISERROR($S1088),"",OFFSET('Smelter Reference List'!$C$4,$S1088-4,0)&amp;"")</f>
        <v/>
      </c>
      <c r="E1088" s="294" t="str">
        <f ca="1">IF(ISERROR($S1088),"",OFFSET('Smelter Reference List'!$D$4,$S1088-4,0)&amp;"")</f>
        <v/>
      </c>
      <c r="F1088" s="294" t="str">
        <f ca="1">IF(ISERROR($S1088),"",OFFSET('Smelter Reference List'!$E$4,$S1088-4,0))</f>
        <v/>
      </c>
      <c r="G1088" s="294" t="str">
        <f ca="1">IF(C1088=$U$4,"Enter smelter details", IF(ISERROR($S1088),"",OFFSET('Smelter Reference List'!$F$4,$S1088-4,0)))</f>
        <v/>
      </c>
      <c r="H1088" s="295" t="str">
        <f ca="1">IF(ISERROR($S1088),"",OFFSET('Smelter Reference List'!$G$4,$S1088-4,0))</f>
        <v/>
      </c>
      <c r="I1088" s="296" t="str">
        <f ca="1">IF(ISERROR($S1088),"",OFFSET('Smelter Reference List'!$H$4,$S1088-4,0))</f>
        <v/>
      </c>
      <c r="J1088" s="296" t="str">
        <f ca="1">IF(ISERROR($S1088),"",OFFSET('Smelter Reference List'!$I$4,$S1088-4,0))</f>
        <v/>
      </c>
      <c r="K1088" s="297"/>
      <c r="L1088" s="297"/>
      <c r="M1088" s="297"/>
      <c r="N1088" s="297"/>
      <c r="O1088" s="297"/>
      <c r="P1088" s="297"/>
      <c r="Q1088" s="298"/>
      <c r="R1088" s="227"/>
      <c r="S1088" s="228" t="e">
        <f>IF(C1088="",NA(),MATCH($B1088&amp;$C1088,'Smelter Reference List'!$J:$J,0))</f>
        <v>#N/A</v>
      </c>
      <c r="T1088" s="229"/>
      <c r="U1088" s="229">
        <f t="shared" ca="1" si="33"/>
        <v>0</v>
      </c>
      <c r="V1088" s="229"/>
      <c r="W1088" s="229"/>
      <c r="Y1088" s="223" t="str">
        <f t="shared" si="34"/>
        <v/>
      </c>
    </row>
    <row r="1089" spans="1:25" s="223" customFormat="1" ht="20.25">
      <c r="A1089" s="293"/>
      <c r="B1089" s="294" t="str">
        <f>IF(LEN(A1089)=0,"",INDEX('Smelter Reference List'!$A:$A,MATCH($A1089,'Smelter Reference List'!$E:$E,0)))</f>
        <v/>
      </c>
      <c r="C1089" s="300" t="str">
        <f>IF(LEN(A1089)=0,"",INDEX('Smelter Reference List'!$C:$C,MATCH($A1089,'Smelter Reference List'!$E:$E,0)))</f>
        <v/>
      </c>
      <c r="D1089" s="294" t="str">
        <f ca="1">IF(ISERROR($S1089),"",OFFSET('Smelter Reference List'!$C$4,$S1089-4,0)&amp;"")</f>
        <v/>
      </c>
      <c r="E1089" s="294" t="str">
        <f ca="1">IF(ISERROR($S1089),"",OFFSET('Smelter Reference List'!$D$4,$S1089-4,0)&amp;"")</f>
        <v/>
      </c>
      <c r="F1089" s="294" t="str">
        <f ca="1">IF(ISERROR($S1089),"",OFFSET('Smelter Reference List'!$E$4,$S1089-4,0))</f>
        <v/>
      </c>
      <c r="G1089" s="294" t="str">
        <f ca="1">IF(C1089=$U$4,"Enter smelter details", IF(ISERROR($S1089),"",OFFSET('Smelter Reference List'!$F$4,$S1089-4,0)))</f>
        <v/>
      </c>
      <c r="H1089" s="295" t="str">
        <f ca="1">IF(ISERROR($S1089),"",OFFSET('Smelter Reference List'!$G$4,$S1089-4,0))</f>
        <v/>
      </c>
      <c r="I1089" s="296" t="str">
        <f ca="1">IF(ISERROR($S1089),"",OFFSET('Smelter Reference List'!$H$4,$S1089-4,0))</f>
        <v/>
      </c>
      <c r="J1089" s="296" t="str">
        <f ca="1">IF(ISERROR($S1089),"",OFFSET('Smelter Reference List'!$I$4,$S1089-4,0))</f>
        <v/>
      </c>
      <c r="K1089" s="297"/>
      <c r="L1089" s="297"/>
      <c r="M1089" s="297"/>
      <c r="N1089" s="297"/>
      <c r="O1089" s="297"/>
      <c r="P1089" s="297"/>
      <c r="Q1089" s="298"/>
      <c r="R1089" s="227"/>
      <c r="S1089" s="228" t="e">
        <f>IF(C1089="",NA(),MATCH($B1089&amp;$C1089,'Smelter Reference List'!$J:$J,0))</f>
        <v>#N/A</v>
      </c>
      <c r="T1089" s="229"/>
      <c r="U1089" s="229">
        <f t="shared" ca="1" si="33"/>
        <v>0</v>
      </c>
      <c r="V1089" s="229"/>
      <c r="W1089" s="229"/>
      <c r="Y1089" s="223" t="str">
        <f t="shared" si="34"/>
        <v/>
      </c>
    </row>
    <row r="1090" spans="1:25" s="223" customFormat="1" ht="20.25">
      <c r="A1090" s="293"/>
      <c r="B1090" s="294" t="str">
        <f>IF(LEN(A1090)=0,"",INDEX('Smelter Reference List'!$A:$A,MATCH($A1090,'Smelter Reference List'!$E:$E,0)))</f>
        <v/>
      </c>
      <c r="C1090" s="300" t="str">
        <f>IF(LEN(A1090)=0,"",INDEX('Smelter Reference List'!$C:$C,MATCH($A1090,'Smelter Reference List'!$E:$E,0)))</f>
        <v/>
      </c>
      <c r="D1090" s="294" t="str">
        <f ca="1">IF(ISERROR($S1090),"",OFFSET('Smelter Reference List'!$C$4,$S1090-4,0)&amp;"")</f>
        <v/>
      </c>
      <c r="E1090" s="294" t="str">
        <f ca="1">IF(ISERROR($S1090),"",OFFSET('Smelter Reference List'!$D$4,$S1090-4,0)&amp;"")</f>
        <v/>
      </c>
      <c r="F1090" s="294" t="str">
        <f ca="1">IF(ISERROR($S1090),"",OFFSET('Smelter Reference List'!$E$4,$S1090-4,0))</f>
        <v/>
      </c>
      <c r="G1090" s="294" t="str">
        <f ca="1">IF(C1090=$U$4,"Enter smelter details", IF(ISERROR($S1090),"",OFFSET('Smelter Reference List'!$F$4,$S1090-4,0)))</f>
        <v/>
      </c>
      <c r="H1090" s="295" t="str">
        <f ca="1">IF(ISERROR($S1090),"",OFFSET('Smelter Reference List'!$G$4,$S1090-4,0))</f>
        <v/>
      </c>
      <c r="I1090" s="296" t="str">
        <f ca="1">IF(ISERROR($S1090),"",OFFSET('Smelter Reference List'!$H$4,$S1090-4,0))</f>
        <v/>
      </c>
      <c r="J1090" s="296" t="str">
        <f ca="1">IF(ISERROR($S1090),"",OFFSET('Smelter Reference List'!$I$4,$S1090-4,0))</f>
        <v/>
      </c>
      <c r="K1090" s="297"/>
      <c r="L1090" s="297"/>
      <c r="M1090" s="297"/>
      <c r="N1090" s="297"/>
      <c r="O1090" s="297"/>
      <c r="P1090" s="297"/>
      <c r="Q1090" s="298"/>
      <c r="R1090" s="227"/>
      <c r="S1090" s="228" t="e">
        <f>IF(C1090="",NA(),MATCH($B1090&amp;$C1090,'Smelter Reference List'!$J:$J,0))</f>
        <v>#N/A</v>
      </c>
      <c r="T1090" s="229"/>
      <c r="U1090" s="229">
        <f t="shared" ca="1" si="33"/>
        <v>0</v>
      </c>
      <c r="V1090" s="229"/>
      <c r="W1090" s="229"/>
      <c r="Y1090" s="223" t="str">
        <f t="shared" si="34"/>
        <v/>
      </c>
    </row>
    <row r="1091" spans="1:25" s="223" customFormat="1" ht="20.25">
      <c r="A1091" s="293"/>
      <c r="B1091" s="294" t="str">
        <f>IF(LEN(A1091)=0,"",INDEX('Smelter Reference List'!$A:$A,MATCH($A1091,'Smelter Reference List'!$E:$E,0)))</f>
        <v/>
      </c>
      <c r="C1091" s="300" t="str">
        <f>IF(LEN(A1091)=0,"",INDEX('Smelter Reference List'!$C:$C,MATCH($A1091,'Smelter Reference List'!$E:$E,0)))</f>
        <v/>
      </c>
      <c r="D1091" s="294" t="str">
        <f ca="1">IF(ISERROR($S1091),"",OFFSET('Smelter Reference List'!$C$4,$S1091-4,0)&amp;"")</f>
        <v/>
      </c>
      <c r="E1091" s="294" t="str">
        <f ca="1">IF(ISERROR($S1091),"",OFFSET('Smelter Reference List'!$D$4,$S1091-4,0)&amp;"")</f>
        <v/>
      </c>
      <c r="F1091" s="294" t="str">
        <f ca="1">IF(ISERROR($S1091),"",OFFSET('Smelter Reference List'!$E$4,$S1091-4,0))</f>
        <v/>
      </c>
      <c r="G1091" s="294" t="str">
        <f ca="1">IF(C1091=$U$4,"Enter smelter details", IF(ISERROR($S1091),"",OFFSET('Smelter Reference List'!$F$4,$S1091-4,0)))</f>
        <v/>
      </c>
      <c r="H1091" s="295" t="str">
        <f ca="1">IF(ISERROR($S1091),"",OFFSET('Smelter Reference List'!$G$4,$S1091-4,0))</f>
        <v/>
      </c>
      <c r="I1091" s="296" t="str">
        <f ca="1">IF(ISERROR($S1091),"",OFFSET('Smelter Reference List'!$H$4,$S1091-4,0))</f>
        <v/>
      </c>
      <c r="J1091" s="296" t="str">
        <f ca="1">IF(ISERROR($S1091),"",OFFSET('Smelter Reference List'!$I$4,$S1091-4,0))</f>
        <v/>
      </c>
      <c r="K1091" s="297"/>
      <c r="L1091" s="297"/>
      <c r="M1091" s="297"/>
      <c r="N1091" s="297"/>
      <c r="O1091" s="297"/>
      <c r="P1091" s="297"/>
      <c r="Q1091" s="298"/>
      <c r="R1091" s="227"/>
      <c r="S1091" s="228" t="e">
        <f>IF(C1091="",NA(),MATCH($B1091&amp;$C1091,'Smelter Reference List'!$J:$J,0))</f>
        <v>#N/A</v>
      </c>
      <c r="T1091" s="229"/>
      <c r="U1091" s="229">
        <f t="shared" ca="1" si="33"/>
        <v>0</v>
      </c>
      <c r="V1091" s="229"/>
      <c r="W1091" s="229"/>
      <c r="Y1091" s="223" t="str">
        <f t="shared" si="34"/>
        <v/>
      </c>
    </row>
    <row r="1092" spans="1:25" s="223" customFormat="1" ht="20.25">
      <c r="A1092" s="293"/>
      <c r="B1092" s="294" t="str">
        <f>IF(LEN(A1092)=0,"",INDEX('Smelter Reference List'!$A:$A,MATCH($A1092,'Smelter Reference List'!$E:$E,0)))</f>
        <v/>
      </c>
      <c r="C1092" s="300" t="str">
        <f>IF(LEN(A1092)=0,"",INDEX('Smelter Reference List'!$C:$C,MATCH($A1092,'Smelter Reference List'!$E:$E,0)))</f>
        <v/>
      </c>
      <c r="D1092" s="294" t="str">
        <f ca="1">IF(ISERROR($S1092),"",OFFSET('Smelter Reference List'!$C$4,$S1092-4,0)&amp;"")</f>
        <v/>
      </c>
      <c r="E1092" s="294" t="str">
        <f ca="1">IF(ISERROR($S1092),"",OFFSET('Smelter Reference List'!$D$4,$S1092-4,0)&amp;"")</f>
        <v/>
      </c>
      <c r="F1092" s="294" t="str">
        <f ca="1">IF(ISERROR($S1092),"",OFFSET('Smelter Reference List'!$E$4,$S1092-4,0))</f>
        <v/>
      </c>
      <c r="G1092" s="294" t="str">
        <f ca="1">IF(C1092=$U$4,"Enter smelter details", IF(ISERROR($S1092),"",OFFSET('Smelter Reference List'!$F$4,$S1092-4,0)))</f>
        <v/>
      </c>
      <c r="H1092" s="295" t="str">
        <f ca="1">IF(ISERROR($S1092),"",OFFSET('Smelter Reference List'!$G$4,$S1092-4,0))</f>
        <v/>
      </c>
      <c r="I1092" s="296" t="str">
        <f ca="1">IF(ISERROR($S1092),"",OFFSET('Smelter Reference List'!$H$4,$S1092-4,0))</f>
        <v/>
      </c>
      <c r="J1092" s="296" t="str">
        <f ca="1">IF(ISERROR($S1092),"",OFFSET('Smelter Reference List'!$I$4,$S1092-4,0))</f>
        <v/>
      </c>
      <c r="K1092" s="297"/>
      <c r="L1092" s="297"/>
      <c r="M1092" s="297"/>
      <c r="N1092" s="297"/>
      <c r="O1092" s="297"/>
      <c r="P1092" s="297"/>
      <c r="Q1092" s="298"/>
      <c r="R1092" s="227"/>
      <c r="S1092" s="228" t="e">
        <f>IF(C1092="",NA(),MATCH($B1092&amp;$C1092,'Smelter Reference List'!$J:$J,0))</f>
        <v>#N/A</v>
      </c>
      <c r="T1092" s="229"/>
      <c r="U1092" s="229">
        <f t="shared" ca="1" si="33"/>
        <v>0</v>
      </c>
      <c r="V1092" s="229"/>
      <c r="W1092" s="229"/>
      <c r="Y1092" s="223" t="str">
        <f t="shared" si="34"/>
        <v/>
      </c>
    </row>
    <row r="1093" spans="1:25" s="223" customFormat="1" ht="20.25">
      <c r="A1093" s="293"/>
      <c r="B1093" s="294" t="str">
        <f>IF(LEN(A1093)=0,"",INDEX('Smelter Reference List'!$A:$A,MATCH($A1093,'Smelter Reference List'!$E:$E,0)))</f>
        <v/>
      </c>
      <c r="C1093" s="300" t="str">
        <f>IF(LEN(A1093)=0,"",INDEX('Smelter Reference List'!$C:$C,MATCH($A1093,'Smelter Reference List'!$E:$E,0)))</f>
        <v/>
      </c>
      <c r="D1093" s="294" t="str">
        <f ca="1">IF(ISERROR($S1093),"",OFFSET('Smelter Reference List'!$C$4,$S1093-4,0)&amp;"")</f>
        <v/>
      </c>
      <c r="E1093" s="294" t="str">
        <f ca="1">IF(ISERROR($S1093),"",OFFSET('Smelter Reference List'!$D$4,$S1093-4,0)&amp;"")</f>
        <v/>
      </c>
      <c r="F1093" s="294" t="str">
        <f ca="1">IF(ISERROR($S1093),"",OFFSET('Smelter Reference List'!$E$4,$S1093-4,0))</f>
        <v/>
      </c>
      <c r="G1093" s="294" t="str">
        <f ca="1">IF(C1093=$U$4,"Enter smelter details", IF(ISERROR($S1093),"",OFFSET('Smelter Reference List'!$F$4,$S1093-4,0)))</f>
        <v/>
      </c>
      <c r="H1093" s="295" t="str">
        <f ca="1">IF(ISERROR($S1093),"",OFFSET('Smelter Reference List'!$G$4,$S1093-4,0))</f>
        <v/>
      </c>
      <c r="I1093" s="296" t="str">
        <f ca="1">IF(ISERROR($S1093),"",OFFSET('Smelter Reference List'!$H$4,$S1093-4,0))</f>
        <v/>
      </c>
      <c r="J1093" s="296" t="str">
        <f ca="1">IF(ISERROR($S1093),"",OFFSET('Smelter Reference List'!$I$4,$S1093-4,0))</f>
        <v/>
      </c>
      <c r="K1093" s="297"/>
      <c r="L1093" s="297"/>
      <c r="M1093" s="297"/>
      <c r="N1093" s="297"/>
      <c r="O1093" s="297"/>
      <c r="P1093" s="297"/>
      <c r="Q1093" s="298"/>
      <c r="R1093" s="227"/>
      <c r="S1093" s="228" t="e">
        <f>IF(C1093="",NA(),MATCH($B1093&amp;$C1093,'Smelter Reference List'!$J:$J,0))</f>
        <v>#N/A</v>
      </c>
      <c r="T1093" s="229"/>
      <c r="U1093" s="229">
        <f t="shared" ca="1" si="33"/>
        <v>0</v>
      </c>
      <c r="V1093" s="229"/>
      <c r="W1093" s="229"/>
      <c r="Y1093" s="223" t="str">
        <f t="shared" si="34"/>
        <v/>
      </c>
    </row>
    <row r="1094" spans="1:25" s="223" customFormat="1" ht="20.25">
      <c r="A1094" s="293"/>
      <c r="B1094" s="294" t="str">
        <f>IF(LEN(A1094)=0,"",INDEX('Smelter Reference List'!$A:$A,MATCH($A1094,'Smelter Reference List'!$E:$E,0)))</f>
        <v/>
      </c>
      <c r="C1094" s="300" t="str">
        <f>IF(LEN(A1094)=0,"",INDEX('Smelter Reference List'!$C:$C,MATCH($A1094,'Smelter Reference List'!$E:$E,0)))</f>
        <v/>
      </c>
      <c r="D1094" s="294" t="str">
        <f ca="1">IF(ISERROR($S1094),"",OFFSET('Smelter Reference List'!$C$4,$S1094-4,0)&amp;"")</f>
        <v/>
      </c>
      <c r="E1094" s="294" t="str">
        <f ca="1">IF(ISERROR($S1094),"",OFFSET('Smelter Reference List'!$D$4,$S1094-4,0)&amp;"")</f>
        <v/>
      </c>
      <c r="F1094" s="294" t="str">
        <f ca="1">IF(ISERROR($S1094),"",OFFSET('Smelter Reference List'!$E$4,$S1094-4,0))</f>
        <v/>
      </c>
      <c r="G1094" s="294" t="str">
        <f ca="1">IF(C1094=$U$4,"Enter smelter details", IF(ISERROR($S1094),"",OFFSET('Smelter Reference List'!$F$4,$S1094-4,0)))</f>
        <v/>
      </c>
      <c r="H1094" s="295" t="str">
        <f ca="1">IF(ISERROR($S1094),"",OFFSET('Smelter Reference List'!$G$4,$S1094-4,0))</f>
        <v/>
      </c>
      <c r="I1094" s="296" t="str">
        <f ca="1">IF(ISERROR($S1094),"",OFFSET('Smelter Reference List'!$H$4,$S1094-4,0))</f>
        <v/>
      </c>
      <c r="J1094" s="296" t="str">
        <f ca="1">IF(ISERROR($S1094),"",OFFSET('Smelter Reference List'!$I$4,$S1094-4,0))</f>
        <v/>
      </c>
      <c r="K1094" s="297"/>
      <c r="L1094" s="297"/>
      <c r="M1094" s="297"/>
      <c r="N1094" s="297"/>
      <c r="O1094" s="297"/>
      <c r="P1094" s="297"/>
      <c r="Q1094" s="298"/>
      <c r="R1094" s="227"/>
      <c r="S1094" s="228" t="e">
        <f>IF(C1094="",NA(),MATCH($B1094&amp;$C1094,'Smelter Reference List'!$J:$J,0))</f>
        <v>#N/A</v>
      </c>
      <c r="T1094" s="229"/>
      <c r="U1094" s="229">
        <f t="shared" ref="U1094:U1157" ca="1" si="35">IF(AND(C1094="Smelter not listed",OR(LEN(D1094)=0,LEN(E1094)=0)),1,0)</f>
        <v>0</v>
      </c>
      <c r="V1094" s="229"/>
      <c r="W1094" s="229"/>
      <c r="Y1094" s="223" t="str">
        <f t="shared" ref="Y1094:Y1157" si="36">B1094&amp;C1094</f>
        <v/>
      </c>
    </row>
    <row r="1095" spans="1:25" s="223" customFormat="1" ht="20.25">
      <c r="A1095" s="293"/>
      <c r="B1095" s="294" t="str">
        <f>IF(LEN(A1095)=0,"",INDEX('Smelter Reference List'!$A:$A,MATCH($A1095,'Smelter Reference List'!$E:$E,0)))</f>
        <v/>
      </c>
      <c r="C1095" s="300" t="str">
        <f>IF(LEN(A1095)=0,"",INDEX('Smelter Reference List'!$C:$C,MATCH($A1095,'Smelter Reference List'!$E:$E,0)))</f>
        <v/>
      </c>
      <c r="D1095" s="294" t="str">
        <f ca="1">IF(ISERROR($S1095),"",OFFSET('Smelter Reference List'!$C$4,$S1095-4,0)&amp;"")</f>
        <v/>
      </c>
      <c r="E1095" s="294" t="str">
        <f ca="1">IF(ISERROR($S1095),"",OFFSET('Smelter Reference List'!$D$4,$S1095-4,0)&amp;"")</f>
        <v/>
      </c>
      <c r="F1095" s="294" t="str">
        <f ca="1">IF(ISERROR($S1095),"",OFFSET('Smelter Reference List'!$E$4,$S1095-4,0))</f>
        <v/>
      </c>
      <c r="G1095" s="294" t="str">
        <f ca="1">IF(C1095=$U$4,"Enter smelter details", IF(ISERROR($S1095),"",OFFSET('Smelter Reference List'!$F$4,$S1095-4,0)))</f>
        <v/>
      </c>
      <c r="H1095" s="295" t="str">
        <f ca="1">IF(ISERROR($S1095),"",OFFSET('Smelter Reference List'!$G$4,$S1095-4,0))</f>
        <v/>
      </c>
      <c r="I1095" s="296" t="str">
        <f ca="1">IF(ISERROR($S1095),"",OFFSET('Smelter Reference List'!$H$4,$S1095-4,0))</f>
        <v/>
      </c>
      <c r="J1095" s="296" t="str">
        <f ca="1">IF(ISERROR($S1095),"",OFFSET('Smelter Reference List'!$I$4,$S1095-4,0))</f>
        <v/>
      </c>
      <c r="K1095" s="297"/>
      <c r="L1095" s="297"/>
      <c r="M1095" s="297"/>
      <c r="N1095" s="297"/>
      <c r="O1095" s="297"/>
      <c r="P1095" s="297"/>
      <c r="Q1095" s="298"/>
      <c r="R1095" s="227"/>
      <c r="S1095" s="228" t="e">
        <f>IF(C1095="",NA(),MATCH($B1095&amp;$C1095,'Smelter Reference List'!$J:$J,0))</f>
        <v>#N/A</v>
      </c>
      <c r="T1095" s="229"/>
      <c r="U1095" s="229">
        <f t="shared" ca="1" si="35"/>
        <v>0</v>
      </c>
      <c r="V1095" s="229"/>
      <c r="W1095" s="229"/>
      <c r="Y1095" s="223" t="str">
        <f t="shared" si="36"/>
        <v/>
      </c>
    </row>
    <row r="1096" spans="1:25" s="223" customFormat="1" ht="20.25">
      <c r="A1096" s="293"/>
      <c r="B1096" s="294" t="str">
        <f>IF(LEN(A1096)=0,"",INDEX('Smelter Reference List'!$A:$A,MATCH($A1096,'Smelter Reference List'!$E:$E,0)))</f>
        <v/>
      </c>
      <c r="C1096" s="300" t="str">
        <f>IF(LEN(A1096)=0,"",INDEX('Smelter Reference List'!$C:$C,MATCH($A1096,'Smelter Reference List'!$E:$E,0)))</f>
        <v/>
      </c>
      <c r="D1096" s="294" t="str">
        <f ca="1">IF(ISERROR($S1096),"",OFFSET('Smelter Reference List'!$C$4,$S1096-4,0)&amp;"")</f>
        <v/>
      </c>
      <c r="E1096" s="294" t="str">
        <f ca="1">IF(ISERROR($S1096),"",OFFSET('Smelter Reference List'!$D$4,$S1096-4,0)&amp;"")</f>
        <v/>
      </c>
      <c r="F1096" s="294" t="str">
        <f ca="1">IF(ISERROR($S1096),"",OFFSET('Smelter Reference List'!$E$4,$S1096-4,0))</f>
        <v/>
      </c>
      <c r="G1096" s="294" t="str">
        <f ca="1">IF(C1096=$U$4,"Enter smelter details", IF(ISERROR($S1096),"",OFFSET('Smelter Reference List'!$F$4,$S1096-4,0)))</f>
        <v/>
      </c>
      <c r="H1096" s="295" t="str">
        <f ca="1">IF(ISERROR($S1096),"",OFFSET('Smelter Reference List'!$G$4,$S1096-4,0))</f>
        <v/>
      </c>
      <c r="I1096" s="296" t="str">
        <f ca="1">IF(ISERROR($S1096),"",OFFSET('Smelter Reference List'!$H$4,$S1096-4,0))</f>
        <v/>
      </c>
      <c r="J1096" s="296" t="str">
        <f ca="1">IF(ISERROR($S1096),"",OFFSET('Smelter Reference List'!$I$4,$S1096-4,0))</f>
        <v/>
      </c>
      <c r="K1096" s="297"/>
      <c r="L1096" s="297"/>
      <c r="M1096" s="297"/>
      <c r="N1096" s="297"/>
      <c r="O1096" s="297"/>
      <c r="P1096" s="297"/>
      <c r="Q1096" s="298"/>
      <c r="R1096" s="227"/>
      <c r="S1096" s="228" t="e">
        <f>IF(C1096="",NA(),MATCH($B1096&amp;$C1096,'Smelter Reference List'!$J:$J,0))</f>
        <v>#N/A</v>
      </c>
      <c r="T1096" s="229"/>
      <c r="U1096" s="229">
        <f t="shared" ca="1" si="35"/>
        <v>0</v>
      </c>
      <c r="V1096" s="229"/>
      <c r="W1096" s="229"/>
      <c r="Y1096" s="223" t="str">
        <f t="shared" si="36"/>
        <v/>
      </c>
    </row>
    <row r="1097" spans="1:25" s="223" customFormat="1" ht="20.25">
      <c r="A1097" s="293"/>
      <c r="B1097" s="294" t="str">
        <f>IF(LEN(A1097)=0,"",INDEX('Smelter Reference List'!$A:$A,MATCH($A1097,'Smelter Reference List'!$E:$E,0)))</f>
        <v/>
      </c>
      <c r="C1097" s="300" t="str">
        <f>IF(LEN(A1097)=0,"",INDEX('Smelter Reference List'!$C:$C,MATCH($A1097,'Smelter Reference List'!$E:$E,0)))</f>
        <v/>
      </c>
      <c r="D1097" s="294" t="str">
        <f ca="1">IF(ISERROR($S1097),"",OFFSET('Smelter Reference List'!$C$4,$S1097-4,0)&amp;"")</f>
        <v/>
      </c>
      <c r="E1097" s="294" t="str">
        <f ca="1">IF(ISERROR($S1097),"",OFFSET('Smelter Reference List'!$D$4,$S1097-4,0)&amp;"")</f>
        <v/>
      </c>
      <c r="F1097" s="294" t="str">
        <f ca="1">IF(ISERROR($S1097),"",OFFSET('Smelter Reference List'!$E$4,$S1097-4,0))</f>
        <v/>
      </c>
      <c r="G1097" s="294" t="str">
        <f ca="1">IF(C1097=$U$4,"Enter smelter details", IF(ISERROR($S1097),"",OFFSET('Smelter Reference List'!$F$4,$S1097-4,0)))</f>
        <v/>
      </c>
      <c r="H1097" s="295" t="str">
        <f ca="1">IF(ISERROR($S1097),"",OFFSET('Smelter Reference List'!$G$4,$S1097-4,0))</f>
        <v/>
      </c>
      <c r="I1097" s="296" t="str">
        <f ca="1">IF(ISERROR($S1097),"",OFFSET('Smelter Reference List'!$H$4,$S1097-4,0))</f>
        <v/>
      </c>
      <c r="J1097" s="296" t="str">
        <f ca="1">IF(ISERROR($S1097),"",OFFSET('Smelter Reference List'!$I$4,$S1097-4,0))</f>
        <v/>
      </c>
      <c r="K1097" s="297"/>
      <c r="L1097" s="297"/>
      <c r="M1097" s="297"/>
      <c r="N1097" s="297"/>
      <c r="O1097" s="297"/>
      <c r="P1097" s="297"/>
      <c r="Q1097" s="298"/>
      <c r="R1097" s="227"/>
      <c r="S1097" s="228" t="e">
        <f>IF(C1097="",NA(),MATCH($B1097&amp;$C1097,'Smelter Reference List'!$J:$J,0))</f>
        <v>#N/A</v>
      </c>
      <c r="T1097" s="229"/>
      <c r="U1097" s="229">
        <f t="shared" ca="1" si="35"/>
        <v>0</v>
      </c>
      <c r="V1097" s="229"/>
      <c r="W1097" s="229"/>
      <c r="Y1097" s="223" t="str">
        <f t="shared" si="36"/>
        <v/>
      </c>
    </row>
    <row r="1098" spans="1:25" s="223" customFormat="1" ht="20.25">
      <c r="A1098" s="293"/>
      <c r="B1098" s="294" t="str">
        <f>IF(LEN(A1098)=0,"",INDEX('Smelter Reference List'!$A:$A,MATCH($A1098,'Smelter Reference List'!$E:$E,0)))</f>
        <v/>
      </c>
      <c r="C1098" s="300" t="str">
        <f>IF(LEN(A1098)=0,"",INDEX('Smelter Reference List'!$C:$C,MATCH($A1098,'Smelter Reference List'!$E:$E,0)))</f>
        <v/>
      </c>
      <c r="D1098" s="294" t="str">
        <f ca="1">IF(ISERROR($S1098),"",OFFSET('Smelter Reference List'!$C$4,$S1098-4,0)&amp;"")</f>
        <v/>
      </c>
      <c r="E1098" s="294" t="str">
        <f ca="1">IF(ISERROR($S1098),"",OFFSET('Smelter Reference List'!$D$4,$S1098-4,0)&amp;"")</f>
        <v/>
      </c>
      <c r="F1098" s="294" t="str">
        <f ca="1">IF(ISERROR($S1098),"",OFFSET('Smelter Reference List'!$E$4,$S1098-4,0))</f>
        <v/>
      </c>
      <c r="G1098" s="294" t="str">
        <f ca="1">IF(C1098=$U$4,"Enter smelter details", IF(ISERROR($S1098),"",OFFSET('Smelter Reference List'!$F$4,$S1098-4,0)))</f>
        <v/>
      </c>
      <c r="H1098" s="295" t="str">
        <f ca="1">IF(ISERROR($S1098),"",OFFSET('Smelter Reference List'!$G$4,$S1098-4,0))</f>
        <v/>
      </c>
      <c r="I1098" s="296" t="str">
        <f ca="1">IF(ISERROR($S1098),"",OFFSET('Smelter Reference List'!$H$4,$S1098-4,0))</f>
        <v/>
      </c>
      <c r="J1098" s="296" t="str">
        <f ca="1">IF(ISERROR($S1098),"",OFFSET('Smelter Reference List'!$I$4,$S1098-4,0))</f>
        <v/>
      </c>
      <c r="K1098" s="297"/>
      <c r="L1098" s="297"/>
      <c r="M1098" s="297"/>
      <c r="N1098" s="297"/>
      <c r="O1098" s="297"/>
      <c r="P1098" s="297"/>
      <c r="Q1098" s="298"/>
      <c r="R1098" s="227"/>
      <c r="S1098" s="228" t="e">
        <f>IF(C1098="",NA(),MATCH($B1098&amp;$C1098,'Smelter Reference List'!$J:$J,0))</f>
        <v>#N/A</v>
      </c>
      <c r="T1098" s="229"/>
      <c r="U1098" s="229">
        <f t="shared" ca="1" si="35"/>
        <v>0</v>
      </c>
      <c r="V1098" s="229"/>
      <c r="W1098" s="229"/>
      <c r="Y1098" s="223" t="str">
        <f t="shared" si="36"/>
        <v/>
      </c>
    </row>
    <row r="1099" spans="1:25" s="223" customFormat="1" ht="20.25">
      <c r="A1099" s="293"/>
      <c r="B1099" s="294" t="str">
        <f>IF(LEN(A1099)=0,"",INDEX('Smelter Reference List'!$A:$A,MATCH($A1099,'Smelter Reference List'!$E:$E,0)))</f>
        <v/>
      </c>
      <c r="C1099" s="300" t="str">
        <f>IF(LEN(A1099)=0,"",INDEX('Smelter Reference List'!$C:$C,MATCH($A1099,'Smelter Reference List'!$E:$E,0)))</f>
        <v/>
      </c>
      <c r="D1099" s="294" t="str">
        <f ca="1">IF(ISERROR($S1099),"",OFFSET('Smelter Reference List'!$C$4,$S1099-4,0)&amp;"")</f>
        <v/>
      </c>
      <c r="E1099" s="294" t="str">
        <f ca="1">IF(ISERROR($S1099),"",OFFSET('Smelter Reference List'!$D$4,$S1099-4,0)&amp;"")</f>
        <v/>
      </c>
      <c r="F1099" s="294" t="str">
        <f ca="1">IF(ISERROR($S1099),"",OFFSET('Smelter Reference List'!$E$4,$S1099-4,0))</f>
        <v/>
      </c>
      <c r="G1099" s="294" t="str">
        <f ca="1">IF(C1099=$U$4,"Enter smelter details", IF(ISERROR($S1099),"",OFFSET('Smelter Reference List'!$F$4,$S1099-4,0)))</f>
        <v/>
      </c>
      <c r="H1099" s="295" t="str">
        <f ca="1">IF(ISERROR($S1099),"",OFFSET('Smelter Reference List'!$G$4,$S1099-4,0))</f>
        <v/>
      </c>
      <c r="I1099" s="296" t="str">
        <f ca="1">IF(ISERROR($S1099),"",OFFSET('Smelter Reference List'!$H$4,$S1099-4,0))</f>
        <v/>
      </c>
      <c r="J1099" s="296" t="str">
        <f ca="1">IF(ISERROR($S1099),"",OFFSET('Smelter Reference List'!$I$4,$S1099-4,0))</f>
        <v/>
      </c>
      <c r="K1099" s="297"/>
      <c r="L1099" s="297"/>
      <c r="M1099" s="297"/>
      <c r="N1099" s="297"/>
      <c r="O1099" s="297"/>
      <c r="P1099" s="297"/>
      <c r="Q1099" s="298"/>
      <c r="R1099" s="227"/>
      <c r="S1099" s="228" t="e">
        <f>IF(C1099="",NA(),MATCH($B1099&amp;$C1099,'Smelter Reference List'!$J:$J,0))</f>
        <v>#N/A</v>
      </c>
      <c r="T1099" s="229"/>
      <c r="U1099" s="229">
        <f t="shared" ca="1" si="35"/>
        <v>0</v>
      </c>
      <c r="V1099" s="229"/>
      <c r="W1099" s="229"/>
      <c r="Y1099" s="223" t="str">
        <f t="shared" si="36"/>
        <v/>
      </c>
    </row>
    <row r="1100" spans="1:25" s="223" customFormat="1" ht="20.25">
      <c r="A1100" s="293"/>
      <c r="B1100" s="294" t="str">
        <f>IF(LEN(A1100)=0,"",INDEX('Smelter Reference List'!$A:$A,MATCH($A1100,'Smelter Reference List'!$E:$E,0)))</f>
        <v/>
      </c>
      <c r="C1100" s="300" t="str">
        <f>IF(LEN(A1100)=0,"",INDEX('Smelter Reference List'!$C:$C,MATCH($A1100,'Smelter Reference List'!$E:$E,0)))</f>
        <v/>
      </c>
      <c r="D1100" s="294" t="str">
        <f ca="1">IF(ISERROR($S1100),"",OFFSET('Smelter Reference List'!$C$4,$S1100-4,0)&amp;"")</f>
        <v/>
      </c>
      <c r="E1100" s="294" t="str">
        <f ca="1">IF(ISERROR($S1100),"",OFFSET('Smelter Reference List'!$D$4,$S1100-4,0)&amp;"")</f>
        <v/>
      </c>
      <c r="F1100" s="294" t="str">
        <f ca="1">IF(ISERROR($S1100),"",OFFSET('Smelter Reference List'!$E$4,$S1100-4,0))</f>
        <v/>
      </c>
      <c r="G1100" s="294" t="str">
        <f ca="1">IF(C1100=$U$4,"Enter smelter details", IF(ISERROR($S1100),"",OFFSET('Smelter Reference List'!$F$4,$S1100-4,0)))</f>
        <v/>
      </c>
      <c r="H1100" s="295" t="str">
        <f ca="1">IF(ISERROR($S1100),"",OFFSET('Smelter Reference List'!$G$4,$S1100-4,0))</f>
        <v/>
      </c>
      <c r="I1100" s="296" t="str">
        <f ca="1">IF(ISERROR($S1100),"",OFFSET('Smelter Reference List'!$H$4,$S1100-4,0))</f>
        <v/>
      </c>
      <c r="J1100" s="296" t="str">
        <f ca="1">IF(ISERROR($S1100),"",OFFSET('Smelter Reference List'!$I$4,$S1100-4,0))</f>
        <v/>
      </c>
      <c r="K1100" s="297"/>
      <c r="L1100" s="297"/>
      <c r="M1100" s="297"/>
      <c r="N1100" s="297"/>
      <c r="O1100" s="297"/>
      <c r="P1100" s="297"/>
      <c r="Q1100" s="298"/>
      <c r="R1100" s="227"/>
      <c r="S1100" s="228" t="e">
        <f>IF(C1100="",NA(),MATCH($B1100&amp;$C1100,'Smelter Reference List'!$J:$J,0))</f>
        <v>#N/A</v>
      </c>
      <c r="T1100" s="229"/>
      <c r="U1100" s="229">
        <f t="shared" ca="1" si="35"/>
        <v>0</v>
      </c>
      <c r="V1100" s="229"/>
      <c r="W1100" s="229"/>
      <c r="Y1100" s="223" t="str">
        <f t="shared" si="36"/>
        <v/>
      </c>
    </row>
    <row r="1101" spans="1:25" s="223" customFormat="1" ht="20.25">
      <c r="A1101" s="293"/>
      <c r="B1101" s="294" t="str">
        <f>IF(LEN(A1101)=0,"",INDEX('Smelter Reference List'!$A:$A,MATCH($A1101,'Smelter Reference List'!$E:$E,0)))</f>
        <v/>
      </c>
      <c r="C1101" s="300" t="str">
        <f>IF(LEN(A1101)=0,"",INDEX('Smelter Reference List'!$C:$C,MATCH($A1101,'Smelter Reference List'!$E:$E,0)))</f>
        <v/>
      </c>
      <c r="D1101" s="294" t="str">
        <f ca="1">IF(ISERROR($S1101),"",OFFSET('Smelter Reference List'!$C$4,$S1101-4,0)&amp;"")</f>
        <v/>
      </c>
      <c r="E1101" s="294" t="str">
        <f ca="1">IF(ISERROR($S1101),"",OFFSET('Smelter Reference List'!$D$4,$S1101-4,0)&amp;"")</f>
        <v/>
      </c>
      <c r="F1101" s="294" t="str">
        <f ca="1">IF(ISERROR($S1101),"",OFFSET('Smelter Reference List'!$E$4,$S1101-4,0))</f>
        <v/>
      </c>
      <c r="G1101" s="294" t="str">
        <f ca="1">IF(C1101=$U$4,"Enter smelter details", IF(ISERROR($S1101),"",OFFSET('Smelter Reference List'!$F$4,$S1101-4,0)))</f>
        <v/>
      </c>
      <c r="H1101" s="295" t="str">
        <f ca="1">IF(ISERROR($S1101),"",OFFSET('Smelter Reference List'!$G$4,$S1101-4,0))</f>
        <v/>
      </c>
      <c r="I1101" s="296" t="str">
        <f ca="1">IF(ISERROR($S1101),"",OFFSET('Smelter Reference List'!$H$4,$S1101-4,0))</f>
        <v/>
      </c>
      <c r="J1101" s="296" t="str">
        <f ca="1">IF(ISERROR($S1101),"",OFFSET('Smelter Reference List'!$I$4,$S1101-4,0))</f>
        <v/>
      </c>
      <c r="K1101" s="297"/>
      <c r="L1101" s="297"/>
      <c r="M1101" s="297"/>
      <c r="N1101" s="297"/>
      <c r="O1101" s="297"/>
      <c r="P1101" s="297"/>
      <c r="Q1101" s="298"/>
      <c r="R1101" s="227"/>
      <c r="S1101" s="228" t="e">
        <f>IF(C1101="",NA(),MATCH($B1101&amp;$C1101,'Smelter Reference List'!$J:$J,0))</f>
        <v>#N/A</v>
      </c>
      <c r="T1101" s="229"/>
      <c r="U1101" s="229">
        <f t="shared" ca="1" si="35"/>
        <v>0</v>
      </c>
      <c r="V1101" s="229"/>
      <c r="W1101" s="229"/>
      <c r="Y1101" s="223" t="str">
        <f t="shared" si="36"/>
        <v/>
      </c>
    </row>
    <row r="1102" spans="1:25" s="223" customFormat="1" ht="20.25">
      <c r="A1102" s="293"/>
      <c r="B1102" s="294" t="str">
        <f>IF(LEN(A1102)=0,"",INDEX('Smelter Reference List'!$A:$A,MATCH($A1102,'Smelter Reference List'!$E:$E,0)))</f>
        <v/>
      </c>
      <c r="C1102" s="300" t="str">
        <f>IF(LEN(A1102)=0,"",INDEX('Smelter Reference List'!$C:$C,MATCH($A1102,'Smelter Reference List'!$E:$E,0)))</f>
        <v/>
      </c>
      <c r="D1102" s="294" t="str">
        <f ca="1">IF(ISERROR($S1102),"",OFFSET('Smelter Reference List'!$C$4,$S1102-4,0)&amp;"")</f>
        <v/>
      </c>
      <c r="E1102" s="294" t="str">
        <f ca="1">IF(ISERROR($S1102),"",OFFSET('Smelter Reference List'!$D$4,$S1102-4,0)&amp;"")</f>
        <v/>
      </c>
      <c r="F1102" s="294" t="str">
        <f ca="1">IF(ISERROR($S1102),"",OFFSET('Smelter Reference List'!$E$4,$S1102-4,0))</f>
        <v/>
      </c>
      <c r="G1102" s="294" t="str">
        <f ca="1">IF(C1102=$U$4,"Enter smelter details", IF(ISERROR($S1102),"",OFFSET('Smelter Reference List'!$F$4,$S1102-4,0)))</f>
        <v/>
      </c>
      <c r="H1102" s="295" t="str">
        <f ca="1">IF(ISERROR($S1102),"",OFFSET('Smelter Reference List'!$G$4,$S1102-4,0))</f>
        <v/>
      </c>
      <c r="I1102" s="296" t="str">
        <f ca="1">IF(ISERROR($S1102),"",OFFSET('Smelter Reference List'!$H$4,$S1102-4,0))</f>
        <v/>
      </c>
      <c r="J1102" s="296" t="str">
        <f ca="1">IF(ISERROR($S1102),"",OFFSET('Smelter Reference List'!$I$4,$S1102-4,0))</f>
        <v/>
      </c>
      <c r="K1102" s="297"/>
      <c r="L1102" s="297"/>
      <c r="M1102" s="297"/>
      <c r="N1102" s="297"/>
      <c r="O1102" s="297"/>
      <c r="P1102" s="297"/>
      <c r="Q1102" s="298"/>
      <c r="R1102" s="227"/>
      <c r="S1102" s="228" t="e">
        <f>IF(C1102="",NA(),MATCH($B1102&amp;$C1102,'Smelter Reference List'!$J:$J,0))</f>
        <v>#N/A</v>
      </c>
      <c r="T1102" s="229"/>
      <c r="U1102" s="229">
        <f t="shared" ca="1" si="35"/>
        <v>0</v>
      </c>
      <c r="V1102" s="229"/>
      <c r="W1102" s="229"/>
      <c r="Y1102" s="223" t="str">
        <f t="shared" si="36"/>
        <v/>
      </c>
    </row>
    <row r="1103" spans="1:25" s="223" customFormat="1" ht="20.25">
      <c r="A1103" s="293"/>
      <c r="B1103" s="294" t="str">
        <f>IF(LEN(A1103)=0,"",INDEX('Smelter Reference List'!$A:$A,MATCH($A1103,'Smelter Reference List'!$E:$E,0)))</f>
        <v/>
      </c>
      <c r="C1103" s="300" t="str">
        <f>IF(LEN(A1103)=0,"",INDEX('Smelter Reference List'!$C:$C,MATCH($A1103,'Smelter Reference List'!$E:$E,0)))</f>
        <v/>
      </c>
      <c r="D1103" s="294" t="str">
        <f ca="1">IF(ISERROR($S1103),"",OFFSET('Smelter Reference List'!$C$4,$S1103-4,0)&amp;"")</f>
        <v/>
      </c>
      <c r="E1103" s="294" t="str">
        <f ca="1">IF(ISERROR($S1103),"",OFFSET('Smelter Reference List'!$D$4,$S1103-4,0)&amp;"")</f>
        <v/>
      </c>
      <c r="F1103" s="294" t="str">
        <f ca="1">IF(ISERROR($S1103),"",OFFSET('Smelter Reference List'!$E$4,$S1103-4,0))</f>
        <v/>
      </c>
      <c r="G1103" s="294" t="str">
        <f ca="1">IF(C1103=$U$4,"Enter smelter details", IF(ISERROR($S1103),"",OFFSET('Smelter Reference List'!$F$4,$S1103-4,0)))</f>
        <v/>
      </c>
      <c r="H1103" s="295" t="str">
        <f ca="1">IF(ISERROR($S1103),"",OFFSET('Smelter Reference List'!$G$4,$S1103-4,0))</f>
        <v/>
      </c>
      <c r="I1103" s="296" t="str">
        <f ca="1">IF(ISERROR($S1103),"",OFFSET('Smelter Reference List'!$H$4,$S1103-4,0))</f>
        <v/>
      </c>
      <c r="J1103" s="296" t="str">
        <f ca="1">IF(ISERROR($S1103),"",OFFSET('Smelter Reference List'!$I$4,$S1103-4,0))</f>
        <v/>
      </c>
      <c r="K1103" s="297"/>
      <c r="L1103" s="297"/>
      <c r="M1103" s="297"/>
      <c r="N1103" s="297"/>
      <c r="O1103" s="297"/>
      <c r="P1103" s="297"/>
      <c r="Q1103" s="298"/>
      <c r="R1103" s="227"/>
      <c r="S1103" s="228" t="e">
        <f>IF(C1103="",NA(),MATCH($B1103&amp;$C1103,'Smelter Reference List'!$J:$J,0))</f>
        <v>#N/A</v>
      </c>
      <c r="T1103" s="229"/>
      <c r="U1103" s="229">
        <f t="shared" ca="1" si="35"/>
        <v>0</v>
      </c>
      <c r="V1103" s="229"/>
      <c r="W1103" s="229"/>
      <c r="Y1103" s="223" t="str">
        <f t="shared" si="36"/>
        <v/>
      </c>
    </row>
    <row r="1104" spans="1:25" s="223" customFormat="1" ht="20.25">
      <c r="A1104" s="293"/>
      <c r="B1104" s="294" t="str">
        <f>IF(LEN(A1104)=0,"",INDEX('Smelter Reference List'!$A:$A,MATCH($A1104,'Smelter Reference List'!$E:$E,0)))</f>
        <v/>
      </c>
      <c r="C1104" s="300" t="str">
        <f>IF(LEN(A1104)=0,"",INDEX('Smelter Reference List'!$C:$C,MATCH($A1104,'Smelter Reference List'!$E:$E,0)))</f>
        <v/>
      </c>
      <c r="D1104" s="294" t="str">
        <f ca="1">IF(ISERROR($S1104),"",OFFSET('Smelter Reference List'!$C$4,$S1104-4,0)&amp;"")</f>
        <v/>
      </c>
      <c r="E1104" s="294" t="str">
        <f ca="1">IF(ISERROR($S1104),"",OFFSET('Smelter Reference List'!$D$4,$S1104-4,0)&amp;"")</f>
        <v/>
      </c>
      <c r="F1104" s="294" t="str">
        <f ca="1">IF(ISERROR($S1104),"",OFFSET('Smelter Reference List'!$E$4,$S1104-4,0))</f>
        <v/>
      </c>
      <c r="G1104" s="294" t="str">
        <f ca="1">IF(C1104=$U$4,"Enter smelter details", IF(ISERROR($S1104),"",OFFSET('Smelter Reference List'!$F$4,$S1104-4,0)))</f>
        <v/>
      </c>
      <c r="H1104" s="295" t="str">
        <f ca="1">IF(ISERROR($S1104),"",OFFSET('Smelter Reference List'!$G$4,$S1104-4,0))</f>
        <v/>
      </c>
      <c r="I1104" s="296" t="str">
        <f ca="1">IF(ISERROR($S1104),"",OFFSET('Smelter Reference List'!$H$4,$S1104-4,0))</f>
        <v/>
      </c>
      <c r="J1104" s="296" t="str">
        <f ca="1">IF(ISERROR($S1104),"",OFFSET('Smelter Reference List'!$I$4,$S1104-4,0))</f>
        <v/>
      </c>
      <c r="K1104" s="297"/>
      <c r="L1104" s="297"/>
      <c r="M1104" s="297"/>
      <c r="N1104" s="297"/>
      <c r="O1104" s="297"/>
      <c r="P1104" s="297"/>
      <c r="Q1104" s="298"/>
      <c r="R1104" s="227"/>
      <c r="S1104" s="228" t="e">
        <f>IF(C1104="",NA(),MATCH($B1104&amp;$C1104,'Smelter Reference List'!$J:$J,0))</f>
        <v>#N/A</v>
      </c>
      <c r="T1104" s="229"/>
      <c r="U1104" s="229">
        <f t="shared" ca="1" si="35"/>
        <v>0</v>
      </c>
      <c r="V1104" s="229"/>
      <c r="W1104" s="229"/>
      <c r="Y1104" s="223" t="str">
        <f t="shared" si="36"/>
        <v/>
      </c>
    </row>
    <row r="1105" spans="1:25" s="223" customFormat="1" ht="20.25">
      <c r="A1105" s="293"/>
      <c r="B1105" s="294" t="str">
        <f>IF(LEN(A1105)=0,"",INDEX('Smelter Reference List'!$A:$A,MATCH($A1105,'Smelter Reference List'!$E:$E,0)))</f>
        <v/>
      </c>
      <c r="C1105" s="300" t="str">
        <f>IF(LEN(A1105)=0,"",INDEX('Smelter Reference List'!$C:$C,MATCH($A1105,'Smelter Reference List'!$E:$E,0)))</f>
        <v/>
      </c>
      <c r="D1105" s="294" t="str">
        <f ca="1">IF(ISERROR($S1105),"",OFFSET('Smelter Reference List'!$C$4,$S1105-4,0)&amp;"")</f>
        <v/>
      </c>
      <c r="E1105" s="294" t="str">
        <f ca="1">IF(ISERROR($S1105),"",OFFSET('Smelter Reference List'!$D$4,$S1105-4,0)&amp;"")</f>
        <v/>
      </c>
      <c r="F1105" s="294" t="str">
        <f ca="1">IF(ISERROR($S1105),"",OFFSET('Smelter Reference List'!$E$4,$S1105-4,0))</f>
        <v/>
      </c>
      <c r="G1105" s="294" t="str">
        <f ca="1">IF(C1105=$U$4,"Enter smelter details", IF(ISERROR($S1105),"",OFFSET('Smelter Reference List'!$F$4,$S1105-4,0)))</f>
        <v/>
      </c>
      <c r="H1105" s="295" t="str">
        <f ca="1">IF(ISERROR($S1105),"",OFFSET('Smelter Reference List'!$G$4,$S1105-4,0))</f>
        <v/>
      </c>
      <c r="I1105" s="296" t="str">
        <f ca="1">IF(ISERROR($S1105),"",OFFSET('Smelter Reference List'!$H$4,$S1105-4,0))</f>
        <v/>
      </c>
      <c r="J1105" s="296" t="str">
        <f ca="1">IF(ISERROR($S1105),"",OFFSET('Smelter Reference List'!$I$4,$S1105-4,0))</f>
        <v/>
      </c>
      <c r="K1105" s="297"/>
      <c r="L1105" s="297"/>
      <c r="M1105" s="297"/>
      <c r="N1105" s="297"/>
      <c r="O1105" s="297"/>
      <c r="P1105" s="297"/>
      <c r="Q1105" s="298"/>
      <c r="R1105" s="227"/>
      <c r="S1105" s="228" t="e">
        <f>IF(C1105="",NA(),MATCH($B1105&amp;$C1105,'Smelter Reference List'!$J:$J,0))</f>
        <v>#N/A</v>
      </c>
      <c r="T1105" s="229"/>
      <c r="U1105" s="229">
        <f t="shared" ca="1" si="35"/>
        <v>0</v>
      </c>
      <c r="V1105" s="229"/>
      <c r="W1105" s="229"/>
      <c r="Y1105" s="223" t="str">
        <f t="shared" si="36"/>
        <v/>
      </c>
    </row>
    <row r="1106" spans="1:25" s="223" customFormat="1" ht="20.25">
      <c r="A1106" s="293"/>
      <c r="B1106" s="294" t="str">
        <f>IF(LEN(A1106)=0,"",INDEX('Smelter Reference List'!$A:$A,MATCH($A1106,'Smelter Reference List'!$E:$E,0)))</f>
        <v/>
      </c>
      <c r="C1106" s="300" t="str">
        <f>IF(LEN(A1106)=0,"",INDEX('Smelter Reference List'!$C:$C,MATCH($A1106,'Smelter Reference List'!$E:$E,0)))</f>
        <v/>
      </c>
      <c r="D1106" s="294" t="str">
        <f ca="1">IF(ISERROR($S1106),"",OFFSET('Smelter Reference List'!$C$4,$S1106-4,0)&amp;"")</f>
        <v/>
      </c>
      <c r="E1106" s="294" t="str">
        <f ca="1">IF(ISERROR($S1106),"",OFFSET('Smelter Reference List'!$D$4,$S1106-4,0)&amp;"")</f>
        <v/>
      </c>
      <c r="F1106" s="294" t="str">
        <f ca="1">IF(ISERROR($S1106),"",OFFSET('Smelter Reference List'!$E$4,$S1106-4,0))</f>
        <v/>
      </c>
      <c r="G1106" s="294" t="str">
        <f ca="1">IF(C1106=$U$4,"Enter smelter details", IF(ISERROR($S1106),"",OFFSET('Smelter Reference List'!$F$4,$S1106-4,0)))</f>
        <v/>
      </c>
      <c r="H1106" s="295" t="str">
        <f ca="1">IF(ISERROR($S1106),"",OFFSET('Smelter Reference List'!$G$4,$S1106-4,0))</f>
        <v/>
      </c>
      <c r="I1106" s="296" t="str">
        <f ca="1">IF(ISERROR($S1106),"",OFFSET('Smelter Reference List'!$H$4,$S1106-4,0))</f>
        <v/>
      </c>
      <c r="J1106" s="296" t="str">
        <f ca="1">IF(ISERROR($S1106),"",OFFSET('Smelter Reference List'!$I$4,$S1106-4,0))</f>
        <v/>
      </c>
      <c r="K1106" s="297"/>
      <c r="L1106" s="297"/>
      <c r="M1106" s="297"/>
      <c r="N1106" s="297"/>
      <c r="O1106" s="297"/>
      <c r="P1106" s="297"/>
      <c r="Q1106" s="298"/>
      <c r="R1106" s="227"/>
      <c r="S1106" s="228" t="e">
        <f>IF(C1106="",NA(),MATCH($B1106&amp;$C1106,'Smelter Reference List'!$J:$J,0))</f>
        <v>#N/A</v>
      </c>
      <c r="T1106" s="229"/>
      <c r="U1106" s="229">
        <f t="shared" ca="1" si="35"/>
        <v>0</v>
      </c>
      <c r="V1106" s="229"/>
      <c r="W1106" s="229"/>
      <c r="Y1106" s="223" t="str">
        <f t="shared" si="36"/>
        <v/>
      </c>
    </row>
    <row r="1107" spans="1:25" s="223" customFormat="1" ht="20.25">
      <c r="A1107" s="293"/>
      <c r="B1107" s="294" t="str">
        <f>IF(LEN(A1107)=0,"",INDEX('Smelter Reference List'!$A:$A,MATCH($A1107,'Smelter Reference List'!$E:$E,0)))</f>
        <v/>
      </c>
      <c r="C1107" s="300" t="str">
        <f>IF(LEN(A1107)=0,"",INDEX('Smelter Reference List'!$C:$C,MATCH($A1107,'Smelter Reference List'!$E:$E,0)))</f>
        <v/>
      </c>
      <c r="D1107" s="294" t="str">
        <f ca="1">IF(ISERROR($S1107),"",OFFSET('Smelter Reference List'!$C$4,$S1107-4,0)&amp;"")</f>
        <v/>
      </c>
      <c r="E1107" s="294" t="str">
        <f ca="1">IF(ISERROR($S1107),"",OFFSET('Smelter Reference List'!$D$4,$S1107-4,0)&amp;"")</f>
        <v/>
      </c>
      <c r="F1107" s="294" t="str">
        <f ca="1">IF(ISERROR($S1107),"",OFFSET('Smelter Reference List'!$E$4,$S1107-4,0))</f>
        <v/>
      </c>
      <c r="G1107" s="294" t="str">
        <f ca="1">IF(C1107=$U$4,"Enter smelter details", IF(ISERROR($S1107),"",OFFSET('Smelter Reference List'!$F$4,$S1107-4,0)))</f>
        <v/>
      </c>
      <c r="H1107" s="295" t="str">
        <f ca="1">IF(ISERROR($S1107),"",OFFSET('Smelter Reference List'!$G$4,$S1107-4,0))</f>
        <v/>
      </c>
      <c r="I1107" s="296" t="str">
        <f ca="1">IF(ISERROR($S1107),"",OFFSET('Smelter Reference List'!$H$4,$S1107-4,0))</f>
        <v/>
      </c>
      <c r="J1107" s="296" t="str">
        <f ca="1">IF(ISERROR($S1107),"",OFFSET('Smelter Reference List'!$I$4,$S1107-4,0))</f>
        <v/>
      </c>
      <c r="K1107" s="297"/>
      <c r="L1107" s="297"/>
      <c r="M1107" s="297"/>
      <c r="N1107" s="297"/>
      <c r="O1107" s="297"/>
      <c r="P1107" s="297"/>
      <c r="Q1107" s="298"/>
      <c r="R1107" s="227"/>
      <c r="S1107" s="228" t="e">
        <f>IF(C1107="",NA(),MATCH($B1107&amp;$C1107,'Smelter Reference List'!$J:$J,0))</f>
        <v>#N/A</v>
      </c>
      <c r="T1107" s="229"/>
      <c r="U1107" s="229">
        <f t="shared" ca="1" si="35"/>
        <v>0</v>
      </c>
      <c r="V1107" s="229"/>
      <c r="W1107" s="229"/>
      <c r="Y1107" s="223" t="str">
        <f t="shared" si="36"/>
        <v/>
      </c>
    </row>
    <row r="1108" spans="1:25" s="223" customFormat="1" ht="20.25">
      <c r="A1108" s="293"/>
      <c r="B1108" s="294" t="str">
        <f>IF(LEN(A1108)=0,"",INDEX('Smelter Reference List'!$A:$A,MATCH($A1108,'Smelter Reference List'!$E:$E,0)))</f>
        <v/>
      </c>
      <c r="C1108" s="300" t="str">
        <f>IF(LEN(A1108)=0,"",INDEX('Smelter Reference List'!$C:$C,MATCH($A1108,'Smelter Reference List'!$E:$E,0)))</f>
        <v/>
      </c>
      <c r="D1108" s="294" t="str">
        <f ca="1">IF(ISERROR($S1108),"",OFFSET('Smelter Reference List'!$C$4,$S1108-4,0)&amp;"")</f>
        <v/>
      </c>
      <c r="E1108" s="294" t="str">
        <f ca="1">IF(ISERROR($S1108),"",OFFSET('Smelter Reference List'!$D$4,$S1108-4,0)&amp;"")</f>
        <v/>
      </c>
      <c r="F1108" s="294" t="str">
        <f ca="1">IF(ISERROR($S1108),"",OFFSET('Smelter Reference List'!$E$4,$S1108-4,0))</f>
        <v/>
      </c>
      <c r="G1108" s="294" t="str">
        <f ca="1">IF(C1108=$U$4,"Enter smelter details", IF(ISERROR($S1108),"",OFFSET('Smelter Reference List'!$F$4,$S1108-4,0)))</f>
        <v/>
      </c>
      <c r="H1108" s="295" t="str">
        <f ca="1">IF(ISERROR($S1108),"",OFFSET('Smelter Reference List'!$G$4,$S1108-4,0))</f>
        <v/>
      </c>
      <c r="I1108" s="296" t="str">
        <f ca="1">IF(ISERROR($S1108),"",OFFSET('Smelter Reference List'!$H$4,$S1108-4,0))</f>
        <v/>
      </c>
      <c r="J1108" s="296" t="str">
        <f ca="1">IF(ISERROR($S1108),"",OFFSET('Smelter Reference List'!$I$4,$S1108-4,0))</f>
        <v/>
      </c>
      <c r="K1108" s="297"/>
      <c r="L1108" s="297"/>
      <c r="M1108" s="297"/>
      <c r="N1108" s="297"/>
      <c r="O1108" s="297"/>
      <c r="P1108" s="297"/>
      <c r="Q1108" s="298"/>
      <c r="R1108" s="227"/>
      <c r="S1108" s="228" t="e">
        <f>IF(C1108="",NA(),MATCH($B1108&amp;$C1108,'Smelter Reference List'!$J:$J,0))</f>
        <v>#N/A</v>
      </c>
      <c r="T1108" s="229"/>
      <c r="U1108" s="229">
        <f t="shared" ca="1" si="35"/>
        <v>0</v>
      </c>
      <c r="V1108" s="229"/>
      <c r="W1108" s="229"/>
      <c r="Y1108" s="223" t="str">
        <f t="shared" si="36"/>
        <v/>
      </c>
    </row>
    <row r="1109" spans="1:25" s="223" customFormat="1" ht="20.25">
      <c r="A1109" s="293"/>
      <c r="B1109" s="294" t="str">
        <f>IF(LEN(A1109)=0,"",INDEX('Smelter Reference List'!$A:$A,MATCH($A1109,'Smelter Reference List'!$E:$E,0)))</f>
        <v/>
      </c>
      <c r="C1109" s="300" t="str">
        <f>IF(LEN(A1109)=0,"",INDEX('Smelter Reference List'!$C:$C,MATCH($A1109,'Smelter Reference List'!$E:$E,0)))</f>
        <v/>
      </c>
      <c r="D1109" s="294" t="str">
        <f ca="1">IF(ISERROR($S1109),"",OFFSET('Smelter Reference List'!$C$4,$S1109-4,0)&amp;"")</f>
        <v/>
      </c>
      <c r="E1109" s="294" t="str">
        <f ca="1">IF(ISERROR($S1109),"",OFFSET('Smelter Reference List'!$D$4,$S1109-4,0)&amp;"")</f>
        <v/>
      </c>
      <c r="F1109" s="294" t="str">
        <f ca="1">IF(ISERROR($S1109),"",OFFSET('Smelter Reference List'!$E$4,$S1109-4,0))</f>
        <v/>
      </c>
      <c r="G1109" s="294" t="str">
        <f ca="1">IF(C1109=$U$4,"Enter smelter details", IF(ISERROR($S1109),"",OFFSET('Smelter Reference List'!$F$4,$S1109-4,0)))</f>
        <v/>
      </c>
      <c r="H1109" s="295" t="str">
        <f ca="1">IF(ISERROR($S1109),"",OFFSET('Smelter Reference List'!$G$4,$S1109-4,0))</f>
        <v/>
      </c>
      <c r="I1109" s="296" t="str">
        <f ca="1">IF(ISERROR($S1109),"",OFFSET('Smelter Reference List'!$H$4,$S1109-4,0))</f>
        <v/>
      </c>
      <c r="J1109" s="296" t="str">
        <f ca="1">IF(ISERROR($S1109),"",OFFSET('Smelter Reference List'!$I$4,$S1109-4,0))</f>
        <v/>
      </c>
      <c r="K1109" s="297"/>
      <c r="L1109" s="297"/>
      <c r="M1109" s="297"/>
      <c r="N1109" s="297"/>
      <c r="O1109" s="297"/>
      <c r="P1109" s="297"/>
      <c r="Q1109" s="298"/>
      <c r="R1109" s="227"/>
      <c r="S1109" s="228" t="e">
        <f>IF(C1109="",NA(),MATCH($B1109&amp;$C1109,'Smelter Reference List'!$J:$J,0))</f>
        <v>#N/A</v>
      </c>
      <c r="T1109" s="229"/>
      <c r="U1109" s="229">
        <f t="shared" ca="1" si="35"/>
        <v>0</v>
      </c>
      <c r="V1109" s="229"/>
      <c r="W1109" s="229"/>
      <c r="Y1109" s="223" t="str">
        <f t="shared" si="36"/>
        <v/>
      </c>
    </row>
    <row r="1110" spans="1:25" s="223" customFormat="1" ht="20.25">
      <c r="A1110" s="293"/>
      <c r="B1110" s="294" t="str">
        <f>IF(LEN(A1110)=0,"",INDEX('Smelter Reference List'!$A:$A,MATCH($A1110,'Smelter Reference List'!$E:$E,0)))</f>
        <v/>
      </c>
      <c r="C1110" s="300" t="str">
        <f>IF(LEN(A1110)=0,"",INDEX('Smelter Reference List'!$C:$C,MATCH($A1110,'Smelter Reference List'!$E:$E,0)))</f>
        <v/>
      </c>
      <c r="D1110" s="294" t="str">
        <f ca="1">IF(ISERROR($S1110),"",OFFSET('Smelter Reference List'!$C$4,$S1110-4,0)&amp;"")</f>
        <v/>
      </c>
      <c r="E1110" s="294" t="str">
        <f ca="1">IF(ISERROR($S1110),"",OFFSET('Smelter Reference List'!$D$4,$S1110-4,0)&amp;"")</f>
        <v/>
      </c>
      <c r="F1110" s="294" t="str">
        <f ca="1">IF(ISERROR($S1110),"",OFFSET('Smelter Reference List'!$E$4,$S1110-4,0))</f>
        <v/>
      </c>
      <c r="G1110" s="294" t="str">
        <f ca="1">IF(C1110=$U$4,"Enter smelter details", IF(ISERROR($S1110),"",OFFSET('Smelter Reference List'!$F$4,$S1110-4,0)))</f>
        <v/>
      </c>
      <c r="H1110" s="295" t="str">
        <f ca="1">IF(ISERROR($S1110),"",OFFSET('Smelter Reference List'!$G$4,$S1110-4,0))</f>
        <v/>
      </c>
      <c r="I1110" s="296" t="str">
        <f ca="1">IF(ISERROR($S1110),"",OFFSET('Smelter Reference List'!$H$4,$S1110-4,0))</f>
        <v/>
      </c>
      <c r="J1110" s="296" t="str">
        <f ca="1">IF(ISERROR($S1110),"",OFFSET('Smelter Reference List'!$I$4,$S1110-4,0))</f>
        <v/>
      </c>
      <c r="K1110" s="297"/>
      <c r="L1110" s="297"/>
      <c r="M1110" s="297"/>
      <c r="N1110" s="297"/>
      <c r="O1110" s="297"/>
      <c r="P1110" s="297"/>
      <c r="Q1110" s="298"/>
      <c r="R1110" s="227"/>
      <c r="S1110" s="228" t="e">
        <f>IF(C1110="",NA(),MATCH($B1110&amp;$C1110,'Smelter Reference List'!$J:$J,0))</f>
        <v>#N/A</v>
      </c>
      <c r="T1110" s="229"/>
      <c r="U1110" s="229">
        <f t="shared" ca="1" si="35"/>
        <v>0</v>
      </c>
      <c r="V1110" s="229"/>
      <c r="W1110" s="229"/>
      <c r="Y1110" s="223" t="str">
        <f t="shared" si="36"/>
        <v/>
      </c>
    </row>
    <row r="1111" spans="1:25" s="223" customFormat="1" ht="20.25">
      <c r="A1111" s="293"/>
      <c r="B1111" s="294" t="str">
        <f>IF(LEN(A1111)=0,"",INDEX('Smelter Reference List'!$A:$A,MATCH($A1111,'Smelter Reference List'!$E:$E,0)))</f>
        <v/>
      </c>
      <c r="C1111" s="300" t="str">
        <f>IF(LEN(A1111)=0,"",INDEX('Smelter Reference List'!$C:$C,MATCH($A1111,'Smelter Reference List'!$E:$E,0)))</f>
        <v/>
      </c>
      <c r="D1111" s="294" t="str">
        <f ca="1">IF(ISERROR($S1111),"",OFFSET('Smelter Reference List'!$C$4,$S1111-4,0)&amp;"")</f>
        <v/>
      </c>
      <c r="E1111" s="294" t="str">
        <f ca="1">IF(ISERROR($S1111),"",OFFSET('Smelter Reference List'!$D$4,$S1111-4,0)&amp;"")</f>
        <v/>
      </c>
      <c r="F1111" s="294" t="str">
        <f ca="1">IF(ISERROR($S1111),"",OFFSET('Smelter Reference List'!$E$4,$S1111-4,0))</f>
        <v/>
      </c>
      <c r="G1111" s="294" t="str">
        <f ca="1">IF(C1111=$U$4,"Enter smelter details", IF(ISERROR($S1111),"",OFFSET('Smelter Reference List'!$F$4,$S1111-4,0)))</f>
        <v/>
      </c>
      <c r="H1111" s="295" t="str">
        <f ca="1">IF(ISERROR($S1111),"",OFFSET('Smelter Reference List'!$G$4,$S1111-4,0))</f>
        <v/>
      </c>
      <c r="I1111" s="296" t="str">
        <f ca="1">IF(ISERROR($S1111),"",OFFSET('Smelter Reference List'!$H$4,$S1111-4,0))</f>
        <v/>
      </c>
      <c r="J1111" s="296" t="str">
        <f ca="1">IF(ISERROR($S1111),"",OFFSET('Smelter Reference List'!$I$4,$S1111-4,0))</f>
        <v/>
      </c>
      <c r="K1111" s="297"/>
      <c r="L1111" s="297"/>
      <c r="M1111" s="297"/>
      <c r="N1111" s="297"/>
      <c r="O1111" s="297"/>
      <c r="P1111" s="297"/>
      <c r="Q1111" s="298"/>
      <c r="R1111" s="227"/>
      <c r="S1111" s="228" t="e">
        <f>IF(C1111="",NA(),MATCH($B1111&amp;$C1111,'Smelter Reference List'!$J:$J,0))</f>
        <v>#N/A</v>
      </c>
      <c r="T1111" s="229"/>
      <c r="U1111" s="229">
        <f t="shared" ca="1" si="35"/>
        <v>0</v>
      </c>
      <c r="V1111" s="229"/>
      <c r="W1111" s="229"/>
      <c r="Y1111" s="223" t="str">
        <f t="shared" si="36"/>
        <v/>
      </c>
    </row>
    <row r="1112" spans="1:25" s="223" customFormat="1" ht="20.25">
      <c r="A1112" s="293"/>
      <c r="B1112" s="294" t="str">
        <f>IF(LEN(A1112)=0,"",INDEX('Smelter Reference List'!$A:$A,MATCH($A1112,'Smelter Reference List'!$E:$E,0)))</f>
        <v/>
      </c>
      <c r="C1112" s="300" t="str">
        <f>IF(LEN(A1112)=0,"",INDEX('Smelter Reference List'!$C:$C,MATCH($A1112,'Smelter Reference List'!$E:$E,0)))</f>
        <v/>
      </c>
      <c r="D1112" s="294" t="str">
        <f ca="1">IF(ISERROR($S1112),"",OFFSET('Smelter Reference List'!$C$4,$S1112-4,0)&amp;"")</f>
        <v/>
      </c>
      <c r="E1112" s="294" t="str">
        <f ca="1">IF(ISERROR($S1112),"",OFFSET('Smelter Reference List'!$D$4,$S1112-4,0)&amp;"")</f>
        <v/>
      </c>
      <c r="F1112" s="294" t="str">
        <f ca="1">IF(ISERROR($S1112),"",OFFSET('Smelter Reference List'!$E$4,$S1112-4,0))</f>
        <v/>
      </c>
      <c r="G1112" s="294" t="str">
        <f ca="1">IF(C1112=$U$4,"Enter smelter details", IF(ISERROR($S1112),"",OFFSET('Smelter Reference List'!$F$4,$S1112-4,0)))</f>
        <v/>
      </c>
      <c r="H1112" s="295" t="str">
        <f ca="1">IF(ISERROR($S1112),"",OFFSET('Smelter Reference List'!$G$4,$S1112-4,0))</f>
        <v/>
      </c>
      <c r="I1112" s="296" t="str">
        <f ca="1">IF(ISERROR($S1112),"",OFFSET('Smelter Reference List'!$H$4,$S1112-4,0))</f>
        <v/>
      </c>
      <c r="J1112" s="296" t="str">
        <f ca="1">IF(ISERROR($S1112),"",OFFSET('Smelter Reference List'!$I$4,$S1112-4,0))</f>
        <v/>
      </c>
      <c r="K1112" s="297"/>
      <c r="L1112" s="297"/>
      <c r="M1112" s="297"/>
      <c r="N1112" s="297"/>
      <c r="O1112" s="297"/>
      <c r="P1112" s="297"/>
      <c r="Q1112" s="298"/>
      <c r="R1112" s="227"/>
      <c r="S1112" s="228" t="e">
        <f>IF(C1112="",NA(),MATCH($B1112&amp;$C1112,'Smelter Reference List'!$J:$J,0))</f>
        <v>#N/A</v>
      </c>
      <c r="T1112" s="229"/>
      <c r="U1112" s="229">
        <f t="shared" ca="1" si="35"/>
        <v>0</v>
      </c>
      <c r="V1112" s="229"/>
      <c r="W1112" s="229"/>
      <c r="Y1112" s="223" t="str">
        <f t="shared" si="36"/>
        <v/>
      </c>
    </row>
    <row r="1113" spans="1:25" s="223" customFormat="1" ht="20.25">
      <c r="A1113" s="293"/>
      <c r="B1113" s="294" t="str">
        <f>IF(LEN(A1113)=0,"",INDEX('Smelter Reference List'!$A:$A,MATCH($A1113,'Smelter Reference List'!$E:$E,0)))</f>
        <v/>
      </c>
      <c r="C1113" s="300" t="str">
        <f>IF(LEN(A1113)=0,"",INDEX('Smelter Reference List'!$C:$C,MATCH($A1113,'Smelter Reference List'!$E:$E,0)))</f>
        <v/>
      </c>
      <c r="D1113" s="294" t="str">
        <f ca="1">IF(ISERROR($S1113),"",OFFSET('Smelter Reference List'!$C$4,$S1113-4,0)&amp;"")</f>
        <v/>
      </c>
      <c r="E1113" s="294" t="str">
        <f ca="1">IF(ISERROR($S1113),"",OFFSET('Smelter Reference List'!$D$4,$S1113-4,0)&amp;"")</f>
        <v/>
      </c>
      <c r="F1113" s="294" t="str">
        <f ca="1">IF(ISERROR($S1113),"",OFFSET('Smelter Reference List'!$E$4,$S1113-4,0))</f>
        <v/>
      </c>
      <c r="G1113" s="294" t="str">
        <f ca="1">IF(C1113=$U$4,"Enter smelter details", IF(ISERROR($S1113),"",OFFSET('Smelter Reference List'!$F$4,$S1113-4,0)))</f>
        <v/>
      </c>
      <c r="H1113" s="295" t="str">
        <f ca="1">IF(ISERROR($S1113),"",OFFSET('Smelter Reference List'!$G$4,$S1113-4,0))</f>
        <v/>
      </c>
      <c r="I1113" s="296" t="str">
        <f ca="1">IF(ISERROR($S1113),"",OFFSET('Smelter Reference List'!$H$4,$S1113-4,0))</f>
        <v/>
      </c>
      <c r="J1113" s="296" t="str">
        <f ca="1">IF(ISERROR($S1113),"",OFFSET('Smelter Reference List'!$I$4,$S1113-4,0))</f>
        <v/>
      </c>
      <c r="K1113" s="297"/>
      <c r="L1113" s="297"/>
      <c r="M1113" s="297"/>
      <c r="N1113" s="297"/>
      <c r="O1113" s="297"/>
      <c r="P1113" s="297"/>
      <c r="Q1113" s="298"/>
      <c r="R1113" s="227"/>
      <c r="S1113" s="228" t="e">
        <f>IF(C1113="",NA(),MATCH($B1113&amp;$C1113,'Smelter Reference List'!$J:$J,0))</f>
        <v>#N/A</v>
      </c>
      <c r="T1113" s="229"/>
      <c r="U1113" s="229">
        <f t="shared" ca="1" si="35"/>
        <v>0</v>
      </c>
      <c r="V1113" s="229"/>
      <c r="W1113" s="229"/>
      <c r="Y1113" s="223" t="str">
        <f t="shared" si="36"/>
        <v/>
      </c>
    </row>
    <row r="1114" spans="1:25" s="223" customFormat="1" ht="20.25">
      <c r="A1114" s="293"/>
      <c r="B1114" s="294" t="str">
        <f>IF(LEN(A1114)=0,"",INDEX('Smelter Reference List'!$A:$A,MATCH($A1114,'Smelter Reference List'!$E:$E,0)))</f>
        <v/>
      </c>
      <c r="C1114" s="300" t="str">
        <f>IF(LEN(A1114)=0,"",INDEX('Smelter Reference List'!$C:$C,MATCH($A1114,'Smelter Reference List'!$E:$E,0)))</f>
        <v/>
      </c>
      <c r="D1114" s="294" t="str">
        <f ca="1">IF(ISERROR($S1114),"",OFFSET('Smelter Reference List'!$C$4,$S1114-4,0)&amp;"")</f>
        <v/>
      </c>
      <c r="E1114" s="294" t="str">
        <f ca="1">IF(ISERROR($S1114),"",OFFSET('Smelter Reference List'!$D$4,$S1114-4,0)&amp;"")</f>
        <v/>
      </c>
      <c r="F1114" s="294" t="str">
        <f ca="1">IF(ISERROR($S1114),"",OFFSET('Smelter Reference List'!$E$4,$S1114-4,0))</f>
        <v/>
      </c>
      <c r="G1114" s="294" t="str">
        <f ca="1">IF(C1114=$U$4,"Enter smelter details", IF(ISERROR($S1114),"",OFFSET('Smelter Reference List'!$F$4,$S1114-4,0)))</f>
        <v/>
      </c>
      <c r="H1114" s="295" t="str">
        <f ca="1">IF(ISERROR($S1114),"",OFFSET('Smelter Reference List'!$G$4,$S1114-4,0))</f>
        <v/>
      </c>
      <c r="I1114" s="296" t="str">
        <f ca="1">IF(ISERROR($S1114),"",OFFSET('Smelter Reference List'!$H$4,$S1114-4,0))</f>
        <v/>
      </c>
      <c r="J1114" s="296" t="str">
        <f ca="1">IF(ISERROR($S1114),"",OFFSET('Smelter Reference List'!$I$4,$S1114-4,0))</f>
        <v/>
      </c>
      <c r="K1114" s="297"/>
      <c r="L1114" s="297"/>
      <c r="M1114" s="297"/>
      <c r="N1114" s="297"/>
      <c r="O1114" s="297"/>
      <c r="P1114" s="297"/>
      <c r="Q1114" s="298"/>
      <c r="R1114" s="227"/>
      <c r="S1114" s="228" t="e">
        <f>IF(C1114="",NA(),MATCH($B1114&amp;$C1114,'Smelter Reference List'!$J:$J,0))</f>
        <v>#N/A</v>
      </c>
      <c r="T1114" s="229"/>
      <c r="U1114" s="229">
        <f t="shared" ca="1" si="35"/>
        <v>0</v>
      </c>
      <c r="V1114" s="229"/>
      <c r="W1114" s="229"/>
      <c r="Y1114" s="223" t="str">
        <f t="shared" si="36"/>
        <v/>
      </c>
    </row>
    <row r="1115" spans="1:25" s="223" customFormat="1" ht="20.25">
      <c r="A1115" s="293"/>
      <c r="B1115" s="294" t="str">
        <f>IF(LEN(A1115)=0,"",INDEX('Smelter Reference List'!$A:$A,MATCH($A1115,'Smelter Reference List'!$E:$E,0)))</f>
        <v/>
      </c>
      <c r="C1115" s="300" t="str">
        <f>IF(LEN(A1115)=0,"",INDEX('Smelter Reference List'!$C:$C,MATCH($A1115,'Smelter Reference List'!$E:$E,0)))</f>
        <v/>
      </c>
      <c r="D1115" s="294" t="str">
        <f ca="1">IF(ISERROR($S1115),"",OFFSET('Smelter Reference List'!$C$4,$S1115-4,0)&amp;"")</f>
        <v/>
      </c>
      <c r="E1115" s="294" t="str">
        <f ca="1">IF(ISERROR($S1115),"",OFFSET('Smelter Reference List'!$D$4,$S1115-4,0)&amp;"")</f>
        <v/>
      </c>
      <c r="F1115" s="294" t="str">
        <f ca="1">IF(ISERROR($S1115),"",OFFSET('Smelter Reference List'!$E$4,$S1115-4,0))</f>
        <v/>
      </c>
      <c r="G1115" s="294" t="str">
        <f ca="1">IF(C1115=$U$4,"Enter smelter details", IF(ISERROR($S1115),"",OFFSET('Smelter Reference List'!$F$4,$S1115-4,0)))</f>
        <v/>
      </c>
      <c r="H1115" s="295" t="str">
        <f ca="1">IF(ISERROR($S1115),"",OFFSET('Smelter Reference List'!$G$4,$S1115-4,0))</f>
        <v/>
      </c>
      <c r="I1115" s="296" t="str">
        <f ca="1">IF(ISERROR($S1115),"",OFFSET('Smelter Reference List'!$H$4,$S1115-4,0))</f>
        <v/>
      </c>
      <c r="J1115" s="296" t="str">
        <f ca="1">IF(ISERROR($S1115),"",OFFSET('Smelter Reference List'!$I$4,$S1115-4,0))</f>
        <v/>
      </c>
      <c r="K1115" s="297"/>
      <c r="L1115" s="297"/>
      <c r="M1115" s="297"/>
      <c r="N1115" s="297"/>
      <c r="O1115" s="297"/>
      <c r="P1115" s="297"/>
      <c r="Q1115" s="298"/>
      <c r="R1115" s="227"/>
      <c r="S1115" s="228" t="e">
        <f>IF(C1115="",NA(),MATCH($B1115&amp;$C1115,'Smelter Reference List'!$J:$J,0))</f>
        <v>#N/A</v>
      </c>
      <c r="T1115" s="229"/>
      <c r="U1115" s="229">
        <f t="shared" ca="1" si="35"/>
        <v>0</v>
      </c>
      <c r="V1115" s="229"/>
      <c r="W1115" s="229"/>
      <c r="Y1115" s="223" t="str">
        <f t="shared" si="36"/>
        <v/>
      </c>
    </row>
    <row r="1116" spans="1:25" s="223" customFormat="1" ht="20.25">
      <c r="A1116" s="293"/>
      <c r="B1116" s="294" t="str">
        <f>IF(LEN(A1116)=0,"",INDEX('Smelter Reference List'!$A:$A,MATCH($A1116,'Smelter Reference List'!$E:$E,0)))</f>
        <v/>
      </c>
      <c r="C1116" s="300" t="str">
        <f>IF(LEN(A1116)=0,"",INDEX('Smelter Reference List'!$C:$C,MATCH($A1116,'Smelter Reference List'!$E:$E,0)))</f>
        <v/>
      </c>
      <c r="D1116" s="294" t="str">
        <f ca="1">IF(ISERROR($S1116),"",OFFSET('Smelter Reference List'!$C$4,$S1116-4,0)&amp;"")</f>
        <v/>
      </c>
      <c r="E1116" s="294" t="str">
        <f ca="1">IF(ISERROR($S1116),"",OFFSET('Smelter Reference List'!$D$4,$S1116-4,0)&amp;"")</f>
        <v/>
      </c>
      <c r="F1116" s="294" t="str">
        <f ca="1">IF(ISERROR($S1116),"",OFFSET('Smelter Reference List'!$E$4,$S1116-4,0))</f>
        <v/>
      </c>
      <c r="G1116" s="294" t="str">
        <f ca="1">IF(C1116=$U$4,"Enter smelter details", IF(ISERROR($S1116),"",OFFSET('Smelter Reference List'!$F$4,$S1116-4,0)))</f>
        <v/>
      </c>
      <c r="H1116" s="295" t="str">
        <f ca="1">IF(ISERROR($S1116),"",OFFSET('Smelter Reference List'!$G$4,$S1116-4,0))</f>
        <v/>
      </c>
      <c r="I1116" s="296" t="str">
        <f ca="1">IF(ISERROR($S1116),"",OFFSET('Smelter Reference List'!$H$4,$S1116-4,0))</f>
        <v/>
      </c>
      <c r="J1116" s="296" t="str">
        <f ca="1">IF(ISERROR($S1116),"",OFFSET('Smelter Reference List'!$I$4,$S1116-4,0))</f>
        <v/>
      </c>
      <c r="K1116" s="297"/>
      <c r="L1116" s="297"/>
      <c r="M1116" s="297"/>
      <c r="N1116" s="297"/>
      <c r="O1116" s="297"/>
      <c r="P1116" s="297"/>
      <c r="Q1116" s="298"/>
      <c r="R1116" s="227"/>
      <c r="S1116" s="228" t="e">
        <f>IF(C1116="",NA(),MATCH($B1116&amp;$C1116,'Smelter Reference List'!$J:$J,0))</f>
        <v>#N/A</v>
      </c>
      <c r="T1116" s="229"/>
      <c r="U1116" s="229">
        <f t="shared" ca="1" si="35"/>
        <v>0</v>
      </c>
      <c r="V1116" s="229"/>
      <c r="W1116" s="229"/>
      <c r="Y1116" s="223" t="str">
        <f t="shared" si="36"/>
        <v/>
      </c>
    </row>
    <row r="1117" spans="1:25" s="223" customFormat="1" ht="20.25">
      <c r="A1117" s="293"/>
      <c r="B1117" s="294" t="str">
        <f>IF(LEN(A1117)=0,"",INDEX('Smelter Reference List'!$A:$A,MATCH($A1117,'Smelter Reference List'!$E:$E,0)))</f>
        <v/>
      </c>
      <c r="C1117" s="300" t="str">
        <f>IF(LEN(A1117)=0,"",INDEX('Smelter Reference List'!$C:$C,MATCH($A1117,'Smelter Reference List'!$E:$E,0)))</f>
        <v/>
      </c>
      <c r="D1117" s="294" t="str">
        <f ca="1">IF(ISERROR($S1117),"",OFFSET('Smelter Reference List'!$C$4,$S1117-4,0)&amp;"")</f>
        <v/>
      </c>
      <c r="E1117" s="294" t="str">
        <f ca="1">IF(ISERROR($S1117),"",OFFSET('Smelter Reference List'!$D$4,$S1117-4,0)&amp;"")</f>
        <v/>
      </c>
      <c r="F1117" s="294" t="str">
        <f ca="1">IF(ISERROR($S1117),"",OFFSET('Smelter Reference List'!$E$4,$S1117-4,0))</f>
        <v/>
      </c>
      <c r="G1117" s="294" t="str">
        <f ca="1">IF(C1117=$U$4,"Enter smelter details", IF(ISERROR($S1117),"",OFFSET('Smelter Reference List'!$F$4,$S1117-4,0)))</f>
        <v/>
      </c>
      <c r="H1117" s="295" t="str">
        <f ca="1">IF(ISERROR($S1117),"",OFFSET('Smelter Reference List'!$G$4,$S1117-4,0))</f>
        <v/>
      </c>
      <c r="I1117" s="296" t="str">
        <f ca="1">IF(ISERROR($S1117),"",OFFSET('Smelter Reference List'!$H$4,$S1117-4,0))</f>
        <v/>
      </c>
      <c r="J1117" s="296" t="str">
        <f ca="1">IF(ISERROR($S1117),"",OFFSET('Smelter Reference List'!$I$4,$S1117-4,0))</f>
        <v/>
      </c>
      <c r="K1117" s="297"/>
      <c r="L1117" s="297"/>
      <c r="M1117" s="297"/>
      <c r="N1117" s="297"/>
      <c r="O1117" s="297"/>
      <c r="P1117" s="297"/>
      <c r="Q1117" s="298"/>
      <c r="R1117" s="227"/>
      <c r="S1117" s="228" t="e">
        <f>IF(C1117="",NA(),MATCH($B1117&amp;$C1117,'Smelter Reference List'!$J:$J,0))</f>
        <v>#N/A</v>
      </c>
      <c r="T1117" s="229"/>
      <c r="U1117" s="229">
        <f t="shared" ca="1" si="35"/>
        <v>0</v>
      </c>
      <c r="V1117" s="229"/>
      <c r="W1117" s="229"/>
      <c r="Y1117" s="223" t="str">
        <f t="shared" si="36"/>
        <v/>
      </c>
    </row>
    <row r="1118" spans="1:25" s="223" customFormat="1" ht="20.25">
      <c r="A1118" s="293"/>
      <c r="B1118" s="294" t="str">
        <f>IF(LEN(A1118)=0,"",INDEX('Smelter Reference List'!$A:$A,MATCH($A1118,'Smelter Reference List'!$E:$E,0)))</f>
        <v/>
      </c>
      <c r="C1118" s="300" t="str">
        <f>IF(LEN(A1118)=0,"",INDEX('Smelter Reference List'!$C:$C,MATCH($A1118,'Smelter Reference List'!$E:$E,0)))</f>
        <v/>
      </c>
      <c r="D1118" s="294" t="str">
        <f ca="1">IF(ISERROR($S1118),"",OFFSET('Smelter Reference List'!$C$4,$S1118-4,0)&amp;"")</f>
        <v/>
      </c>
      <c r="E1118" s="294" t="str">
        <f ca="1">IF(ISERROR($S1118),"",OFFSET('Smelter Reference List'!$D$4,$S1118-4,0)&amp;"")</f>
        <v/>
      </c>
      <c r="F1118" s="294" t="str">
        <f ca="1">IF(ISERROR($S1118),"",OFFSET('Smelter Reference List'!$E$4,$S1118-4,0))</f>
        <v/>
      </c>
      <c r="G1118" s="294" t="str">
        <f ca="1">IF(C1118=$U$4,"Enter smelter details", IF(ISERROR($S1118),"",OFFSET('Smelter Reference List'!$F$4,$S1118-4,0)))</f>
        <v/>
      </c>
      <c r="H1118" s="295" t="str">
        <f ca="1">IF(ISERROR($S1118),"",OFFSET('Smelter Reference List'!$G$4,$S1118-4,0))</f>
        <v/>
      </c>
      <c r="I1118" s="296" t="str">
        <f ca="1">IF(ISERROR($S1118),"",OFFSET('Smelter Reference List'!$H$4,$S1118-4,0))</f>
        <v/>
      </c>
      <c r="J1118" s="296" t="str">
        <f ca="1">IF(ISERROR($S1118),"",OFFSET('Smelter Reference List'!$I$4,$S1118-4,0))</f>
        <v/>
      </c>
      <c r="K1118" s="297"/>
      <c r="L1118" s="297"/>
      <c r="M1118" s="297"/>
      <c r="N1118" s="297"/>
      <c r="O1118" s="297"/>
      <c r="P1118" s="297"/>
      <c r="Q1118" s="298"/>
      <c r="R1118" s="227"/>
      <c r="S1118" s="228" t="e">
        <f>IF(C1118="",NA(),MATCH($B1118&amp;$C1118,'Smelter Reference List'!$J:$J,0))</f>
        <v>#N/A</v>
      </c>
      <c r="T1118" s="229"/>
      <c r="U1118" s="229">
        <f t="shared" ca="1" si="35"/>
        <v>0</v>
      </c>
      <c r="V1118" s="229"/>
      <c r="W1118" s="229"/>
      <c r="Y1118" s="223" t="str">
        <f t="shared" si="36"/>
        <v/>
      </c>
    </row>
    <row r="1119" spans="1:25" s="223" customFormat="1" ht="20.25">
      <c r="A1119" s="293"/>
      <c r="B1119" s="294" t="str">
        <f>IF(LEN(A1119)=0,"",INDEX('Smelter Reference List'!$A:$A,MATCH($A1119,'Smelter Reference List'!$E:$E,0)))</f>
        <v/>
      </c>
      <c r="C1119" s="300" t="str">
        <f>IF(LEN(A1119)=0,"",INDEX('Smelter Reference List'!$C:$C,MATCH($A1119,'Smelter Reference List'!$E:$E,0)))</f>
        <v/>
      </c>
      <c r="D1119" s="294" t="str">
        <f ca="1">IF(ISERROR($S1119),"",OFFSET('Smelter Reference List'!$C$4,$S1119-4,0)&amp;"")</f>
        <v/>
      </c>
      <c r="E1119" s="294" t="str">
        <f ca="1">IF(ISERROR($S1119),"",OFFSET('Smelter Reference List'!$D$4,$S1119-4,0)&amp;"")</f>
        <v/>
      </c>
      <c r="F1119" s="294" t="str">
        <f ca="1">IF(ISERROR($S1119),"",OFFSET('Smelter Reference List'!$E$4,$S1119-4,0))</f>
        <v/>
      </c>
      <c r="G1119" s="294" t="str">
        <f ca="1">IF(C1119=$U$4,"Enter smelter details", IF(ISERROR($S1119),"",OFFSET('Smelter Reference List'!$F$4,$S1119-4,0)))</f>
        <v/>
      </c>
      <c r="H1119" s="295" t="str">
        <f ca="1">IF(ISERROR($S1119),"",OFFSET('Smelter Reference List'!$G$4,$S1119-4,0))</f>
        <v/>
      </c>
      <c r="I1119" s="296" t="str">
        <f ca="1">IF(ISERROR($S1119),"",OFFSET('Smelter Reference List'!$H$4,$S1119-4,0))</f>
        <v/>
      </c>
      <c r="J1119" s="296" t="str">
        <f ca="1">IF(ISERROR($S1119),"",OFFSET('Smelter Reference List'!$I$4,$S1119-4,0))</f>
        <v/>
      </c>
      <c r="K1119" s="297"/>
      <c r="L1119" s="297"/>
      <c r="M1119" s="297"/>
      <c r="N1119" s="297"/>
      <c r="O1119" s="297"/>
      <c r="P1119" s="297"/>
      <c r="Q1119" s="298"/>
      <c r="R1119" s="227"/>
      <c r="S1119" s="228" t="e">
        <f>IF(C1119="",NA(),MATCH($B1119&amp;$C1119,'Smelter Reference List'!$J:$J,0))</f>
        <v>#N/A</v>
      </c>
      <c r="T1119" s="229"/>
      <c r="U1119" s="229">
        <f t="shared" ca="1" si="35"/>
        <v>0</v>
      </c>
      <c r="V1119" s="229"/>
      <c r="W1119" s="229"/>
      <c r="Y1119" s="223" t="str">
        <f t="shared" si="36"/>
        <v/>
      </c>
    </row>
    <row r="1120" spans="1:25" s="223" customFormat="1" ht="20.25">
      <c r="A1120" s="293"/>
      <c r="B1120" s="294" t="str">
        <f>IF(LEN(A1120)=0,"",INDEX('Smelter Reference List'!$A:$A,MATCH($A1120,'Smelter Reference List'!$E:$E,0)))</f>
        <v/>
      </c>
      <c r="C1120" s="300" t="str">
        <f>IF(LEN(A1120)=0,"",INDEX('Smelter Reference List'!$C:$C,MATCH($A1120,'Smelter Reference List'!$E:$E,0)))</f>
        <v/>
      </c>
      <c r="D1120" s="294" t="str">
        <f ca="1">IF(ISERROR($S1120),"",OFFSET('Smelter Reference List'!$C$4,$S1120-4,0)&amp;"")</f>
        <v/>
      </c>
      <c r="E1120" s="294" t="str">
        <f ca="1">IF(ISERROR($S1120),"",OFFSET('Smelter Reference List'!$D$4,$S1120-4,0)&amp;"")</f>
        <v/>
      </c>
      <c r="F1120" s="294" t="str">
        <f ca="1">IF(ISERROR($S1120),"",OFFSET('Smelter Reference List'!$E$4,$S1120-4,0))</f>
        <v/>
      </c>
      <c r="G1120" s="294" t="str">
        <f ca="1">IF(C1120=$U$4,"Enter smelter details", IF(ISERROR($S1120),"",OFFSET('Smelter Reference List'!$F$4,$S1120-4,0)))</f>
        <v/>
      </c>
      <c r="H1120" s="295" t="str">
        <f ca="1">IF(ISERROR($S1120),"",OFFSET('Smelter Reference List'!$G$4,$S1120-4,0))</f>
        <v/>
      </c>
      <c r="I1120" s="296" t="str">
        <f ca="1">IF(ISERROR($S1120),"",OFFSET('Smelter Reference List'!$H$4,$S1120-4,0))</f>
        <v/>
      </c>
      <c r="J1120" s="296" t="str">
        <f ca="1">IF(ISERROR($S1120),"",OFFSET('Smelter Reference List'!$I$4,$S1120-4,0))</f>
        <v/>
      </c>
      <c r="K1120" s="297"/>
      <c r="L1120" s="297"/>
      <c r="M1120" s="297"/>
      <c r="N1120" s="297"/>
      <c r="O1120" s="297"/>
      <c r="P1120" s="297"/>
      <c r="Q1120" s="298"/>
      <c r="R1120" s="227"/>
      <c r="S1120" s="228" t="e">
        <f>IF(C1120="",NA(),MATCH($B1120&amp;$C1120,'Smelter Reference List'!$J:$J,0))</f>
        <v>#N/A</v>
      </c>
      <c r="T1120" s="229"/>
      <c r="U1120" s="229">
        <f t="shared" ca="1" si="35"/>
        <v>0</v>
      </c>
      <c r="V1120" s="229"/>
      <c r="W1120" s="229"/>
      <c r="Y1120" s="223" t="str">
        <f t="shared" si="36"/>
        <v/>
      </c>
    </row>
    <row r="1121" spans="1:25" s="223" customFormat="1" ht="20.25">
      <c r="A1121" s="293"/>
      <c r="B1121" s="294" t="str">
        <f>IF(LEN(A1121)=0,"",INDEX('Smelter Reference List'!$A:$A,MATCH($A1121,'Smelter Reference List'!$E:$E,0)))</f>
        <v/>
      </c>
      <c r="C1121" s="300" t="str">
        <f>IF(LEN(A1121)=0,"",INDEX('Smelter Reference List'!$C:$C,MATCH($A1121,'Smelter Reference List'!$E:$E,0)))</f>
        <v/>
      </c>
      <c r="D1121" s="294" t="str">
        <f ca="1">IF(ISERROR($S1121),"",OFFSET('Smelter Reference List'!$C$4,$S1121-4,0)&amp;"")</f>
        <v/>
      </c>
      <c r="E1121" s="294" t="str">
        <f ca="1">IF(ISERROR($S1121),"",OFFSET('Smelter Reference List'!$D$4,$S1121-4,0)&amp;"")</f>
        <v/>
      </c>
      <c r="F1121" s="294" t="str">
        <f ca="1">IF(ISERROR($S1121),"",OFFSET('Smelter Reference List'!$E$4,$S1121-4,0))</f>
        <v/>
      </c>
      <c r="G1121" s="294" t="str">
        <f ca="1">IF(C1121=$U$4,"Enter smelter details", IF(ISERROR($S1121),"",OFFSET('Smelter Reference List'!$F$4,$S1121-4,0)))</f>
        <v/>
      </c>
      <c r="H1121" s="295" t="str">
        <f ca="1">IF(ISERROR($S1121),"",OFFSET('Smelter Reference List'!$G$4,$S1121-4,0))</f>
        <v/>
      </c>
      <c r="I1121" s="296" t="str">
        <f ca="1">IF(ISERROR($S1121),"",OFFSET('Smelter Reference List'!$H$4,$S1121-4,0))</f>
        <v/>
      </c>
      <c r="J1121" s="296" t="str">
        <f ca="1">IF(ISERROR($S1121),"",OFFSET('Smelter Reference List'!$I$4,$S1121-4,0))</f>
        <v/>
      </c>
      <c r="K1121" s="297"/>
      <c r="L1121" s="297"/>
      <c r="M1121" s="297"/>
      <c r="N1121" s="297"/>
      <c r="O1121" s="297"/>
      <c r="P1121" s="297"/>
      <c r="Q1121" s="298"/>
      <c r="R1121" s="227"/>
      <c r="S1121" s="228" t="e">
        <f>IF(C1121="",NA(),MATCH($B1121&amp;$C1121,'Smelter Reference List'!$J:$J,0))</f>
        <v>#N/A</v>
      </c>
      <c r="T1121" s="229"/>
      <c r="U1121" s="229">
        <f t="shared" ca="1" si="35"/>
        <v>0</v>
      </c>
      <c r="V1121" s="229"/>
      <c r="W1121" s="229"/>
      <c r="Y1121" s="223" t="str">
        <f t="shared" si="36"/>
        <v/>
      </c>
    </row>
    <row r="1122" spans="1:25" s="223" customFormat="1" ht="20.25">
      <c r="A1122" s="293"/>
      <c r="B1122" s="294" t="str">
        <f>IF(LEN(A1122)=0,"",INDEX('Smelter Reference List'!$A:$A,MATCH($A1122,'Smelter Reference List'!$E:$E,0)))</f>
        <v/>
      </c>
      <c r="C1122" s="300" t="str">
        <f>IF(LEN(A1122)=0,"",INDEX('Smelter Reference List'!$C:$C,MATCH($A1122,'Smelter Reference List'!$E:$E,0)))</f>
        <v/>
      </c>
      <c r="D1122" s="294" t="str">
        <f ca="1">IF(ISERROR($S1122),"",OFFSET('Smelter Reference List'!$C$4,$S1122-4,0)&amp;"")</f>
        <v/>
      </c>
      <c r="E1122" s="294" t="str">
        <f ca="1">IF(ISERROR($S1122),"",OFFSET('Smelter Reference List'!$D$4,$S1122-4,0)&amp;"")</f>
        <v/>
      </c>
      <c r="F1122" s="294" t="str">
        <f ca="1">IF(ISERROR($S1122),"",OFFSET('Smelter Reference List'!$E$4,$S1122-4,0))</f>
        <v/>
      </c>
      <c r="G1122" s="294" t="str">
        <f ca="1">IF(C1122=$U$4,"Enter smelter details", IF(ISERROR($S1122),"",OFFSET('Smelter Reference List'!$F$4,$S1122-4,0)))</f>
        <v/>
      </c>
      <c r="H1122" s="295" t="str">
        <f ca="1">IF(ISERROR($S1122),"",OFFSET('Smelter Reference List'!$G$4,$S1122-4,0))</f>
        <v/>
      </c>
      <c r="I1122" s="296" t="str">
        <f ca="1">IF(ISERROR($S1122),"",OFFSET('Smelter Reference List'!$H$4,$S1122-4,0))</f>
        <v/>
      </c>
      <c r="J1122" s="296" t="str">
        <f ca="1">IF(ISERROR($S1122),"",OFFSET('Smelter Reference List'!$I$4,$S1122-4,0))</f>
        <v/>
      </c>
      <c r="K1122" s="297"/>
      <c r="L1122" s="297"/>
      <c r="M1122" s="297"/>
      <c r="N1122" s="297"/>
      <c r="O1122" s="297"/>
      <c r="P1122" s="297"/>
      <c r="Q1122" s="298"/>
      <c r="R1122" s="227"/>
      <c r="S1122" s="228" t="e">
        <f>IF(C1122="",NA(),MATCH($B1122&amp;$C1122,'Smelter Reference List'!$J:$J,0))</f>
        <v>#N/A</v>
      </c>
      <c r="T1122" s="229"/>
      <c r="U1122" s="229">
        <f t="shared" ca="1" si="35"/>
        <v>0</v>
      </c>
      <c r="V1122" s="229"/>
      <c r="W1122" s="229"/>
      <c r="Y1122" s="223" t="str">
        <f t="shared" si="36"/>
        <v/>
      </c>
    </row>
    <row r="1123" spans="1:25" s="223" customFormat="1" ht="20.25">
      <c r="A1123" s="293"/>
      <c r="B1123" s="294" t="str">
        <f>IF(LEN(A1123)=0,"",INDEX('Smelter Reference List'!$A:$A,MATCH($A1123,'Smelter Reference List'!$E:$E,0)))</f>
        <v/>
      </c>
      <c r="C1123" s="300" t="str">
        <f>IF(LEN(A1123)=0,"",INDEX('Smelter Reference List'!$C:$C,MATCH($A1123,'Smelter Reference List'!$E:$E,0)))</f>
        <v/>
      </c>
      <c r="D1123" s="294" t="str">
        <f ca="1">IF(ISERROR($S1123),"",OFFSET('Smelter Reference List'!$C$4,$S1123-4,0)&amp;"")</f>
        <v/>
      </c>
      <c r="E1123" s="294" t="str">
        <f ca="1">IF(ISERROR($S1123),"",OFFSET('Smelter Reference List'!$D$4,$S1123-4,0)&amp;"")</f>
        <v/>
      </c>
      <c r="F1123" s="294" t="str">
        <f ca="1">IF(ISERROR($S1123),"",OFFSET('Smelter Reference List'!$E$4,$S1123-4,0))</f>
        <v/>
      </c>
      <c r="G1123" s="294" t="str">
        <f ca="1">IF(C1123=$U$4,"Enter smelter details", IF(ISERROR($S1123),"",OFFSET('Smelter Reference List'!$F$4,$S1123-4,0)))</f>
        <v/>
      </c>
      <c r="H1123" s="295" t="str">
        <f ca="1">IF(ISERROR($S1123),"",OFFSET('Smelter Reference List'!$G$4,$S1123-4,0))</f>
        <v/>
      </c>
      <c r="I1123" s="296" t="str">
        <f ca="1">IF(ISERROR($S1123),"",OFFSET('Smelter Reference List'!$H$4,$S1123-4,0))</f>
        <v/>
      </c>
      <c r="J1123" s="296" t="str">
        <f ca="1">IF(ISERROR($S1123),"",OFFSET('Smelter Reference List'!$I$4,$S1123-4,0))</f>
        <v/>
      </c>
      <c r="K1123" s="297"/>
      <c r="L1123" s="297"/>
      <c r="M1123" s="297"/>
      <c r="N1123" s="297"/>
      <c r="O1123" s="297"/>
      <c r="P1123" s="297"/>
      <c r="Q1123" s="298"/>
      <c r="R1123" s="227"/>
      <c r="S1123" s="228" t="e">
        <f>IF(C1123="",NA(),MATCH($B1123&amp;$C1123,'Smelter Reference List'!$J:$J,0))</f>
        <v>#N/A</v>
      </c>
      <c r="T1123" s="229"/>
      <c r="U1123" s="229">
        <f t="shared" ca="1" si="35"/>
        <v>0</v>
      </c>
      <c r="V1123" s="229"/>
      <c r="W1123" s="229"/>
      <c r="Y1123" s="223" t="str">
        <f t="shared" si="36"/>
        <v/>
      </c>
    </row>
    <row r="1124" spans="1:25" s="223" customFormat="1" ht="20.25">
      <c r="A1124" s="293"/>
      <c r="B1124" s="294" t="str">
        <f>IF(LEN(A1124)=0,"",INDEX('Smelter Reference List'!$A:$A,MATCH($A1124,'Smelter Reference List'!$E:$E,0)))</f>
        <v/>
      </c>
      <c r="C1124" s="300" t="str">
        <f>IF(LEN(A1124)=0,"",INDEX('Smelter Reference List'!$C:$C,MATCH($A1124,'Smelter Reference List'!$E:$E,0)))</f>
        <v/>
      </c>
      <c r="D1124" s="294" t="str">
        <f ca="1">IF(ISERROR($S1124),"",OFFSET('Smelter Reference List'!$C$4,$S1124-4,0)&amp;"")</f>
        <v/>
      </c>
      <c r="E1124" s="294" t="str">
        <f ca="1">IF(ISERROR($S1124),"",OFFSET('Smelter Reference List'!$D$4,$S1124-4,0)&amp;"")</f>
        <v/>
      </c>
      <c r="F1124" s="294" t="str">
        <f ca="1">IF(ISERROR($S1124),"",OFFSET('Smelter Reference List'!$E$4,$S1124-4,0))</f>
        <v/>
      </c>
      <c r="G1124" s="294" t="str">
        <f ca="1">IF(C1124=$U$4,"Enter smelter details", IF(ISERROR($S1124),"",OFFSET('Smelter Reference List'!$F$4,$S1124-4,0)))</f>
        <v/>
      </c>
      <c r="H1124" s="295" t="str">
        <f ca="1">IF(ISERROR($S1124),"",OFFSET('Smelter Reference List'!$G$4,$S1124-4,0))</f>
        <v/>
      </c>
      <c r="I1124" s="296" t="str">
        <f ca="1">IF(ISERROR($S1124),"",OFFSET('Smelter Reference List'!$H$4,$S1124-4,0))</f>
        <v/>
      </c>
      <c r="J1124" s="296" t="str">
        <f ca="1">IF(ISERROR($S1124),"",OFFSET('Smelter Reference List'!$I$4,$S1124-4,0))</f>
        <v/>
      </c>
      <c r="K1124" s="297"/>
      <c r="L1124" s="297"/>
      <c r="M1124" s="297"/>
      <c r="N1124" s="297"/>
      <c r="O1124" s="297"/>
      <c r="P1124" s="297"/>
      <c r="Q1124" s="298"/>
      <c r="R1124" s="227"/>
      <c r="S1124" s="228" t="e">
        <f>IF(C1124="",NA(),MATCH($B1124&amp;$C1124,'Smelter Reference List'!$J:$J,0))</f>
        <v>#N/A</v>
      </c>
      <c r="T1124" s="229"/>
      <c r="U1124" s="229">
        <f t="shared" ca="1" si="35"/>
        <v>0</v>
      </c>
      <c r="V1124" s="229"/>
      <c r="W1124" s="229"/>
      <c r="Y1124" s="223" t="str">
        <f t="shared" si="36"/>
        <v/>
      </c>
    </row>
    <row r="1125" spans="1:25" s="223" customFormat="1" ht="20.25">
      <c r="A1125" s="293"/>
      <c r="B1125" s="294" t="str">
        <f>IF(LEN(A1125)=0,"",INDEX('Smelter Reference List'!$A:$A,MATCH($A1125,'Smelter Reference List'!$E:$E,0)))</f>
        <v/>
      </c>
      <c r="C1125" s="300" t="str">
        <f>IF(LEN(A1125)=0,"",INDEX('Smelter Reference List'!$C:$C,MATCH($A1125,'Smelter Reference List'!$E:$E,0)))</f>
        <v/>
      </c>
      <c r="D1125" s="294" t="str">
        <f ca="1">IF(ISERROR($S1125),"",OFFSET('Smelter Reference List'!$C$4,$S1125-4,0)&amp;"")</f>
        <v/>
      </c>
      <c r="E1125" s="294" t="str">
        <f ca="1">IF(ISERROR($S1125),"",OFFSET('Smelter Reference List'!$D$4,$S1125-4,0)&amp;"")</f>
        <v/>
      </c>
      <c r="F1125" s="294" t="str">
        <f ca="1">IF(ISERROR($S1125),"",OFFSET('Smelter Reference List'!$E$4,$S1125-4,0))</f>
        <v/>
      </c>
      <c r="G1125" s="294" t="str">
        <f ca="1">IF(C1125=$U$4,"Enter smelter details", IF(ISERROR($S1125),"",OFFSET('Smelter Reference List'!$F$4,$S1125-4,0)))</f>
        <v/>
      </c>
      <c r="H1125" s="295" t="str">
        <f ca="1">IF(ISERROR($S1125),"",OFFSET('Smelter Reference List'!$G$4,$S1125-4,0))</f>
        <v/>
      </c>
      <c r="I1125" s="296" t="str">
        <f ca="1">IF(ISERROR($S1125),"",OFFSET('Smelter Reference List'!$H$4,$S1125-4,0))</f>
        <v/>
      </c>
      <c r="J1125" s="296" t="str">
        <f ca="1">IF(ISERROR($S1125),"",OFFSET('Smelter Reference List'!$I$4,$S1125-4,0))</f>
        <v/>
      </c>
      <c r="K1125" s="297"/>
      <c r="L1125" s="297"/>
      <c r="M1125" s="297"/>
      <c r="N1125" s="297"/>
      <c r="O1125" s="297"/>
      <c r="P1125" s="297"/>
      <c r="Q1125" s="298"/>
      <c r="R1125" s="227"/>
      <c r="S1125" s="228" t="e">
        <f>IF(C1125="",NA(),MATCH($B1125&amp;$C1125,'Smelter Reference List'!$J:$J,0))</f>
        <v>#N/A</v>
      </c>
      <c r="T1125" s="229"/>
      <c r="U1125" s="229">
        <f t="shared" ca="1" si="35"/>
        <v>0</v>
      </c>
      <c r="V1125" s="229"/>
      <c r="W1125" s="229"/>
      <c r="Y1125" s="223" t="str">
        <f t="shared" si="36"/>
        <v/>
      </c>
    </row>
    <row r="1126" spans="1:25" s="223" customFormat="1" ht="20.25">
      <c r="A1126" s="293"/>
      <c r="B1126" s="294" t="str">
        <f>IF(LEN(A1126)=0,"",INDEX('Smelter Reference List'!$A:$A,MATCH($A1126,'Smelter Reference List'!$E:$E,0)))</f>
        <v/>
      </c>
      <c r="C1126" s="300" t="str">
        <f>IF(LEN(A1126)=0,"",INDEX('Smelter Reference List'!$C:$C,MATCH($A1126,'Smelter Reference List'!$E:$E,0)))</f>
        <v/>
      </c>
      <c r="D1126" s="294" t="str">
        <f ca="1">IF(ISERROR($S1126),"",OFFSET('Smelter Reference List'!$C$4,$S1126-4,0)&amp;"")</f>
        <v/>
      </c>
      <c r="E1126" s="294" t="str">
        <f ca="1">IF(ISERROR($S1126),"",OFFSET('Smelter Reference List'!$D$4,$S1126-4,0)&amp;"")</f>
        <v/>
      </c>
      <c r="F1126" s="294" t="str">
        <f ca="1">IF(ISERROR($S1126),"",OFFSET('Smelter Reference List'!$E$4,$S1126-4,0))</f>
        <v/>
      </c>
      <c r="G1126" s="294" t="str">
        <f ca="1">IF(C1126=$U$4,"Enter smelter details", IF(ISERROR($S1126),"",OFFSET('Smelter Reference List'!$F$4,$S1126-4,0)))</f>
        <v/>
      </c>
      <c r="H1126" s="295" t="str">
        <f ca="1">IF(ISERROR($S1126),"",OFFSET('Smelter Reference List'!$G$4,$S1126-4,0))</f>
        <v/>
      </c>
      <c r="I1126" s="296" t="str">
        <f ca="1">IF(ISERROR($S1126),"",OFFSET('Smelter Reference List'!$H$4,$S1126-4,0))</f>
        <v/>
      </c>
      <c r="J1126" s="296" t="str">
        <f ca="1">IF(ISERROR($S1126),"",OFFSET('Smelter Reference List'!$I$4,$S1126-4,0))</f>
        <v/>
      </c>
      <c r="K1126" s="297"/>
      <c r="L1126" s="297"/>
      <c r="M1126" s="297"/>
      <c r="N1126" s="297"/>
      <c r="O1126" s="297"/>
      <c r="P1126" s="297"/>
      <c r="Q1126" s="298"/>
      <c r="R1126" s="227"/>
      <c r="S1126" s="228" t="e">
        <f>IF(C1126="",NA(),MATCH($B1126&amp;$C1126,'Smelter Reference List'!$J:$J,0))</f>
        <v>#N/A</v>
      </c>
      <c r="T1126" s="229"/>
      <c r="U1126" s="229">
        <f t="shared" ca="1" si="35"/>
        <v>0</v>
      </c>
      <c r="V1126" s="229"/>
      <c r="W1126" s="229"/>
      <c r="Y1126" s="223" t="str">
        <f t="shared" si="36"/>
        <v/>
      </c>
    </row>
    <row r="1127" spans="1:25" s="223" customFormat="1" ht="20.25">
      <c r="A1127" s="293"/>
      <c r="B1127" s="294" t="str">
        <f>IF(LEN(A1127)=0,"",INDEX('Smelter Reference List'!$A:$A,MATCH($A1127,'Smelter Reference List'!$E:$E,0)))</f>
        <v/>
      </c>
      <c r="C1127" s="300" t="str">
        <f>IF(LEN(A1127)=0,"",INDEX('Smelter Reference List'!$C:$C,MATCH($A1127,'Smelter Reference List'!$E:$E,0)))</f>
        <v/>
      </c>
      <c r="D1127" s="294" t="str">
        <f ca="1">IF(ISERROR($S1127),"",OFFSET('Smelter Reference List'!$C$4,$S1127-4,0)&amp;"")</f>
        <v/>
      </c>
      <c r="E1127" s="294" t="str">
        <f ca="1">IF(ISERROR($S1127),"",OFFSET('Smelter Reference List'!$D$4,$S1127-4,0)&amp;"")</f>
        <v/>
      </c>
      <c r="F1127" s="294" t="str">
        <f ca="1">IF(ISERROR($S1127),"",OFFSET('Smelter Reference List'!$E$4,$S1127-4,0))</f>
        <v/>
      </c>
      <c r="G1127" s="294" t="str">
        <f ca="1">IF(C1127=$U$4,"Enter smelter details", IF(ISERROR($S1127),"",OFFSET('Smelter Reference List'!$F$4,$S1127-4,0)))</f>
        <v/>
      </c>
      <c r="H1127" s="295" t="str">
        <f ca="1">IF(ISERROR($S1127),"",OFFSET('Smelter Reference List'!$G$4,$S1127-4,0))</f>
        <v/>
      </c>
      <c r="I1127" s="296" t="str">
        <f ca="1">IF(ISERROR($S1127),"",OFFSET('Smelter Reference List'!$H$4,$S1127-4,0))</f>
        <v/>
      </c>
      <c r="J1127" s="296" t="str">
        <f ca="1">IF(ISERROR($S1127),"",OFFSET('Smelter Reference List'!$I$4,$S1127-4,0))</f>
        <v/>
      </c>
      <c r="K1127" s="297"/>
      <c r="L1127" s="297"/>
      <c r="M1127" s="297"/>
      <c r="N1127" s="297"/>
      <c r="O1127" s="297"/>
      <c r="P1127" s="297"/>
      <c r="Q1127" s="298"/>
      <c r="R1127" s="227"/>
      <c r="S1127" s="228" t="e">
        <f>IF(C1127="",NA(),MATCH($B1127&amp;$C1127,'Smelter Reference List'!$J:$J,0))</f>
        <v>#N/A</v>
      </c>
      <c r="T1127" s="229"/>
      <c r="U1127" s="229">
        <f t="shared" ca="1" si="35"/>
        <v>0</v>
      </c>
      <c r="V1127" s="229"/>
      <c r="W1127" s="229"/>
      <c r="Y1127" s="223" t="str">
        <f t="shared" si="36"/>
        <v/>
      </c>
    </row>
    <row r="1128" spans="1:25" s="223" customFormat="1" ht="20.25">
      <c r="A1128" s="293"/>
      <c r="B1128" s="294" t="str">
        <f>IF(LEN(A1128)=0,"",INDEX('Smelter Reference List'!$A:$A,MATCH($A1128,'Smelter Reference List'!$E:$E,0)))</f>
        <v/>
      </c>
      <c r="C1128" s="300" t="str">
        <f>IF(LEN(A1128)=0,"",INDEX('Smelter Reference List'!$C:$C,MATCH($A1128,'Smelter Reference List'!$E:$E,0)))</f>
        <v/>
      </c>
      <c r="D1128" s="294" t="str">
        <f ca="1">IF(ISERROR($S1128),"",OFFSET('Smelter Reference List'!$C$4,$S1128-4,0)&amp;"")</f>
        <v/>
      </c>
      <c r="E1128" s="294" t="str">
        <f ca="1">IF(ISERROR($S1128),"",OFFSET('Smelter Reference List'!$D$4,$S1128-4,0)&amp;"")</f>
        <v/>
      </c>
      <c r="F1128" s="294" t="str">
        <f ca="1">IF(ISERROR($S1128),"",OFFSET('Smelter Reference List'!$E$4,$S1128-4,0))</f>
        <v/>
      </c>
      <c r="G1128" s="294" t="str">
        <f ca="1">IF(C1128=$U$4,"Enter smelter details", IF(ISERROR($S1128),"",OFFSET('Smelter Reference List'!$F$4,$S1128-4,0)))</f>
        <v/>
      </c>
      <c r="H1128" s="295" t="str">
        <f ca="1">IF(ISERROR($S1128),"",OFFSET('Smelter Reference List'!$G$4,$S1128-4,0))</f>
        <v/>
      </c>
      <c r="I1128" s="296" t="str">
        <f ca="1">IF(ISERROR($S1128),"",OFFSET('Smelter Reference List'!$H$4,$S1128-4,0))</f>
        <v/>
      </c>
      <c r="J1128" s="296" t="str">
        <f ca="1">IF(ISERROR($S1128),"",OFFSET('Smelter Reference List'!$I$4,$S1128-4,0))</f>
        <v/>
      </c>
      <c r="K1128" s="297"/>
      <c r="L1128" s="297"/>
      <c r="M1128" s="297"/>
      <c r="N1128" s="297"/>
      <c r="O1128" s="297"/>
      <c r="P1128" s="297"/>
      <c r="Q1128" s="298"/>
      <c r="R1128" s="227"/>
      <c r="S1128" s="228" t="e">
        <f>IF(C1128="",NA(),MATCH($B1128&amp;$C1128,'Smelter Reference List'!$J:$J,0))</f>
        <v>#N/A</v>
      </c>
      <c r="T1128" s="229"/>
      <c r="U1128" s="229">
        <f t="shared" ca="1" si="35"/>
        <v>0</v>
      </c>
      <c r="V1128" s="229"/>
      <c r="W1128" s="229"/>
      <c r="Y1128" s="223" t="str">
        <f t="shared" si="36"/>
        <v/>
      </c>
    </row>
    <row r="1129" spans="1:25" s="223" customFormat="1" ht="20.25">
      <c r="A1129" s="293"/>
      <c r="B1129" s="294" t="str">
        <f>IF(LEN(A1129)=0,"",INDEX('Smelter Reference List'!$A:$A,MATCH($A1129,'Smelter Reference List'!$E:$E,0)))</f>
        <v/>
      </c>
      <c r="C1129" s="300" t="str">
        <f>IF(LEN(A1129)=0,"",INDEX('Smelter Reference List'!$C:$C,MATCH($A1129,'Smelter Reference List'!$E:$E,0)))</f>
        <v/>
      </c>
      <c r="D1129" s="294" t="str">
        <f ca="1">IF(ISERROR($S1129),"",OFFSET('Smelter Reference List'!$C$4,$S1129-4,0)&amp;"")</f>
        <v/>
      </c>
      <c r="E1129" s="294" t="str">
        <f ca="1">IF(ISERROR($S1129),"",OFFSET('Smelter Reference List'!$D$4,$S1129-4,0)&amp;"")</f>
        <v/>
      </c>
      <c r="F1129" s="294" t="str">
        <f ca="1">IF(ISERROR($S1129),"",OFFSET('Smelter Reference List'!$E$4,$S1129-4,0))</f>
        <v/>
      </c>
      <c r="G1129" s="294" t="str">
        <f ca="1">IF(C1129=$U$4,"Enter smelter details", IF(ISERROR($S1129),"",OFFSET('Smelter Reference List'!$F$4,$S1129-4,0)))</f>
        <v/>
      </c>
      <c r="H1129" s="295" t="str">
        <f ca="1">IF(ISERROR($S1129),"",OFFSET('Smelter Reference List'!$G$4,$S1129-4,0))</f>
        <v/>
      </c>
      <c r="I1129" s="296" t="str">
        <f ca="1">IF(ISERROR($S1129),"",OFFSET('Smelter Reference List'!$H$4,$S1129-4,0))</f>
        <v/>
      </c>
      <c r="J1129" s="296" t="str">
        <f ca="1">IF(ISERROR($S1129),"",OFFSET('Smelter Reference List'!$I$4,$S1129-4,0))</f>
        <v/>
      </c>
      <c r="K1129" s="297"/>
      <c r="L1129" s="297"/>
      <c r="M1129" s="297"/>
      <c r="N1129" s="297"/>
      <c r="O1129" s="297"/>
      <c r="P1129" s="297"/>
      <c r="Q1129" s="298"/>
      <c r="R1129" s="227"/>
      <c r="S1129" s="228" t="e">
        <f>IF(C1129="",NA(),MATCH($B1129&amp;$C1129,'Smelter Reference List'!$J:$J,0))</f>
        <v>#N/A</v>
      </c>
      <c r="T1129" s="229"/>
      <c r="U1129" s="229">
        <f t="shared" ca="1" si="35"/>
        <v>0</v>
      </c>
      <c r="V1129" s="229"/>
      <c r="W1129" s="229"/>
      <c r="Y1129" s="223" t="str">
        <f t="shared" si="36"/>
        <v/>
      </c>
    </row>
    <row r="1130" spans="1:25" s="223" customFormat="1" ht="20.25">
      <c r="A1130" s="293"/>
      <c r="B1130" s="294" t="str">
        <f>IF(LEN(A1130)=0,"",INDEX('Smelter Reference List'!$A:$A,MATCH($A1130,'Smelter Reference List'!$E:$E,0)))</f>
        <v/>
      </c>
      <c r="C1130" s="300" t="str">
        <f>IF(LEN(A1130)=0,"",INDEX('Smelter Reference List'!$C:$C,MATCH($A1130,'Smelter Reference List'!$E:$E,0)))</f>
        <v/>
      </c>
      <c r="D1130" s="294" t="str">
        <f ca="1">IF(ISERROR($S1130),"",OFFSET('Smelter Reference List'!$C$4,$S1130-4,0)&amp;"")</f>
        <v/>
      </c>
      <c r="E1130" s="294" t="str">
        <f ca="1">IF(ISERROR($S1130),"",OFFSET('Smelter Reference List'!$D$4,$S1130-4,0)&amp;"")</f>
        <v/>
      </c>
      <c r="F1130" s="294" t="str">
        <f ca="1">IF(ISERROR($S1130),"",OFFSET('Smelter Reference List'!$E$4,$S1130-4,0))</f>
        <v/>
      </c>
      <c r="G1130" s="294" t="str">
        <f ca="1">IF(C1130=$U$4,"Enter smelter details", IF(ISERROR($S1130),"",OFFSET('Smelter Reference List'!$F$4,$S1130-4,0)))</f>
        <v/>
      </c>
      <c r="H1130" s="295" t="str">
        <f ca="1">IF(ISERROR($S1130),"",OFFSET('Smelter Reference List'!$G$4,$S1130-4,0))</f>
        <v/>
      </c>
      <c r="I1130" s="296" t="str">
        <f ca="1">IF(ISERROR($S1130),"",OFFSET('Smelter Reference List'!$H$4,$S1130-4,0))</f>
        <v/>
      </c>
      <c r="J1130" s="296" t="str">
        <f ca="1">IF(ISERROR($S1130),"",OFFSET('Smelter Reference List'!$I$4,$S1130-4,0))</f>
        <v/>
      </c>
      <c r="K1130" s="297"/>
      <c r="L1130" s="297"/>
      <c r="M1130" s="297"/>
      <c r="N1130" s="297"/>
      <c r="O1130" s="297"/>
      <c r="P1130" s="297"/>
      <c r="Q1130" s="298"/>
      <c r="R1130" s="227"/>
      <c r="S1130" s="228" t="e">
        <f>IF(C1130="",NA(),MATCH($B1130&amp;$C1130,'Smelter Reference List'!$J:$J,0))</f>
        <v>#N/A</v>
      </c>
      <c r="T1130" s="229"/>
      <c r="U1130" s="229">
        <f t="shared" ca="1" si="35"/>
        <v>0</v>
      </c>
      <c r="V1130" s="229"/>
      <c r="W1130" s="229"/>
      <c r="Y1130" s="223" t="str">
        <f t="shared" si="36"/>
        <v/>
      </c>
    </row>
    <row r="1131" spans="1:25" s="223" customFormat="1" ht="20.25">
      <c r="A1131" s="293"/>
      <c r="B1131" s="294" t="str">
        <f>IF(LEN(A1131)=0,"",INDEX('Smelter Reference List'!$A:$A,MATCH($A1131,'Smelter Reference List'!$E:$E,0)))</f>
        <v/>
      </c>
      <c r="C1131" s="300" t="str">
        <f>IF(LEN(A1131)=0,"",INDEX('Smelter Reference List'!$C:$C,MATCH($A1131,'Smelter Reference List'!$E:$E,0)))</f>
        <v/>
      </c>
      <c r="D1131" s="294" t="str">
        <f ca="1">IF(ISERROR($S1131),"",OFFSET('Smelter Reference List'!$C$4,$S1131-4,0)&amp;"")</f>
        <v/>
      </c>
      <c r="E1131" s="294" t="str">
        <f ca="1">IF(ISERROR($S1131),"",OFFSET('Smelter Reference List'!$D$4,$S1131-4,0)&amp;"")</f>
        <v/>
      </c>
      <c r="F1131" s="294" t="str">
        <f ca="1">IF(ISERROR($S1131),"",OFFSET('Smelter Reference List'!$E$4,$S1131-4,0))</f>
        <v/>
      </c>
      <c r="G1131" s="294" t="str">
        <f ca="1">IF(C1131=$U$4,"Enter smelter details", IF(ISERROR($S1131),"",OFFSET('Smelter Reference List'!$F$4,$S1131-4,0)))</f>
        <v/>
      </c>
      <c r="H1131" s="295" t="str">
        <f ca="1">IF(ISERROR($S1131),"",OFFSET('Smelter Reference List'!$G$4,$S1131-4,0))</f>
        <v/>
      </c>
      <c r="I1131" s="296" t="str">
        <f ca="1">IF(ISERROR($S1131),"",OFFSET('Smelter Reference List'!$H$4,$S1131-4,0))</f>
        <v/>
      </c>
      <c r="J1131" s="296" t="str">
        <f ca="1">IF(ISERROR($S1131),"",OFFSET('Smelter Reference List'!$I$4,$S1131-4,0))</f>
        <v/>
      </c>
      <c r="K1131" s="297"/>
      <c r="L1131" s="297"/>
      <c r="M1131" s="297"/>
      <c r="N1131" s="297"/>
      <c r="O1131" s="297"/>
      <c r="P1131" s="297"/>
      <c r="Q1131" s="298"/>
      <c r="R1131" s="227"/>
      <c r="S1131" s="228" t="e">
        <f>IF(C1131="",NA(),MATCH($B1131&amp;$C1131,'Smelter Reference List'!$J:$J,0))</f>
        <v>#N/A</v>
      </c>
      <c r="T1131" s="229"/>
      <c r="U1131" s="229">
        <f t="shared" ca="1" si="35"/>
        <v>0</v>
      </c>
      <c r="V1131" s="229"/>
      <c r="W1131" s="229"/>
      <c r="Y1131" s="223" t="str">
        <f t="shared" si="36"/>
        <v/>
      </c>
    </row>
    <row r="1132" spans="1:25" s="223" customFormat="1" ht="20.25">
      <c r="A1132" s="293"/>
      <c r="B1132" s="294" t="str">
        <f>IF(LEN(A1132)=0,"",INDEX('Smelter Reference List'!$A:$A,MATCH($A1132,'Smelter Reference List'!$E:$E,0)))</f>
        <v/>
      </c>
      <c r="C1132" s="300" t="str">
        <f>IF(LEN(A1132)=0,"",INDEX('Smelter Reference List'!$C:$C,MATCH($A1132,'Smelter Reference List'!$E:$E,0)))</f>
        <v/>
      </c>
      <c r="D1132" s="294" t="str">
        <f ca="1">IF(ISERROR($S1132),"",OFFSET('Smelter Reference List'!$C$4,$S1132-4,0)&amp;"")</f>
        <v/>
      </c>
      <c r="E1132" s="294" t="str">
        <f ca="1">IF(ISERROR($S1132),"",OFFSET('Smelter Reference List'!$D$4,$S1132-4,0)&amp;"")</f>
        <v/>
      </c>
      <c r="F1132" s="294" t="str">
        <f ca="1">IF(ISERROR($S1132),"",OFFSET('Smelter Reference List'!$E$4,$S1132-4,0))</f>
        <v/>
      </c>
      <c r="G1132" s="294" t="str">
        <f ca="1">IF(C1132=$U$4,"Enter smelter details", IF(ISERROR($S1132),"",OFFSET('Smelter Reference List'!$F$4,$S1132-4,0)))</f>
        <v/>
      </c>
      <c r="H1132" s="295" t="str">
        <f ca="1">IF(ISERROR($S1132),"",OFFSET('Smelter Reference List'!$G$4,$S1132-4,0))</f>
        <v/>
      </c>
      <c r="I1132" s="296" t="str">
        <f ca="1">IF(ISERROR($S1132),"",OFFSET('Smelter Reference List'!$H$4,$S1132-4,0))</f>
        <v/>
      </c>
      <c r="J1132" s="296" t="str">
        <f ca="1">IF(ISERROR($S1132),"",OFFSET('Smelter Reference List'!$I$4,$S1132-4,0))</f>
        <v/>
      </c>
      <c r="K1132" s="297"/>
      <c r="L1132" s="297"/>
      <c r="M1132" s="297"/>
      <c r="N1132" s="297"/>
      <c r="O1132" s="297"/>
      <c r="P1132" s="297"/>
      <c r="Q1132" s="298"/>
      <c r="R1132" s="227"/>
      <c r="S1132" s="228" t="e">
        <f>IF(C1132="",NA(),MATCH($B1132&amp;$C1132,'Smelter Reference List'!$J:$J,0))</f>
        <v>#N/A</v>
      </c>
      <c r="T1132" s="229"/>
      <c r="U1132" s="229">
        <f t="shared" ca="1" si="35"/>
        <v>0</v>
      </c>
      <c r="V1132" s="229"/>
      <c r="W1132" s="229"/>
      <c r="Y1132" s="223" t="str">
        <f t="shared" si="36"/>
        <v/>
      </c>
    </row>
    <row r="1133" spans="1:25" s="223" customFormat="1" ht="20.25">
      <c r="A1133" s="293"/>
      <c r="B1133" s="294" t="str">
        <f>IF(LEN(A1133)=0,"",INDEX('Smelter Reference List'!$A:$A,MATCH($A1133,'Smelter Reference List'!$E:$E,0)))</f>
        <v/>
      </c>
      <c r="C1133" s="300" t="str">
        <f>IF(LEN(A1133)=0,"",INDEX('Smelter Reference List'!$C:$C,MATCH($A1133,'Smelter Reference List'!$E:$E,0)))</f>
        <v/>
      </c>
      <c r="D1133" s="294" t="str">
        <f ca="1">IF(ISERROR($S1133),"",OFFSET('Smelter Reference List'!$C$4,$S1133-4,0)&amp;"")</f>
        <v/>
      </c>
      <c r="E1133" s="294" t="str">
        <f ca="1">IF(ISERROR($S1133),"",OFFSET('Smelter Reference List'!$D$4,$S1133-4,0)&amp;"")</f>
        <v/>
      </c>
      <c r="F1133" s="294" t="str">
        <f ca="1">IF(ISERROR($S1133),"",OFFSET('Smelter Reference List'!$E$4,$S1133-4,0))</f>
        <v/>
      </c>
      <c r="G1133" s="294" t="str">
        <f ca="1">IF(C1133=$U$4,"Enter smelter details", IF(ISERROR($S1133),"",OFFSET('Smelter Reference List'!$F$4,$S1133-4,0)))</f>
        <v/>
      </c>
      <c r="H1133" s="295" t="str">
        <f ca="1">IF(ISERROR($S1133),"",OFFSET('Smelter Reference List'!$G$4,$S1133-4,0))</f>
        <v/>
      </c>
      <c r="I1133" s="296" t="str">
        <f ca="1">IF(ISERROR($S1133),"",OFFSET('Smelter Reference List'!$H$4,$S1133-4,0))</f>
        <v/>
      </c>
      <c r="J1133" s="296" t="str">
        <f ca="1">IF(ISERROR($S1133),"",OFFSET('Smelter Reference List'!$I$4,$S1133-4,0))</f>
        <v/>
      </c>
      <c r="K1133" s="297"/>
      <c r="L1133" s="297"/>
      <c r="M1133" s="297"/>
      <c r="N1133" s="297"/>
      <c r="O1133" s="297"/>
      <c r="P1133" s="297"/>
      <c r="Q1133" s="298"/>
      <c r="R1133" s="227"/>
      <c r="S1133" s="228" t="e">
        <f>IF(C1133="",NA(),MATCH($B1133&amp;$C1133,'Smelter Reference List'!$J:$J,0))</f>
        <v>#N/A</v>
      </c>
      <c r="T1133" s="229"/>
      <c r="U1133" s="229">
        <f t="shared" ca="1" si="35"/>
        <v>0</v>
      </c>
      <c r="V1133" s="229"/>
      <c r="W1133" s="229"/>
      <c r="Y1133" s="223" t="str">
        <f t="shared" si="36"/>
        <v/>
      </c>
    </row>
    <row r="1134" spans="1:25" s="223" customFormat="1" ht="20.25">
      <c r="A1134" s="293"/>
      <c r="B1134" s="294" t="str">
        <f>IF(LEN(A1134)=0,"",INDEX('Smelter Reference List'!$A:$A,MATCH($A1134,'Smelter Reference List'!$E:$E,0)))</f>
        <v/>
      </c>
      <c r="C1134" s="300" t="str">
        <f>IF(LEN(A1134)=0,"",INDEX('Smelter Reference List'!$C:$C,MATCH($A1134,'Smelter Reference List'!$E:$E,0)))</f>
        <v/>
      </c>
      <c r="D1134" s="294" t="str">
        <f ca="1">IF(ISERROR($S1134),"",OFFSET('Smelter Reference List'!$C$4,$S1134-4,0)&amp;"")</f>
        <v/>
      </c>
      <c r="E1134" s="294" t="str">
        <f ca="1">IF(ISERROR($S1134),"",OFFSET('Smelter Reference List'!$D$4,$S1134-4,0)&amp;"")</f>
        <v/>
      </c>
      <c r="F1134" s="294" t="str">
        <f ca="1">IF(ISERROR($S1134),"",OFFSET('Smelter Reference List'!$E$4,$S1134-4,0))</f>
        <v/>
      </c>
      <c r="G1134" s="294" t="str">
        <f ca="1">IF(C1134=$U$4,"Enter smelter details", IF(ISERROR($S1134),"",OFFSET('Smelter Reference List'!$F$4,$S1134-4,0)))</f>
        <v/>
      </c>
      <c r="H1134" s="295" t="str">
        <f ca="1">IF(ISERROR($S1134),"",OFFSET('Smelter Reference List'!$G$4,$S1134-4,0))</f>
        <v/>
      </c>
      <c r="I1134" s="296" t="str">
        <f ca="1">IF(ISERROR($S1134),"",OFFSET('Smelter Reference List'!$H$4,$S1134-4,0))</f>
        <v/>
      </c>
      <c r="J1134" s="296" t="str">
        <f ca="1">IF(ISERROR($S1134),"",OFFSET('Smelter Reference List'!$I$4,$S1134-4,0))</f>
        <v/>
      </c>
      <c r="K1134" s="297"/>
      <c r="L1134" s="297"/>
      <c r="M1134" s="297"/>
      <c r="N1134" s="297"/>
      <c r="O1134" s="297"/>
      <c r="P1134" s="297"/>
      <c r="Q1134" s="298"/>
      <c r="R1134" s="227"/>
      <c r="S1134" s="228" t="e">
        <f>IF(C1134="",NA(),MATCH($B1134&amp;$C1134,'Smelter Reference List'!$J:$J,0))</f>
        <v>#N/A</v>
      </c>
      <c r="T1134" s="229"/>
      <c r="U1134" s="229">
        <f t="shared" ca="1" si="35"/>
        <v>0</v>
      </c>
      <c r="V1134" s="229"/>
      <c r="W1134" s="229"/>
      <c r="Y1134" s="223" t="str">
        <f t="shared" si="36"/>
        <v/>
      </c>
    </row>
    <row r="1135" spans="1:25" s="223" customFormat="1" ht="20.25">
      <c r="A1135" s="293"/>
      <c r="B1135" s="294" t="str">
        <f>IF(LEN(A1135)=0,"",INDEX('Smelter Reference List'!$A:$A,MATCH($A1135,'Smelter Reference List'!$E:$E,0)))</f>
        <v/>
      </c>
      <c r="C1135" s="300" t="str">
        <f>IF(LEN(A1135)=0,"",INDEX('Smelter Reference List'!$C:$C,MATCH($A1135,'Smelter Reference List'!$E:$E,0)))</f>
        <v/>
      </c>
      <c r="D1135" s="294" t="str">
        <f ca="1">IF(ISERROR($S1135),"",OFFSET('Smelter Reference List'!$C$4,$S1135-4,0)&amp;"")</f>
        <v/>
      </c>
      <c r="E1135" s="294" t="str">
        <f ca="1">IF(ISERROR($S1135),"",OFFSET('Smelter Reference List'!$D$4,$S1135-4,0)&amp;"")</f>
        <v/>
      </c>
      <c r="F1135" s="294" t="str">
        <f ca="1">IF(ISERROR($S1135),"",OFFSET('Smelter Reference List'!$E$4,$S1135-4,0))</f>
        <v/>
      </c>
      <c r="G1135" s="294" t="str">
        <f ca="1">IF(C1135=$U$4,"Enter smelter details", IF(ISERROR($S1135),"",OFFSET('Smelter Reference List'!$F$4,$S1135-4,0)))</f>
        <v/>
      </c>
      <c r="H1135" s="295" t="str">
        <f ca="1">IF(ISERROR($S1135),"",OFFSET('Smelter Reference List'!$G$4,$S1135-4,0))</f>
        <v/>
      </c>
      <c r="I1135" s="296" t="str">
        <f ca="1">IF(ISERROR($S1135),"",OFFSET('Smelter Reference List'!$H$4,$S1135-4,0))</f>
        <v/>
      </c>
      <c r="J1135" s="296" t="str">
        <f ca="1">IF(ISERROR($S1135),"",OFFSET('Smelter Reference List'!$I$4,$S1135-4,0))</f>
        <v/>
      </c>
      <c r="K1135" s="297"/>
      <c r="L1135" s="297"/>
      <c r="M1135" s="297"/>
      <c r="N1135" s="297"/>
      <c r="O1135" s="297"/>
      <c r="P1135" s="297"/>
      <c r="Q1135" s="298"/>
      <c r="R1135" s="227"/>
      <c r="S1135" s="228" t="e">
        <f>IF(C1135="",NA(),MATCH($B1135&amp;$C1135,'Smelter Reference List'!$J:$J,0))</f>
        <v>#N/A</v>
      </c>
      <c r="T1135" s="229"/>
      <c r="U1135" s="229">
        <f t="shared" ca="1" si="35"/>
        <v>0</v>
      </c>
      <c r="V1135" s="229"/>
      <c r="W1135" s="229"/>
      <c r="Y1135" s="223" t="str">
        <f t="shared" si="36"/>
        <v/>
      </c>
    </row>
    <row r="1136" spans="1:25" s="223" customFormat="1" ht="20.25">
      <c r="A1136" s="293"/>
      <c r="B1136" s="294" t="str">
        <f>IF(LEN(A1136)=0,"",INDEX('Smelter Reference List'!$A:$A,MATCH($A1136,'Smelter Reference List'!$E:$E,0)))</f>
        <v/>
      </c>
      <c r="C1136" s="300" t="str">
        <f>IF(LEN(A1136)=0,"",INDEX('Smelter Reference List'!$C:$C,MATCH($A1136,'Smelter Reference List'!$E:$E,0)))</f>
        <v/>
      </c>
      <c r="D1136" s="294" t="str">
        <f ca="1">IF(ISERROR($S1136),"",OFFSET('Smelter Reference List'!$C$4,$S1136-4,0)&amp;"")</f>
        <v/>
      </c>
      <c r="E1136" s="294" t="str">
        <f ca="1">IF(ISERROR($S1136),"",OFFSET('Smelter Reference List'!$D$4,$S1136-4,0)&amp;"")</f>
        <v/>
      </c>
      <c r="F1136" s="294" t="str">
        <f ca="1">IF(ISERROR($S1136),"",OFFSET('Smelter Reference List'!$E$4,$S1136-4,0))</f>
        <v/>
      </c>
      <c r="G1136" s="294" t="str">
        <f ca="1">IF(C1136=$U$4,"Enter smelter details", IF(ISERROR($S1136),"",OFFSET('Smelter Reference List'!$F$4,$S1136-4,0)))</f>
        <v/>
      </c>
      <c r="H1136" s="295" t="str">
        <f ca="1">IF(ISERROR($S1136),"",OFFSET('Smelter Reference List'!$G$4,$S1136-4,0))</f>
        <v/>
      </c>
      <c r="I1136" s="296" t="str">
        <f ca="1">IF(ISERROR($S1136),"",OFFSET('Smelter Reference List'!$H$4,$S1136-4,0))</f>
        <v/>
      </c>
      <c r="J1136" s="296" t="str">
        <f ca="1">IF(ISERROR($S1136),"",OFFSET('Smelter Reference List'!$I$4,$S1136-4,0))</f>
        <v/>
      </c>
      <c r="K1136" s="297"/>
      <c r="L1136" s="297"/>
      <c r="M1136" s="297"/>
      <c r="N1136" s="297"/>
      <c r="O1136" s="297"/>
      <c r="P1136" s="297"/>
      <c r="Q1136" s="298"/>
      <c r="R1136" s="227"/>
      <c r="S1136" s="228" t="e">
        <f>IF(C1136="",NA(),MATCH($B1136&amp;$C1136,'Smelter Reference List'!$J:$J,0))</f>
        <v>#N/A</v>
      </c>
      <c r="T1136" s="229"/>
      <c r="U1136" s="229">
        <f t="shared" ca="1" si="35"/>
        <v>0</v>
      </c>
      <c r="V1136" s="229"/>
      <c r="W1136" s="229"/>
      <c r="Y1136" s="223" t="str">
        <f t="shared" si="36"/>
        <v/>
      </c>
    </row>
    <row r="1137" spans="1:25" s="223" customFormat="1" ht="20.25">
      <c r="A1137" s="293"/>
      <c r="B1137" s="294" t="str">
        <f>IF(LEN(A1137)=0,"",INDEX('Smelter Reference List'!$A:$A,MATCH($A1137,'Smelter Reference List'!$E:$E,0)))</f>
        <v/>
      </c>
      <c r="C1137" s="300" t="str">
        <f>IF(LEN(A1137)=0,"",INDEX('Smelter Reference List'!$C:$C,MATCH($A1137,'Smelter Reference List'!$E:$E,0)))</f>
        <v/>
      </c>
      <c r="D1137" s="294" t="str">
        <f ca="1">IF(ISERROR($S1137),"",OFFSET('Smelter Reference List'!$C$4,$S1137-4,0)&amp;"")</f>
        <v/>
      </c>
      <c r="E1137" s="294" t="str">
        <f ca="1">IF(ISERROR($S1137),"",OFFSET('Smelter Reference List'!$D$4,$S1137-4,0)&amp;"")</f>
        <v/>
      </c>
      <c r="F1137" s="294" t="str">
        <f ca="1">IF(ISERROR($S1137),"",OFFSET('Smelter Reference List'!$E$4,$S1137-4,0))</f>
        <v/>
      </c>
      <c r="G1137" s="294" t="str">
        <f ca="1">IF(C1137=$U$4,"Enter smelter details", IF(ISERROR($S1137),"",OFFSET('Smelter Reference List'!$F$4,$S1137-4,0)))</f>
        <v/>
      </c>
      <c r="H1137" s="295" t="str">
        <f ca="1">IF(ISERROR($S1137),"",OFFSET('Smelter Reference List'!$G$4,$S1137-4,0))</f>
        <v/>
      </c>
      <c r="I1137" s="296" t="str">
        <f ca="1">IF(ISERROR($S1137),"",OFFSET('Smelter Reference List'!$H$4,$S1137-4,0))</f>
        <v/>
      </c>
      <c r="J1137" s="296" t="str">
        <f ca="1">IF(ISERROR($S1137),"",OFFSET('Smelter Reference List'!$I$4,$S1137-4,0))</f>
        <v/>
      </c>
      <c r="K1137" s="297"/>
      <c r="L1137" s="297"/>
      <c r="M1137" s="297"/>
      <c r="N1137" s="297"/>
      <c r="O1137" s="297"/>
      <c r="P1137" s="297"/>
      <c r="Q1137" s="298"/>
      <c r="R1137" s="227"/>
      <c r="S1137" s="228" t="e">
        <f>IF(C1137="",NA(),MATCH($B1137&amp;$C1137,'Smelter Reference List'!$J:$J,0))</f>
        <v>#N/A</v>
      </c>
      <c r="T1137" s="229"/>
      <c r="U1137" s="229">
        <f t="shared" ca="1" si="35"/>
        <v>0</v>
      </c>
      <c r="V1137" s="229"/>
      <c r="W1137" s="229"/>
      <c r="Y1137" s="223" t="str">
        <f t="shared" si="36"/>
        <v/>
      </c>
    </row>
    <row r="1138" spans="1:25" s="223" customFormat="1" ht="20.25">
      <c r="A1138" s="293"/>
      <c r="B1138" s="294" t="str">
        <f>IF(LEN(A1138)=0,"",INDEX('Smelter Reference List'!$A:$A,MATCH($A1138,'Smelter Reference List'!$E:$E,0)))</f>
        <v/>
      </c>
      <c r="C1138" s="300" t="str">
        <f>IF(LEN(A1138)=0,"",INDEX('Smelter Reference List'!$C:$C,MATCH($A1138,'Smelter Reference List'!$E:$E,0)))</f>
        <v/>
      </c>
      <c r="D1138" s="294" t="str">
        <f ca="1">IF(ISERROR($S1138),"",OFFSET('Smelter Reference List'!$C$4,$S1138-4,0)&amp;"")</f>
        <v/>
      </c>
      <c r="E1138" s="294" t="str">
        <f ca="1">IF(ISERROR($S1138),"",OFFSET('Smelter Reference List'!$D$4,$S1138-4,0)&amp;"")</f>
        <v/>
      </c>
      <c r="F1138" s="294" t="str">
        <f ca="1">IF(ISERROR($S1138),"",OFFSET('Smelter Reference List'!$E$4,$S1138-4,0))</f>
        <v/>
      </c>
      <c r="G1138" s="294" t="str">
        <f ca="1">IF(C1138=$U$4,"Enter smelter details", IF(ISERROR($S1138),"",OFFSET('Smelter Reference List'!$F$4,$S1138-4,0)))</f>
        <v/>
      </c>
      <c r="H1138" s="295" t="str">
        <f ca="1">IF(ISERROR($S1138),"",OFFSET('Smelter Reference List'!$G$4,$S1138-4,0))</f>
        <v/>
      </c>
      <c r="I1138" s="296" t="str">
        <f ca="1">IF(ISERROR($S1138),"",OFFSET('Smelter Reference List'!$H$4,$S1138-4,0))</f>
        <v/>
      </c>
      <c r="J1138" s="296" t="str">
        <f ca="1">IF(ISERROR($S1138),"",OFFSET('Smelter Reference List'!$I$4,$S1138-4,0))</f>
        <v/>
      </c>
      <c r="K1138" s="297"/>
      <c r="L1138" s="297"/>
      <c r="M1138" s="297"/>
      <c r="N1138" s="297"/>
      <c r="O1138" s="297"/>
      <c r="P1138" s="297"/>
      <c r="Q1138" s="298"/>
      <c r="R1138" s="227"/>
      <c r="S1138" s="228" t="e">
        <f>IF(C1138="",NA(),MATCH($B1138&amp;$C1138,'Smelter Reference List'!$J:$J,0))</f>
        <v>#N/A</v>
      </c>
      <c r="T1138" s="229"/>
      <c r="U1138" s="229">
        <f t="shared" ca="1" si="35"/>
        <v>0</v>
      </c>
      <c r="V1138" s="229"/>
      <c r="W1138" s="229"/>
      <c r="Y1138" s="223" t="str">
        <f t="shared" si="36"/>
        <v/>
      </c>
    </row>
    <row r="1139" spans="1:25" s="223" customFormat="1" ht="20.25">
      <c r="A1139" s="293"/>
      <c r="B1139" s="294" t="str">
        <f>IF(LEN(A1139)=0,"",INDEX('Smelter Reference List'!$A:$A,MATCH($A1139,'Smelter Reference List'!$E:$E,0)))</f>
        <v/>
      </c>
      <c r="C1139" s="300" t="str">
        <f>IF(LEN(A1139)=0,"",INDEX('Smelter Reference List'!$C:$C,MATCH($A1139,'Smelter Reference List'!$E:$E,0)))</f>
        <v/>
      </c>
      <c r="D1139" s="294" t="str">
        <f ca="1">IF(ISERROR($S1139),"",OFFSET('Smelter Reference List'!$C$4,$S1139-4,0)&amp;"")</f>
        <v/>
      </c>
      <c r="E1139" s="294" t="str">
        <f ca="1">IF(ISERROR($S1139),"",OFFSET('Smelter Reference List'!$D$4,$S1139-4,0)&amp;"")</f>
        <v/>
      </c>
      <c r="F1139" s="294" t="str">
        <f ca="1">IF(ISERROR($S1139),"",OFFSET('Smelter Reference List'!$E$4,$S1139-4,0))</f>
        <v/>
      </c>
      <c r="G1139" s="294" t="str">
        <f ca="1">IF(C1139=$U$4,"Enter smelter details", IF(ISERROR($S1139),"",OFFSET('Smelter Reference List'!$F$4,$S1139-4,0)))</f>
        <v/>
      </c>
      <c r="H1139" s="295" t="str">
        <f ca="1">IF(ISERROR($S1139),"",OFFSET('Smelter Reference List'!$G$4,$S1139-4,0))</f>
        <v/>
      </c>
      <c r="I1139" s="296" t="str">
        <f ca="1">IF(ISERROR($S1139),"",OFFSET('Smelter Reference List'!$H$4,$S1139-4,0))</f>
        <v/>
      </c>
      <c r="J1139" s="296" t="str">
        <f ca="1">IF(ISERROR($S1139),"",OFFSET('Smelter Reference List'!$I$4,$S1139-4,0))</f>
        <v/>
      </c>
      <c r="K1139" s="297"/>
      <c r="L1139" s="297"/>
      <c r="M1139" s="297"/>
      <c r="N1139" s="297"/>
      <c r="O1139" s="297"/>
      <c r="P1139" s="297"/>
      <c r="Q1139" s="298"/>
      <c r="R1139" s="227"/>
      <c r="S1139" s="228" t="e">
        <f>IF(C1139="",NA(),MATCH($B1139&amp;$C1139,'Smelter Reference List'!$J:$J,0))</f>
        <v>#N/A</v>
      </c>
      <c r="T1139" s="229"/>
      <c r="U1139" s="229">
        <f t="shared" ca="1" si="35"/>
        <v>0</v>
      </c>
      <c r="V1139" s="229"/>
      <c r="W1139" s="229"/>
      <c r="Y1139" s="223" t="str">
        <f t="shared" si="36"/>
        <v/>
      </c>
    </row>
    <row r="1140" spans="1:25" s="223" customFormat="1" ht="20.25">
      <c r="A1140" s="293"/>
      <c r="B1140" s="294" t="str">
        <f>IF(LEN(A1140)=0,"",INDEX('Smelter Reference List'!$A:$A,MATCH($A1140,'Smelter Reference List'!$E:$E,0)))</f>
        <v/>
      </c>
      <c r="C1140" s="300" t="str">
        <f>IF(LEN(A1140)=0,"",INDEX('Smelter Reference List'!$C:$C,MATCH($A1140,'Smelter Reference List'!$E:$E,0)))</f>
        <v/>
      </c>
      <c r="D1140" s="294" t="str">
        <f ca="1">IF(ISERROR($S1140),"",OFFSET('Smelter Reference List'!$C$4,$S1140-4,0)&amp;"")</f>
        <v/>
      </c>
      <c r="E1140" s="294" t="str">
        <f ca="1">IF(ISERROR($S1140),"",OFFSET('Smelter Reference List'!$D$4,$S1140-4,0)&amp;"")</f>
        <v/>
      </c>
      <c r="F1140" s="294" t="str">
        <f ca="1">IF(ISERROR($S1140),"",OFFSET('Smelter Reference List'!$E$4,$S1140-4,0))</f>
        <v/>
      </c>
      <c r="G1140" s="294" t="str">
        <f ca="1">IF(C1140=$U$4,"Enter smelter details", IF(ISERROR($S1140),"",OFFSET('Smelter Reference List'!$F$4,$S1140-4,0)))</f>
        <v/>
      </c>
      <c r="H1140" s="295" t="str">
        <f ca="1">IF(ISERROR($S1140),"",OFFSET('Smelter Reference List'!$G$4,$S1140-4,0))</f>
        <v/>
      </c>
      <c r="I1140" s="296" t="str">
        <f ca="1">IF(ISERROR($S1140),"",OFFSET('Smelter Reference List'!$H$4,$S1140-4,0))</f>
        <v/>
      </c>
      <c r="J1140" s="296" t="str">
        <f ca="1">IF(ISERROR($S1140),"",OFFSET('Smelter Reference List'!$I$4,$S1140-4,0))</f>
        <v/>
      </c>
      <c r="K1140" s="297"/>
      <c r="L1140" s="297"/>
      <c r="M1140" s="297"/>
      <c r="N1140" s="297"/>
      <c r="O1140" s="297"/>
      <c r="P1140" s="297"/>
      <c r="Q1140" s="298"/>
      <c r="R1140" s="227"/>
      <c r="S1140" s="228" t="e">
        <f>IF(C1140="",NA(),MATCH($B1140&amp;$C1140,'Smelter Reference List'!$J:$J,0))</f>
        <v>#N/A</v>
      </c>
      <c r="T1140" s="229"/>
      <c r="U1140" s="229">
        <f t="shared" ca="1" si="35"/>
        <v>0</v>
      </c>
      <c r="V1140" s="229"/>
      <c r="W1140" s="229"/>
      <c r="Y1140" s="223" t="str">
        <f t="shared" si="36"/>
        <v/>
      </c>
    </row>
    <row r="1141" spans="1:25" s="223" customFormat="1" ht="20.25">
      <c r="A1141" s="293"/>
      <c r="B1141" s="294" t="str">
        <f>IF(LEN(A1141)=0,"",INDEX('Smelter Reference List'!$A:$A,MATCH($A1141,'Smelter Reference List'!$E:$E,0)))</f>
        <v/>
      </c>
      <c r="C1141" s="300" t="str">
        <f>IF(LEN(A1141)=0,"",INDEX('Smelter Reference List'!$C:$C,MATCH($A1141,'Smelter Reference List'!$E:$E,0)))</f>
        <v/>
      </c>
      <c r="D1141" s="294" t="str">
        <f ca="1">IF(ISERROR($S1141),"",OFFSET('Smelter Reference List'!$C$4,$S1141-4,0)&amp;"")</f>
        <v/>
      </c>
      <c r="E1141" s="294" t="str">
        <f ca="1">IF(ISERROR($S1141),"",OFFSET('Smelter Reference List'!$D$4,$S1141-4,0)&amp;"")</f>
        <v/>
      </c>
      <c r="F1141" s="294" t="str">
        <f ca="1">IF(ISERROR($S1141),"",OFFSET('Smelter Reference List'!$E$4,$S1141-4,0))</f>
        <v/>
      </c>
      <c r="G1141" s="294" t="str">
        <f ca="1">IF(C1141=$U$4,"Enter smelter details", IF(ISERROR($S1141),"",OFFSET('Smelter Reference List'!$F$4,$S1141-4,0)))</f>
        <v/>
      </c>
      <c r="H1141" s="295" t="str">
        <f ca="1">IF(ISERROR($S1141),"",OFFSET('Smelter Reference List'!$G$4,$S1141-4,0))</f>
        <v/>
      </c>
      <c r="I1141" s="296" t="str">
        <f ca="1">IF(ISERROR($S1141),"",OFFSET('Smelter Reference List'!$H$4,$S1141-4,0))</f>
        <v/>
      </c>
      <c r="J1141" s="296" t="str">
        <f ca="1">IF(ISERROR($S1141),"",OFFSET('Smelter Reference List'!$I$4,$S1141-4,0))</f>
        <v/>
      </c>
      <c r="K1141" s="297"/>
      <c r="L1141" s="297"/>
      <c r="M1141" s="297"/>
      <c r="N1141" s="297"/>
      <c r="O1141" s="297"/>
      <c r="P1141" s="297"/>
      <c r="Q1141" s="298"/>
      <c r="R1141" s="227"/>
      <c r="S1141" s="228" t="e">
        <f>IF(C1141="",NA(),MATCH($B1141&amp;$C1141,'Smelter Reference List'!$J:$J,0))</f>
        <v>#N/A</v>
      </c>
      <c r="T1141" s="229"/>
      <c r="U1141" s="229">
        <f t="shared" ca="1" si="35"/>
        <v>0</v>
      </c>
      <c r="V1141" s="229"/>
      <c r="W1141" s="229"/>
      <c r="Y1141" s="223" t="str">
        <f t="shared" si="36"/>
        <v/>
      </c>
    </row>
    <row r="1142" spans="1:25" s="223" customFormat="1" ht="20.25">
      <c r="A1142" s="293"/>
      <c r="B1142" s="294" t="str">
        <f>IF(LEN(A1142)=0,"",INDEX('Smelter Reference List'!$A:$A,MATCH($A1142,'Smelter Reference List'!$E:$E,0)))</f>
        <v/>
      </c>
      <c r="C1142" s="300" t="str">
        <f>IF(LEN(A1142)=0,"",INDEX('Smelter Reference List'!$C:$C,MATCH($A1142,'Smelter Reference List'!$E:$E,0)))</f>
        <v/>
      </c>
      <c r="D1142" s="294" t="str">
        <f ca="1">IF(ISERROR($S1142),"",OFFSET('Smelter Reference List'!$C$4,$S1142-4,0)&amp;"")</f>
        <v/>
      </c>
      <c r="E1142" s="294" t="str">
        <f ca="1">IF(ISERROR($S1142),"",OFFSET('Smelter Reference List'!$D$4,$S1142-4,0)&amp;"")</f>
        <v/>
      </c>
      <c r="F1142" s="294" t="str">
        <f ca="1">IF(ISERROR($S1142),"",OFFSET('Smelter Reference List'!$E$4,$S1142-4,0))</f>
        <v/>
      </c>
      <c r="G1142" s="294" t="str">
        <f ca="1">IF(C1142=$U$4,"Enter smelter details", IF(ISERROR($S1142),"",OFFSET('Smelter Reference List'!$F$4,$S1142-4,0)))</f>
        <v/>
      </c>
      <c r="H1142" s="295" t="str">
        <f ca="1">IF(ISERROR($S1142),"",OFFSET('Smelter Reference List'!$G$4,$S1142-4,0))</f>
        <v/>
      </c>
      <c r="I1142" s="296" t="str">
        <f ca="1">IF(ISERROR($S1142),"",OFFSET('Smelter Reference List'!$H$4,$S1142-4,0))</f>
        <v/>
      </c>
      <c r="J1142" s="296" t="str">
        <f ca="1">IF(ISERROR($S1142),"",OFFSET('Smelter Reference List'!$I$4,$S1142-4,0))</f>
        <v/>
      </c>
      <c r="K1142" s="297"/>
      <c r="L1142" s="297"/>
      <c r="M1142" s="297"/>
      <c r="N1142" s="297"/>
      <c r="O1142" s="297"/>
      <c r="P1142" s="297"/>
      <c r="Q1142" s="298"/>
      <c r="R1142" s="227"/>
      <c r="S1142" s="228" t="e">
        <f>IF(C1142="",NA(),MATCH($B1142&amp;$C1142,'Smelter Reference List'!$J:$J,0))</f>
        <v>#N/A</v>
      </c>
      <c r="T1142" s="229"/>
      <c r="U1142" s="229">
        <f t="shared" ca="1" si="35"/>
        <v>0</v>
      </c>
      <c r="V1142" s="229"/>
      <c r="W1142" s="229"/>
      <c r="Y1142" s="223" t="str">
        <f t="shared" si="36"/>
        <v/>
      </c>
    </row>
    <row r="1143" spans="1:25" s="223" customFormat="1" ht="20.25">
      <c r="A1143" s="293"/>
      <c r="B1143" s="294" t="str">
        <f>IF(LEN(A1143)=0,"",INDEX('Smelter Reference List'!$A:$A,MATCH($A1143,'Smelter Reference List'!$E:$E,0)))</f>
        <v/>
      </c>
      <c r="C1143" s="300" t="str">
        <f>IF(LEN(A1143)=0,"",INDEX('Smelter Reference List'!$C:$C,MATCH($A1143,'Smelter Reference List'!$E:$E,0)))</f>
        <v/>
      </c>
      <c r="D1143" s="294" t="str">
        <f ca="1">IF(ISERROR($S1143),"",OFFSET('Smelter Reference List'!$C$4,$S1143-4,0)&amp;"")</f>
        <v/>
      </c>
      <c r="E1143" s="294" t="str">
        <f ca="1">IF(ISERROR($S1143),"",OFFSET('Smelter Reference List'!$D$4,$S1143-4,0)&amp;"")</f>
        <v/>
      </c>
      <c r="F1143" s="294" t="str">
        <f ca="1">IF(ISERROR($S1143),"",OFFSET('Smelter Reference List'!$E$4,$S1143-4,0))</f>
        <v/>
      </c>
      <c r="G1143" s="294" t="str">
        <f ca="1">IF(C1143=$U$4,"Enter smelter details", IF(ISERROR($S1143),"",OFFSET('Smelter Reference List'!$F$4,$S1143-4,0)))</f>
        <v/>
      </c>
      <c r="H1143" s="295" t="str">
        <f ca="1">IF(ISERROR($S1143),"",OFFSET('Smelter Reference List'!$G$4,$S1143-4,0))</f>
        <v/>
      </c>
      <c r="I1143" s="296" t="str">
        <f ca="1">IF(ISERROR($S1143),"",OFFSET('Smelter Reference List'!$H$4,$S1143-4,0))</f>
        <v/>
      </c>
      <c r="J1143" s="296" t="str">
        <f ca="1">IF(ISERROR($S1143),"",OFFSET('Smelter Reference List'!$I$4,$S1143-4,0))</f>
        <v/>
      </c>
      <c r="K1143" s="297"/>
      <c r="L1143" s="297"/>
      <c r="M1143" s="297"/>
      <c r="N1143" s="297"/>
      <c r="O1143" s="297"/>
      <c r="P1143" s="297"/>
      <c r="Q1143" s="298"/>
      <c r="R1143" s="227"/>
      <c r="S1143" s="228" t="e">
        <f>IF(C1143="",NA(),MATCH($B1143&amp;$C1143,'Smelter Reference List'!$J:$J,0))</f>
        <v>#N/A</v>
      </c>
      <c r="T1143" s="229"/>
      <c r="U1143" s="229">
        <f t="shared" ca="1" si="35"/>
        <v>0</v>
      </c>
      <c r="V1143" s="229"/>
      <c r="W1143" s="229"/>
      <c r="Y1143" s="223" t="str">
        <f t="shared" si="36"/>
        <v/>
      </c>
    </row>
    <row r="1144" spans="1:25" s="223" customFormat="1" ht="20.25">
      <c r="A1144" s="293"/>
      <c r="B1144" s="294" t="str">
        <f>IF(LEN(A1144)=0,"",INDEX('Smelter Reference List'!$A:$A,MATCH($A1144,'Smelter Reference List'!$E:$E,0)))</f>
        <v/>
      </c>
      <c r="C1144" s="300" t="str">
        <f>IF(LEN(A1144)=0,"",INDEX('Smelter Reference List'!$C:$C,MATCH($A1144,'Smelter Reference List'!$E:$E,0)))</f>
        <v/>
      </c>
      <c r="D1144" s="294" t="str">
        <f ca="1">IF(ISERROR($S1144),"",OFFSET('Smelter Reference List'!$C$4,$S1144-4,0)&amp;"")</f>
        <v/>
      </c>
      <c r="E1144" s="294" t="str">
        <f ca="1">IF(ISERROR($S1144),"",OFFSET('Smelter Reference List'!$D$4,$S1144-4,0)&amp;"")</f>
        <v/>
      </c>
      <c r="F1144" s="294" t="str">
        <f ca="1">IF(ISERROR($S1144),"",OFFSET('Smelter Reference List'!$E$4,$S1144-4,0))</f>
        <v/>
      </c>
      <c r="G1144" s="294" t="str">
        <f ca="1">IF(C1144=$U$4,"Enter smelter details", IF(ISERROR($S1144),"",OFFSET('Smelter Reference List'!$F$4,$S1144-4,0)))</f>
        <v/>
      </c>
      <c r="H1144" s="295" t="str">
        <f ca="1">IF(ISERROR($S1144),"",OFFSET('Smelter Reference List'!$G$4,$S1144-4,0))</f>
        <v/>
      </c>
      <c r="I1144" s="296" t="str">
        <f ca="1">IF(ISERROR($S1144),"",OFFSET('Smelter Reference List'!$H$4,$S1144-4,0))</f>
        <v/>
      </c>
      <c r="J1144" s="296" t="str">
        <f ca="1">IF(ISERROR($S1144),"",OFFSET('Smelter Reference List'!$I$4,$S1144-4,0))</f>
        <v/>
      </c>
      <c r="K1144" s="297"/>
      <c r="L1144" s="297"/>
      <c r="M1144" s="297"/>
      <c r="N1144" s="297"/>
      <c r="O1144" s="297"/>
      <c r="P1144" s="297"/>
      <c r="Q1144" s="298"/>
      <c r="R1144" s="227"/>
      <c r="S1144" s="228" t="e">
        <f>IF(C1144="",NA(),MATCH($B1144&amp;$C1144,'Smelter Reference List'!$J:$J,0))</f>
        <v>#N/A</v>
      </c>
      <c r="T1144" s="229"/>
      <c r="U1144" s="229">
        <f t="shared" ca="1" si="35"/>
        <v>0</v>
      </c>
      <c r="V1144" s="229"/>
      <c r="W1144" s="229"/>
      <c r="Y1144" s="223" t="str">
        <f t="shared" si="36"/>
        <v/>
      </c>
    </row>
    <row r="1145" spans="1:25" s="223" customFormat="1" ht="20.25">
      <c r="A1145" s="293"/>
      <c r="B1145" s="294" t="str">
        <f>IF(LEN(A1145)=0,"",INDEX('Smelter Reference List'!$A:$A,MATCH($A1145,'Smelter Reference List'!$E:$E,0)))</f>
        <v/>
      </c>
      <c r="C1145" s="300" t="str">
        <f>IF(LEN(A1145)=0,"",INDEX('Smelter Reference List'!$C:$C,MATCH($A1145,'Smelter Reference List'!$E:$E,0)))</f>
        <v/>
      </c>
      <c r="D1145" s="294" t="str">
        <f ca="1">IF(ISERROR($S1145),"",OFFSET('Smelter Reference List'!$C$4,$S1145-4,0)&amp;"")</f>
        <v/>
      </c>
      <c r="E1145" s="294" t="str">
        <f ca="1">IF(ISERROR($S1145),"",OFFSET('Smelter Reference List'!$D$4,$S1145-4,0)&amp;"")</f>
        <v/>
      </c>
      <c r="F1145" s="294" t="str">
        <f ca="1">IF(ISERROR($S1145),"",OFFSET('Smelter Reference List'!$E$4,$S1145-4,0))</f>
        <v/>
      </c>
      <c r="G1145" s="294" t="str">
        <f ca="1">IF(C1145=$U$4,"Enter smelter details", IF(ISERROR($S1145),"",OFFSET('Smelter Reference List'!$F$4,$S1145-4,0)))</f>
        <v/>
      </c>
      <c r="H1145" s="295" t="str">
        <f ca="1">IF(ISERROR($S1145),"",OFFSET('Smelter Reference List'!$G$4,$S1145-4,0))</f>
        <v/>
      </c>
      <c r="I1145" s="296" t="str">
        <f ca="1">IF(ISERROR($S1145),"",OFFSET('Smelter Reference List'!$H$4,$S1145-4,0))</f>
        <v/>
      </c>
      <c r="J1145" s="296" t="str">
        <f ca="1">IF(ISERROR($S1145),"",OFFSET('Smelter Reference List'!$I$4,$S1145-4,0))</f>
        <v/>
      </c>
      <c r="K1145" s="297"/>
      <c r="L1145" s="297"/>
      <c r="M1145" s="297"/>
      <c r="N1145" s="297"/>
      <c r="O1145" s="297"/>
      <c r="P1145" s="297"/>
      <c r="Q1145" s="298"/>
      <c r="R1145" s="227"/>
      <c r="S1145" s="228" t="e">
        <f>IF(C1145="",NA(),MATCH($B1145&amp;$C1145,'Smelter Reference List'!$J:$J,0))</f>
        <v>#N/A</v>
      </c>
      <c r="T1145" s="229"/>
      <c r="U1145" s="229">
        <f t="shared" ca="1" si="35"/>
        <v>0</v>
      </c>
      <c r="V1145" s="229"/>
      <c r="W1145" s="229"/>
      <c r="Y1145" s="223" t="str">
        <f t="shared" si="36"/>
        <v/>
      </c>
    </row>
    <row r="1146" spans="1:25" s="223" customFormat="1" ht="20.25">
      <c r="A1146" s="293"/>
      <c r="B1146" s="294" t="str">
        <f>IF(LEN(A1146)=0,"",INDEX('Smelter Reference List'!$A:$A,MATCH($A1146,'Smelter Reference List'!$E:$E,0)))</f>
        <v/>
      </c>
      <c r="C1146" s="300" t="str">
        <f>IF(LEN(A1146)=0,"",INDEX('Smelter Reference List'!$C:$C,MATCH($A1146,'Smelter Reference List'!$E:$E,0)))</f>
        <v/>
      </c>
      <c r="D1146" s="294" t="str">
        <f ca="1">IF(ISERROR($S1146),"",OFFSET('Smelter Reference List'!$C$4,$S1146-4,0)&amp;"")</f>
        <v/>
      </c>
      <c r="E1146" s="294" t="str">
        <f ca="1">IF(ISERROR($S1146),"",OFFSET('Smelter Reference List'!$D$4,$S1146-4,0)&amp;"")</f>
        <v/>
      </c>
      <c r="F1146" s="294" t="str">
        <f ca="1">IF(ISERROR($S1146),"",OFFSET('Smelter Reference List'!$E$4,$S1146-4,0))</f>
        <v/>
      </c>
      <c r="G1146" s="294" t="str">
        <f ca="1">IF(C1146=$U$4,"Enter smelter details", IF(ISERROR($S1146),"",OFFSET('Smelter Reference List'!$F$4,$S1146-4,0)))</f>
        <v/>
      </c>
      <c r="H1146" s="295" t="str">
        <f ca="1">IF(ISERROR($S1146),"",OFFSET('Smelter Reference List'!$G$4,$S1146-4,0))</f>
        <v/>
      </c>
      <c r="I1146" s="296" t="str">
        <f ca="1">IF(ISERROR($S1146),"",OFFSET('Smelter Reference List'!$H$4,$S1146-4,0))</f>
        <v/>
      </c>
      <c r="J1146" s="296" t="str">
        <f ca="1">IF(ISERROR($S1146),"",OFFSET('Smelter Reference List'!$I$4,$S1146-4,0))</f>
        <v/>
      </c>
      <c r="K1146" s="297"/>
      <c r="L1146" s="297"/>
      <c r="M1146" s="297"/>
      <c r="N1146" s="297"/>
      <c r="O1146" s="297"/>
      <c r="P1146" s="297"/>
      <c r="Q1146" s="298"/>
      <c r="R1146" s="227"/>
      <c r="S1146" s="228" t="e">
        <f>IF(C1146="",NA(),MATCH($B1146&amp;$C1146,'Smelter Reference List'!$J:$J,0))</f>
        <v>#N/A</v>
      </c>
      <c r="T1146" s="229"/>
      <c r="U1146" s="229">
        <f t="shared" ca="1" si="35"/>
        <v>0</v>
      </c>
      <c r="V1146" s="229"/>
      <c r="W1146" s="229"/>
      <c r="Y1146" s="223" t="str">
        <f t="shared" si="36"/>
        <v/>
      </c>
    </row>
    <row r="1147" spans="1:25" s="223" customFormat="1" ht="20.25">
      <c r="A1147" s="293"/>
      <c r="B1147" s="294" t="str">
        <f>IF(LEN(A1147)=0,"",INDEX('Smelter Reference List'!$A:$A,MATCH($A1147,'Smelter Reference List'!$E:$E,0)))</f>
        <v/>
      </c>
      <c r="C1147" s="300" t="str">
        <f>IF(LEN(A1147)=0,"",INDEX('Smelter Reference List'!$C:$C,MATCH($A1147,'Smelter Reference List'!$E:$E,0)))</f>
        <v/>
      </c>
      <c r="D1147" s="294" t="str">
        <f ca="1">IF(ISERROR($S1147),"",OFFSET('Smelter Reference List'!$C$4,$S1147-4,0)&amp;"")</f>
        <v/>
      </c>
      <c r="E1147" s="294" t="str">
        <f ca="1">IF(ISERROR($S1147),"",OFFSET('Smelter Reference List'!$D$4,$S1147-4,0)&amp;"")</f>
        <v/>
      </c>
      <c r="F1147" s="294" t="str">
        <f ca="1">IF(ISERROR($S1147),"",OFFSET('Smelter Reference List'!$E$4,$S1147-4,0))</f>
        <v/>
      </c>
      <c r="G1147" s="294" t="str">
        <f ca="1">IF(C1147=$U$4,"Enter smelter details", IF(ISERROR($S1147),"",OFFSET('Smelter Reference List'!$F$4,$S1147-4,0)))</f>
        <v/>
      </c>
      <c r="H1147" s="295" t="str">
        <f ca="1">IF(ISERROR($S1147),"",OFFSET('Smelter Reference List'!$G$4,$S1147-4,0))</f>
        <v/>
      </c>
      <c r="I1147" s="296" t="str">
        <f ca="1">IF(ISERROR($S1147),"",OFFSET('Smelter Reference List'!$H$4,$S1147-4,0))</f>
        <v/>
      </c>
      <c r="J1147" s="296" t="str">
        <f ca="1">IF(ISERROR($S1147),"",OFFSET('Smelter Reference List'!$I$4,$S1147-4,0))</f>
        <v/>
      </c>
      <c r="K1147" s="297"/>
      <c r="L1147" s="297"/>
      <c r="M1147" s="297"/>
      <c r="N1147" s="297"/>
      <c r="O1147" s="297"/>
      <c r="P1147" s="297"/>
      <c r="Q1147" s="298"/>
      <c r="R1147" s="227"/>
      <c r="S1147" s="228" t="e">
        <f>IF(C1147="",NA(),MATCH($B1147&amp;$C1147,'Smelter Reference List'!$J:$J,0))</f>
        <v>#N/A</v>
      </c>
      <c r="T1147" s="229"/>
      <c r="U1147" s="229">
        <f t="shared" ca="1" si="35"/>
        <v>0</v>
      </c>
      <c r="V1147" s="229"/>
      <c r="W1147" s="229"/>
      <c r="Y1147" s="223" t="str">
        <f t="shared" si="36"/>
        <v/>
      </c>
    </row>
    <row r="1148" spans="1:25" s="223" customFormat="1" ht="20.25">
      <c r="A1148" s="293"/>
      <c r="B1148" s="294" t="str">
        <f>IF(LEN(A1148)=0,"",INDEX('Smelter Reference List'!$A:$A,MATCH($A1148,'Smelter Reference List'!$E:$E,0)))</f>
        <v/>
      </c>
      <c r="C1148" s="300" t="str">
        <f>IF(LEN(A1148)=0,"",INDEX('Smelter Reference List'!$C:$C,MATCH($A1148,'Smelter Reference List'!$E:$E,0)))</f>
        <v/>
      </c>
      <c r="D1148" s="294" t="str">
        <f ca="1">IF(ISERROR($S1148),"",OFFSET('Smelter Reference List'!$C$4,$S1148-4,0)&amp;"")</f>
        <v/>
      </c>
      <c r="E1148" s="294" t="str">
        <f ca="1">IF(ISERROR($S1148),"",OFFSET('Smelter Reference List'!$D$4,$S1148-4,0)&amp;"")</f>
        <v/>
      </c>
      <c r="F1148" s="294" t="str">
        <f ca="1">IF(ISERROR($S1148),"",OFFSET('Smelter Reference List'!$E$4,$S1148-4,0))</f>
        <v/>
      </c>
      <c r="G1148" s="294" t="str">
        <f ca="1">IF(C1148=$U$4,"Enter smelter details", IF(ISERROR($S1148),"",OFFSET('Smelter Reference List'!$F$4,$S1148-4,0)))</f>
        <v/>
      </c>
      <c r="H1148" s="295" t="str">
        <f ca="1">IF(ISERROR($S1148),"",OFFSET('Smelter Reference List'!$G$4,$S1148-4,0))</f>
        <v/>
      </c>
      <c r="I1148" s="296" t="str">
        <f ca="1">IF(ISERROR($S1148),"",OFFSET('Smelter Reference List'!$H$4,$S1148-4,0))</f>
        <v/>
      </c>
      <c r="J1148" s="296" t="str">
        <f ca="1">IF(ISERROR($S1148),"",OFFSET('Smelter Reference List'!$I$4,$S1148-4,0))</f>
        <v/>
      </c>
      <c r="K1148" s="297"/>
      <c r="L1148" s="297"/>
      <c r="M1148" s="297"/>
      <c r="N1148" s="297"/>
      <c r="O1148" s="297"/>
      <c r="P1148" s="297"/>
      <c r="Q1148" s="298"/>
      <c r="R1148" s="227"/>
      <c r="S1148" s="228" t="e">
        <f>IF(C1148="",NA(),MATCH($B1148&amp;$C1148,'Smelter Reference List'!$J:$J,0))</f>
        <v>#N/A</v>
      </c>
      <c r="T1148" s="229"/>
      <c r="U1148" s="229">
        <f t="shared" ca="1" si="35"/>
        <v>0</v>
      </c>
      <c r="V1148" s="229"/>
      <c r="W1148" s="229"/>
      <c r="Y1148" s="223" t="str">
        <f t="shared" si="36"/>
        <v/>
      </c>
    </row>
    <row r="1149" spans="1:25" s="223" customFormat="1" ht="20.25">
      <c r="A1149" s="293"/>
      <c r="B1149" s="294" t="str">
        <f>IF(LEN(A1149)=0,"",INDEX('Smelter Reference List'!$A:$A,MATCH($A1149,'Smelter Reference List'!$E:$E,0)))</f>
        <v/>
      </c>
      <c r="C1149" s="300" t="str">
        <f>IF(LEN(A1149)=0,"",INDEX('Smelter Reference List'!$C:$C,MATCH($A1149,'Smelter Reference List'!$E:$E,0)))</f>
        <v/>
      </c>
      <c r="D1149" s="294" t="str">
        <f ca="1">IF(ISERROR($S1149),"",OFFSET('Smelter Reference List'!$C$4,$S1149-4,0)&amp;"")</f>
        <v/>
      </c>
      <c r="E1149" s="294" t="str">
        <f ca="1">IF(ISERROR($S1149),"",OFFSET('Smelter Reference List'!$D$4,$S1149-4,0)&amp;"")</f>
        <v/>
      </c>
      <c r="F1149" s="294" t="str">
        <f ca="1">IF(ISERROR($S1149),"",OFFSET('Smelter Reference List'!$E$4,$S1149-4,0))</f>
        <v/>
      </c>
      <c r="G1149" s="294" t="str">
        <f ca="1">IF(C1149=$U$4,"Enter smelter details", IF(ISERROR($S1149),"",OFFSET('Smelter Reference List'!$F$4,$S1149-4,0)))</f>
        <v/>
      </c>
      <c r="H1149" s="295" t="str">
        <f ca="1">IF(ISERROR($S1149),"",OFFSET('Smelter Reference List'!$G$4,$S1149-4,0))</f>
        <v/>
      </c>
      <c r="I1149" s="296" t="str">
        <f ca="1">IF(ISERROR($S1149),"",OFFSET('Smelter Reference List'!$H$4,$S1149-4,0))</f>
        <v/>
      </c>
      <c r="J1149" s="296" t="str">
        <f ca="1">IF(ISERROR($S1149),"",OFFSET('Smelter Reference List'!$I$4,$S1149-4,0))</f>
        <v/>
      </c>
      <c r="K1149" s="297"/>
      <c r="L1149" s="297"/>
      <c r="M1149" s="297"/>
      <c r="N1149" s="297"/>
      <c r="O1149" s="297"/>
      <c r="P1149" s="297"/>
      <c r="Q1149" s="298"/>
      <c r="R1149" s="227"/>
      <c r="S1149" s="228" t="e">
        <f>IF(C1149="",NA(),MATCH($B1149&amp;$C1149,'Smelter Reference List'!$J:$J,0))</f>
        <v>#N/A</v>
      </c>
      <c r="T1149" s="229"/>
      <c r="U1149" s="229">
        <f t="shared" ca="1" si="35"/>
        <v>0</v>
      </c>
      <c r="V1149" s="229"/>
      <c r="W1149" s="229"/>
      <c r="Y1149" s="223" t="str">
        <f t="shared" si="36"/>
        <v/>
      </c>
    </row>
    <row r="1150" spans="1:25" s="223" customFormat="1" ht="20.25">
      <c r="A1150" s="293"/>
      <c r="B1150" s="294" t="str">
        <f>IF(LEN(A1150)=0,"",INDEX('Smelter Reference List'!$A:$A,MATCH($A1150,'Smelter Reference List'!$E:$E,0)))</f>
        <v/>
      </c>
      <c r="C1150" s="300" t="str">
        <f>IF(LEN(A1150)=0,"",INDEX('Smelter Reference List'!$C:$C,MATCH($A1150,'Smelter Reference List'!$E:$E,0)))</f>
        <v/>
      </c>
      <c r="D1150" s="294" t="str">
        <f ca="1">IF(ISERROR($S1150),"",OFFSET('Smelter Reference List'!$C$4,$S1150-4,0)&amp;"")</f>
        <v/>
      </c>
      <c r="E1150" s="294" t="str">
        <f ca="1">IF(ISERROR($S1150),"",OFFSET('Smelter Reference List'!$D$4,$S1150-4,0)&amp;"")</f>
        <v/>
      </c>
      <c r="F1150" s="294" t="str">
        <f ca="1">IF(ISERROR($S1150),"",OFFSET('Smelter Reference List'!$E$4,$S1150-4,0))</f>
        <v/>
      </c>
      <c r="G1150" s="294" t="str">
        <f ca="1">IF(C1150=$U$4,"Enter smelter details", IF(ISERROR($S1150),"",OFFSET('Smelter Reference List'!$F$4,$S1150-4,0)))</f>
        <v/>
      </c>
      <c r="H1150" s="295" t="str">
        <f ca="1">IF(ISERROR($S1150),"",OFFSET('Smelter Reference List'!$G$4,$S1150-4,0))</f>
        <v/>
      </c>
      <c r="I1150" s="296" t="str">
        <f ca="1">IF(ISERROR($S1150),"",OFFSET('Smelter Reference List'!$H$4,$S1150-4,0))</f>
        <v/>
      </c>
      <c r="J1150" s="296" t="str">
        <f ca="1">IF(ISERROR($S1150),"",OFFSET('Smelter Reference List'!$I$4,$S1150-4,0))</f>
        <v/>
      </c>
      <c r="K1150" s="297"/>
      <c r="L1150" s="297"/>
      <c r="M1150" s="297"/>
      <c r="N1150" s="297"/>
      <c r="O1150" s="297"/>
      <c r="P1150" s="297"/>
      <c r="Q1150" s="298"/>
      <c r="R1150" s="227"/>
      <c r="S1150" s="228" t="e">
        <f>IF(C1150="",NA(),MATCH($B1150&amp;$C1150,'Smelter Reference List'!$J:$J,0))</f>
        <v>#N/A</v>
      </c>
      <c r="T1150" s="229"/>
      <c r="U1150" s="229">
        <f t="shared" ca="1" si="35"/>
        <v>0</v>
      </c>
      <c r="V1150" s="229"/>
      <c r="W1150" s="229"/>
      <c r="Y1150" s="223" t="str">
        <f t="shared" si="36"/>
        <v/>
      </c>
    </row>
    <row r="1151" spans="1:25" s="223" customFormat="1" ht="20.25">
      <c r="A1151" s="293"/>
      <c r="B1151" s="294" t="str">
        <f>IF(LEN(A1151)=0,"",INDEX('Smelter Reference List'!$A:$A,MATCH($A1151,'Smelter Reference List'!$E:$E,0)))</f>
        <v/>
      </c>
      <c r="C1151" s="300" t="str">
        <f>IF(LEN(A1151)=0,"",INDEX('Smelter Reference List'!$C:$C,MATCH($A1151,'Smelter Reference List'!$E:$E,0)))</f>
        <v/>
      </c>
      <c r="D1151" s="294" t="str">
        <f ca="1">IF(ISERROR($S1151),"",OFFSET('Smelter Reference List'!$C$4,$S1151-4,0)&amp;"")</f>
        <v/>
      </c>
      <c r="E1151" s="294" t="str">
        <f ca="1">IF(ISERROR($S1151),"",OFFSET('Smelter Reference List'!$D$4,$S1151-4,0)&amp;"")</f>
        <v/>
      </c>
      <c r="F1151" s="294" t="str">
        <f ca="1">IF(ISERROR($S1151),"",OFFSET('Smelter Reference List'!$E$4,$S1151-4,0))</f>
        <v/>
      </c>
      <c r="G1151" s="294" t="str">
        <f ca="1">IF(C1151=$U$4,"Enter smelter details", IF(ISERROR($S1151),"",OFFSET('Smelter Reference List'!$F$4,$S1151-4,0)))</f>
        <v/>
      </c>
      <c r="H1151" s="295" t="str">
        <f ca="1">IF(ISERROR($S1151),"",OFFSET('Smelter Reference List'!$G$4,$S1151-4,0))</f>
        <v/>
      </c>
      <c r="I1151" s="296" t="str">
        <f ca="1">IF(ISERROR($S1151),"",OFFSET('Smelter Reference List'!$H$4,$S1151-4,0))</f>
        <v/>
      </c>
      <c r="J1151" s="296" t="str">
        <f ca="1">IF(ISERROR($S1151),"",OFFSET('Smelter Reference List'!$I$4,$S1151-4,0))</f>
        <v/>
      </c>
      <c r="K1151" s="297"/>
      <c r="L1151" s="297"/>
      <c r="M1151" s="297"/>
      <c r="N1151" s="297"/>
      <c r="O1151" s="297"/>
      <c r="P1151" s="297"/>
      <c r="Q1151" s="298"/>
      <c r="R1151" s="227"/>
      <c r="S1151" s="228" t="e">
        <f>IF(C1151="",NA(),MATCH($B1151&amp;$C1151,'Smelter Reference List'!$J:$J,0))</f>
        <v>#N/A</v>
      </c>
      <c r="T1151" s="229"/>
      <c r="U1151" s="229">
        <f t="shared" ca="1" si="35"/>
        <v>0</v>
      </c>
      <c r="V1151" s="229"/>
      <c r="W1151" s="229"/>
      <c r="Y1151" s="223" t="str">
        <f t="shared" si="36"/>
        <v/>
      </c>
    </row>
    <row r="1152" spans="1:25" s="223" customFormat="1" ht="20.25">
      <c r="A1152" s="293"/>
      <c r="B1152" s="294" t="str">
        <f>IF(LEN(A1152)=0,"",INDEX('Smelter Reference List'!$A:$A,MATCH($A1152,'Smelter Reference List'!$E:$E,0)))</f>
        <v/>
      </c>
      <c r="C1152" s="300" t="str">
        <f>IF(LEN(A1152)=0,"",INDEX('Smelter Reference List'!$C:$C,MATCH($A1152,'Smelter Reference List'!$E:$E,0)))</f>
        <v/>
      </c>
      <c r="D1152" s="294" t="str">
        <f ca="1">IF(ISERROR($S1152),"",OFFSET('Smelter Reference List'!$C$4,$S1152-4,0)&amp;"")</f>
        <v/>
      </c>
      <c r="E1152" s="294" t="str">
        <f ca="1">IF(ISERROR($S1152),"",OFFSET('Smelter Reference List'!$D$4,$S1152-4,0)&amp;"")</f>
        <v/>
      </c>
      <c r="F1152" s="294" t="str">
        <f ca="1">IF(ISERROR($S1152),"",OFFSET('Smelter Reference List'!$E$4,$S1152-4,0))</f>
        <v/>
      </c>
      <c r="G1152" s="294" t="str">
        <f ca="1">IF(C1152=$U$4,"Enter smelter details", IF(ISERROR($S1152),"",OFFSET('Smelter Reference List'!$F$4,$S1152-4,0)))</f>
        <v/>
      </c>
      <c r="H1152" s="295" t="str">
        <f ca="1">IF(ISERROR($S1152),"",OFFSET('Smelter Reference List'!$G$4,$S1152-4,0))</f>
        <v/>
      </c>
      <c r="I1152" s="296" t="str">
        <f ca="1">IF(ISERROR($S1152),"",OFFSET('Smelter Reference List'!$H$4,$S1152-4,0))</f>
        <v/>
      </c>
      <c r="J1152" s="296" t="str">
        <f ca="1">IF(ISERROR($S1152),"",OFFSET('Smelter Reference List'!$I$4,$S1152-4,0))</f>
        <v/>
      </c>
      <c r="K1152" s="297"/>
      <c r="L1152" s="297"/>
      <c r="M1152" s="297"/>
      <c r="N1152" s="297"/>
      <c r="O1152" s="297"/>
      <c r="P1152" s="297"/>
      <c r="Q1152" s="298"/>
      <c r="R1152" s="227"/>
      <c r="S1152" s="228" t="e">
        <f>IF(C1152="",NA(),MATCH($B1152&amp;$C1152,'Smelter Reference List'!$J:$J,0))</f>
        <v>#N/A</v>
      </c>
      <c r="T1152" s="229"/>
      <c r="U1152" s="229">
        <f t="shared" ca="1" si="35"/>
        <v>0</v>
      </c>
      <c r="V1152" s="229"/>
      <c r="W1152" s="229"/>
      <c r="Y1152" s="223" t="str">
        <f t="shared" si="36"/>
        <v/>
      </c>
    </row>
    <row r="1153" spans="1:25" s="223" customFormat="1" ht="20.25">
      <c r="A1153" s="293"/>
      <c r="B1153" s="294" t="str">
        <f>IF(LEN(A1153)=0,"",INDEX('Smelter Reference List'!$A:$A,MATCH($A1153,'Smelter Reference List'!$E:$E,0)))</f>
        <v/>
      </c>
      <c r="C1153" s="300" t="str">
        <f>IF(LEN(A1153)=0,"",INDEX('Smelter Reference List'!$C:$C,MATCH($A1153,'Smelter Reference List'!$E:$E,0)))</f>
        <v/>
      </c>
      <c r="D1153" s="294" t="str">
        <f ca="1">IF(ISERROR($S1153),"",OFFSET('Smelter Reference List'!$C$4,$S1153-4,0)&amp;"")</f>
        <v/>
      </c>
      <c r="E1153" s="294" t="str">
        <f ca="1">IF(ISERROR($S1153),"",OFFSET('Smelter Reference List'!$D$4,$S1153-4,0)&amp;"")</f>
        <v/>
      </c>
      <c r="F1153" s="294" t="str">
        <f ca="1">IF(ISERROR($S1153),"",OFFSET('Smelter Reference List'!$E$4,$S1153-4,0))</f>
        <v/>
      </c>
      <c r="G1153" s="294" t="str">
        <f ca="1">IF(C1153=$U$4,"Enter smelter details", IF(ISERROR($S1153),"",OFFSET('Smelter Reference List'!$F$4,$S1153-4,0)))</f>
        <v/>
      </c>
      <c r="H1153" s="295" t="str">
        <f ca="1">IF(ISERROR($S1153),"",OFFSET('Smelter Reference List'!$G$4,$S1153-4,0))</f>
        <v/>
      </c>
      <c r="I1153" s="296" t="str">
        <f ca="1">IF(ISERROR($S1153),"",OFFSET('Smelter Reference List'!$H$4,$S1153-4,0))</f>
        <v/>
      </c>
      <c r="J1153" s="296" t="str">
        <f ca="1">IF(ISERROR($S1153),"",OFFSET('Smelter Reference List'!$I$4,$S1153-4,0))</f>
        <v/>
      </c>
      <c r="K1153" s="297"/>
      <c r="L1153" s="297"/>
      <c r="M1153" s="297"/>
      <c r="N1153" s="297"/>
      <c r="O1153" s="297"/>
      <c r="P1153" s="297"/>
      <c r="Q1153" s="298"/>
      <c r="R1153" s="227"/>
      <c r="S1153" s="228" t="e">
        <f>IF(C1153="",NA(),MATCH($B1153&amp;$C1153,'Smelter Reference List'!$J:$J,0))</f>
        <v>#N/A</v>
      </c>
      <c r="T1153" s="229"/>
      <c r="U1153" s="229">
        <f t="shared" ca="1" si="35"/>
        <v>0</v>
      </c>
      <c r="V1153" s="229"/>
      <c r="W1153" s="229"/>
      <c r="Y1153" s="223" t="str">
        <f t="shared" si="36"/>
        <v/>
      </c>
    </row>
    <row r="1154" spans="1:25" s="223" customFormat="1" ht="20.25">
      <c r="A1154" s="293"/>
      <c r="B1154" s="294" t="str">
        <f>IF(LEN(A1154)=0,"",INDEX('Smelter Reference List'!$A:$A,MATCH($A1154,'Smelter Reference List'!$E:$E,0)))</f>
        <v/>
      </c>
      <c r="C1154" s="300" t="str">
        <f>IF(LEN(A1154)=0,"",INDEX('Smelter Reference List'!$C:$C,MATCH($A1154,'Smelter Reference List'!$E:$E,0)))</f>
        <v/>
      </c>
      <c r="D1154" s="294" t="str">
        <f ca="1">IF(ISERROR($S1154),"",OFFSET('Smelter Reference List'!$C$4,$S1154-4,0)&amp;"")</f>
        <v/>
      </c>
      <c r="E1154" s="294" t="str">
        <f ca="1">IF(ISERROR($S1154),"",OFFSET('Smelter Reference List'!$D$4,$S1154-4,0)&amp;"")</f>
        <v/>
      </c>
      <c r="F1154" s="294" t="str">
        <f ca="1">IF(ISERROR($S1154),"",OFFSET('Smelter Reference List'!$E$4,$S1154-4,0))</f>
        <v/>
      </c>
      <c r="G1154" s="294" t="str">
        <f ca="1">IF(C1154=$U$4,"Enter smelter details", IF(ISERROR($S1154),"",OFFSET('Smelter Reference List'!$F$4,$S1154-4,0)))</f>
        <v/>
      </c>
      <c r="H1154" s="295" t="str">
        <f ca="1">IF(ISERROR($S1154),"",OFFSET('Smelter Reference List'!$G$4,$S1154-4,0))</f>
        <v/>
      </c>
      <c r="I1154" s="296" t="str">
        <f ca="1">IF(ISERROR($S1154),"",OFFSET('Smelter Reference List'!$H$4,$S1154-4,0))</f>
        <v/>
      </c>
      <c r="J1154" s="296" t="str">
        <f ca="1">IF(ISERROR($S1154),"",OFFSET('Smelter Reference List'!$I$4,$S1154-4,0))</f>
        <v/>
      </c>
      <c r="K1154" s="297"/>
      <c r="L1154" s="297"/>
      <c r="M1154" s="297"/>
      <c r="N1154" s="297"/>
      <c r="O1154" s="297"/>
      <c r="P1154" s="297"/>
      <c r="Q1154" s="298"/>
      <c r="R1154" s="227"/>
      <c r="S1154" s="228" t="e">
        <f>IF(C1154="",NA(),MATCH($B1154&amp;$C1154,'Smelter Reference List'!$J:$J,0))</f>
        <v>#N/A</v>
      </c>
      <c r="T1154" s="229"/>
      <c r="U1154" s="229">
        <f t="shared" ca="1" si="35"/>
        <v>0</v>
      </c>
      <c r="V1154" s="229"/>
      <c r="W1154" s="229"/>
      <c r="Y1154" s="223" t="str">
        <f t="shared" si="36"/>
        <v/>
      </c>
    </row>
    <row r="1155" spans="1:25" s="223" customFormat="1" ht="20.25">
      <c r="A1155" s="293"/>
      <c r="B1155" s="294" t="str">
        <f>IF(LEN(A1155)=0,"",INDEX('Smelter Reference List'!$A:$A,MATCH($A1155,'Smelter Reference List'!$E:$E,0)))</f>
        <v/>
      </c>
      <c r="C1155" s="300" t="str">
        <f>IF(LEN(A1155)=0,"",INDEX('Smelter Reference List'!$C:$C,MATCH($A1155,'Smelter Reference List'!$E:$E,0)))</f>
        <v/>
      </c>
      <c r="D1155" s="294" t="str">
        <f ca="1">IF(ISERROR($S1155),"",OFFSET('Smelter Reference List'!$C$4,$S1155-4,0)&amp;"")</f>
        <v/>
      </c>
      <c r="E1155" s="294" t="str">
        <f ca="1">IF(ISERROR($S1155),"",OFFSET('Smelter Reference List'!$D$4,$S1155-4,0)&amp;"")</f>
        <v/>
      </c>
      <c r="F1155" s="294" t="str">
        <f ca="1">IF(ISERROR($S1155),"",OFFSET('Smelter Reference List'!$E$4,$S1155-4,0))</f>
        <v/>
      </c>
      <c r="G1155" s="294" t="str">
        <f ca="1">IF(C1155=$U$4,"Enter smelter details", IF(ISERROR($S1155),"",OFFSET('Smelter Reference List'!$F$4,$S1155-4,0)))</f>
        <v/>
      </c>
      <c r="H1155" s="295" t="str">
        <f ca="1">IF(ISERROR($S1155),"",OFFSET('Smelter Reference List'!$G$4,$S1155-4,0))</f>
        <v/>
      </c>
      <c r="I1155" s="296" t="str">
        <f ca="1">IF(ISERROR($S1155),"",OFFSET('Smelter Reference List'!$H$4,$S1155-4,0))</f>
        <v/>
      </c>
      <c r="J1155" s="296" t="str">
        <f ca="1">IF(ISERROR($S1155),"",OFFSET('Smelter Reference List'!$I$4,$S1155-4,0))</f>
        <v/>
      </c>
      <c r="K1155" s="297"/>
      <c r="L1155" s="297"/>
      <c r="M1155" s="297"/>
      <c r="N1155" s="297"/>
      <c r="O1155" s="297"/>
      <c r="P1155" s="297"/>
      <c r="Q1155" s="298"/>
      <c r="R1155" s="227"/>
      <c r="S1155" s="228" t="e">
        <f>IF(C1155="",NA(),MATCH($B1155&amp;$C1155,'Smelter Reference List'!$J:$J,0))</f>
        <v>#N/A</v>
      </c>
      <c r="T1155" s="229"/>
      <c r="U1155" s="229">
        <f t="shared" ca="1" si="35"/>
        <v>0</v>
      </c>
      <c r="V1155" s="229"/>
      <c r="W1155" s="229"/>
      <c r="Y1155" s="223" t="str">
        <f t="shared" si="36"/>
        <v/>
      </c>
    </row>
    <row r="1156" spans="1:25" s="223" customFormat="1" ht="20.25">
      <c r="A1156" s="293"/>
      <c r="B1156" s="294" t="str">
        <f>IF(LEN(A1156)=0,"",INDEX('Smelter Reference List'!$A:$A,MATCH($A1156,'Smelter Reference List'!$E:$E,0)))</f>
        <v/>
      </c>
      <c r="C1156" s="300" t="str">
        <f>IF(LEN(A1156)=0,"",INDEX('Smelter Reference List'!$C:$C,MATCH($A1156,'Smelter Reference List'!$E:$E,0)))</f>
        <v/>
      </c>
      <c r="D1156" s="294" t="str">
        <f ca="1">IF(ISERROR($S1156),"",OFFSET('Smelter Reference List'!$C$4,$S1156-4,0)&amp;"")</f>
        <v/>
      </c>
      <c r="E1156" s="294" t="str">
        <f ca="1">IF(ISERROR($S1156),"",OFFSET('Smelter Reference List'!$D$4,$S1156-4,0)&amp;"")</f>
        <v/>
      </c>
      <c r="F1156" s="294" t="str">
        <f ca="1">IF(ISERROR($S1156),"",OFFSET('Smelter Reference List'!$E$4,$S1156-4,0))</f>
        <v/>
      </c>
      <c r="G1156" s="294" t="str">
        <f ca="1">IF(C1156=$U$4,"Enter smelter details", IF(ISERROR($S1156),"",OFFSET('Smelter Reference List'!$F$4,$S1156-4,0)))</f>
        <v/>
      </c>
      <c r="H1156" s="295" t="str">
        <f ca="1">IF(ISERROR($S1156),"",OFFSET('Smelter Reference List'!$G$4,$S1156-4,0))</f>
        <v/>
      </c>
      <c r="I1156" s="296" t="str">
        <f ca="1">IF(ISERROR($S1156),"",OFFSET('Smelter Reference List'!$H$4,$S1156-4,0))</f>
        <v/>
      </c>
      <c r="J1156" s="296" t="str">
        <f ca="1">IF(ISERROR($S1156),"",OFFSET('Smelter Reference List'!$I$4,$S1156-4,0))</f>
        <v/>
      </c>
      <c r="K1156" s="297"/>
      <c r="L1156" s="297"/>
      <c r="M1156" s="297"/>
      <c r="N1156" s="297"/>
      <c r="O1156" s="297"/>
      <c r="P1156" s="297"/>
      <c r="Q1156" s="298"/>
      <c r="R1156" s="227"/>
      <c r="S1156" s="228" t="e">
        <f>IF(C1156="",NA(),MATCH($B1156&amp;$C1156,'Smelter Reference List'!$J:$J,0))</f>
        <v>#N/A</v>
      </c>
      <c r="T1156" s="229"/>
      <c r="U1156" s="229">
        <f t="shared" ca="1" si="35"/>
        <v>0</v>
      </c>
      <c r="V1156" s="229"/>
      <c r="W1156" s="229"/>
      <c r="Y1156" s="223" t="str">
        <f t="shared" si="36"/>
        <v/>
      </c>
    </row>
    <row r="1157" spans="1:25" s="223" customFormat="1" ht="20.25">
      <c r="A1157" s="293"/>
      <c r="B1157" s="294" t="str">
        <f>IF(LEN(A1157)=0,"",INDEX('Smelter Reference List'!$A:$A,MATCH($A1157,'Smelter Reference List'!$E:$E,0)))</f>
        <v/>
      </c>
      <c r="C1157" s="300" t="str">
        <f>IF(LEN(A1157)=0,"",INDEX('Smelter Reference List'!$C:$C,MATCH($A1157,'Smelter Reference List'!$E:$E,0)))</f>
        <v/>
      </c>
      <c r="D1157" s="294" t="str">
        <f ca="1">IF(ISERROR($S1157),"",OFFSET('Smelter Reference List'!$C$4,$S1157-4,0)&amp;"")</f>
        <v/>
      </c>
      <c r="E1157" s="294" t="str">
        <f ca="1">IF(ISERROR($S1157),"",OFFSET('Smelter Reference List'!$D$4,$S1157-4,0)&amp;"")</f>
        <v/>
      </c>
      <c r="F1157" s="294" t="str">
        <f ca="1">IF(ISERROR($S1157),"",OFFSET('Smelter Reference List'!$E$4,$S1157-4,0))</f>
        <v/>
      </c>
      <c r="G1157" s="294" t="str">
        <f ca="1">IF(C1157=$U$4,"Enter smelter details", IF(ISERROR($S1157),"",OFFSET('Smelter Reference List'!$F$4,$S1157-4,0)))</f>
        <v/>
      </c>
      <c r="H1157" s="295" t="str">
        <f ca="1">IF(ISERROR($S1157),"",OFFSET('Smelter Reference List'!$G$4,$S1157-4,0))</f>
        <v/>
      </c>
      <c r="I1157" s="296" t="str">
        <f ca="1">IF(ISERROR($S1157),"",OFFSET('Smelter Reference List'!$H$4,$S1157-4,0))</f>
        <v/>
      </c>
      <c r="J1157" s="296" t="str">
        <f ca="1">IF(ISERROR($S1157),"",OFFSET('Smelter Reference List'!$I$4,$S1157-4,0))</f>
        <v/>
      </c>
      <c r="K1157" s="297"/>
      <c r="L1157" s="297"/>
      <c r="M1157" s="297"/>
      <c r="N1157" s="297"/>
      <c r="O1157" s="297"/>
      <c r="P1157" s="297"/>
      <c r="Q1157" s="298"/>
      <c r="R1157" s="227"/>
      <c r="S1157" s="228" t="e">
        <f>IF(C1157="",NA(),MATCH($B1157&amp;$C1157,'Smelter Reference List'!$J:$J,0))</f>
        <v>#N/A</v>
      </c>
      <c r="T1157" s="229"/>
      <c r="U1157" s="229">
        <f t="shared" ca="1" si="35"/>
        <v>0</v>
      </c>
      <c r="V1157" s="229"/>
      <c r="W1157" s="229"/>
      <c r="Y1157" s="223" t="str">
        <f t="shared" si="36"/>
        <v/>
      </c>
    </row>
    <row r="1158" spans="1:25" s="223" customFormat="1" ht="20.25">
      <c r="A1158" s="293"/>
      <c r="B1158" s="294" t="str">
        <f>IF(LEN(A1158)=0,"",INDEX('Smelter Reference List'!$A:$A,MATCH($A1158,'Smelter Reference List'!$E:$E,0)))</f>
        <v/>
      </c>
      <c r="C1158" s="300" t="str">
        <f>IF(LEN(A1158)=0,"",INDEX('Smelter Reference List'!$C:$C,MATCH($A1158,'Smelter Reference List'!$E:$E,0)))</f>
        <v/>
      </c>
      <c r="D1158" s="294" t="str">
        <f ca="1">IF(ISERROR($S1158),"",OFFSET('Smelter Reference List'!$C$4,$S1158-4,0)&amp;"")</f>
        <v/>
      </c>
      <c r="E1158" s="294" t="str">
        <f ca="1">IF(ISERROR($S1158),"",OFFSET('Smelter Reference List'!$D$4,$S1158-4,0)&amp;"")</f>
        <v/>
      </c>
      <c r="F1158" s="294" t="str">
        <f ca="1">IF(ISERROR($S1158),"",OFFSET('Smelter Reference List'!$E$4,$S1158-4,0))</f>
        <v/>
      </c>
      <c r="G1158" s="294" t="str">
        <f ca="1">IF(C1158=$U$4,"Enter smelter details", IF(ISERROR($S1158),"",OFFSET('Smelter Reference List'!$F$4,$S1158-4,0)))</f>
        <v/>
      </c>
      <c r="H1158" s="295" t="str">
        <f ca="1">IF(ISERROR($S1158),"",OFFSET('Smelter Reference List'!$G$4,$S1158-4,0))</f>
        <v/>
      </c>
      <c r="I1158" s="296" t="str">
        <f ca="1">IF(ISERROR($S1158),"",OFFSET('Smelter Reference List'!$H$4,$S1158-4,0))</f>
        <v/>
      </c>
      <c r="J1158" s="296" t="str">
        <f ca="1">IF(ISERROR($S1158),"",OFFSET('Smelter Reference List'!$I$4,$S1158-4,0))</f>
        <v/>
      </c>
      <c r="K1158" s="297"/>
      <c r="L1158" s="297"/>
      <c r="M1158" s="297"/>
      <c r="N1158" s="297"/>
      <c r="O1158" s="297"/>
      <c r="P1158" s="297"/>
      <c r="Q1158" s="298"/>
      <c r="R1158" s="227"/>
      <c r="S1158" s="228" t="e">
        <f>IF(C1158="",NA(),MATCH($B1158&amp;$C1158,'Smelter Reference List'!$J:$J,0))</f>
        <v>#N/A</v>
      </c>
      <c r="T1158" s="229"/>
      <c r="U1158" s="229">
        <f t="shared" ref="U1158:U1221" ca="1" si="37">IF(AND(C1158="Smelter not listed",OR(LEN(D1158)=0,LEN(E1158)=0)),1,0)</f>
        <v>0</v>
      </c>
      <c r="V1158" s="229"/>
      <c r="W1158" s="229"/>
      <c r="Y1158" s="223" t="str">
        <f t="shared" ref="Y1158:Y1221" si="38">B1158&amp;C1158</f>
        <v/>
      </c>
    </row>
    <row r="1159" spans="1:25" s="223" customFormat="1" ht="20.25">
      <c r="A1159" s="293"/>
      <c r="B1159" s="294" t="str">
        <f>IF(LEN(A1159)=0,"",INDEX('Smelter Reference List'!$A:$A,MATCH($A1159,'Smelter Reference List'!$E:$E,0)))</f>
        <v/>
      </c>
      <c r="C1159" s="300" t="str">
        <f>IF(LEN(A1159)=0,"",INDEX('Smelter Reference List'!$C:$C,MATCH($A1159,'Smelter Reference List'!$E:$E,0)))</f>
        <v/>
      </c>
      <c r="D1159" s="294" t="str">
        <f ca="1">IF(ISERROR($S1159),"",OFFSET('Smelter Reference List'!$C$4,$S1159-4,0)&amp;"")</f>
        <v/>
      </c>
      <c r="E1159" s="294" t="str">
        <f ca="1">IF(ISERROR($S1159),"",OFFSET('Smelter Reference List'!$D$4,$S1159-4,0)&amp;"")</f>
        <v/>
      </c>
      <c r="F1159" s="294" t="str">
        <f ca="1">IF(ISERROR($S1159),"",OFFSET('Smelter Reference List'!$E$4,$S1159-4,0))</f>
        <v/>
      </c>
      <c r="G1159" s="294" t="str">
        <f ca="1">IF(C1159=$U$4,"Enter smelter details", IF(ISERROR($S1159),"",OFFSET('Smelter Reference List'!$F$4,$S1159-4,0)))</f>
        <v/>
      </c>
      <c r="H1159" s="295" t="str">
        <f ca="1">IF(ISERROR($S1159),"",OFFSET('Smelter Reference List'!$G$4,$S1159-4,0))</f>
        <v/>
      </c>
      <c r="I1159" s="296" t="str">
        <f ca="1">IF(ISERROR($S1159),"",OFFSET('Smelter Reference List'!$H$4,$S1159-4,0))</f>
        <v/>
      </c>
      <c r="J1159" s="296" t="str">
        <f ca="1">IF(ISERROR($S1159),"",OFFSET('Smelter Reference List'!$I$4,$S1159-4,0))</f>
        <v/>
      </c>
      <c r="K1159" s="297"/>
      <c r="L1159" s="297"/>
      <c r="M1159" s="297"/>
      <c r="N1159" s="297"/>
      <c r="O1159" s="297"/>
      <c r="P1159" s="297"/>
      <c r="Q1159" s="298"/>
      <c r="R1159" s="227"/>
      <c r="S1159" s="228" t="e">
        <f>IF(C1159="",NA(),MATCH($B1159&amp;$C1159,'Smelter Reference List'!$J:$J,0))</f>
        <v>#N/A</v>
      </c>
      <c r="T1159" s="229"/>
      <c r="U1159" s="229">
        <f t="shared" ca="1" si="37"/>
        <v>0</v>
      </c>
      <c r="V1159" s="229"/>
      <c r="W1159" s="229"/>
      <c r="Y1159" s="223" t="str">
        <f t="shared" si="38"/>
        <v/>
      </c>
    </row>
    <row r="1160" spans="1:25" s="223" customFormat="1" ht="20.25">
      <c r="A1160" s="293"/>
      <c r="B1160" s="294" t="str">
        <f>IF(LEN(A1160)=0,"",INDEX('Smelter Reference List'!$A:$A,MATCH($A1160,'Smelter Reference List'!$E:$E,0)))</f>
        <v/>
      </c>
      <c r="C1160" s="300" t="str">
        <f>IF(LEN(A1160)=0,"",INDEX('Smelter Reference List'!$C:$C,MATCH($A1160,'Smelter Reference List'!$E:$E,0)))</f>
        <v/>
      </c>
      <c r="D1160" s="294" t="str">
        <f ca="1">IF(ISERROR($S1160),"",OFFSET('Smelter Reference List'!$C$4,$S1160-4,0)&amp;"")</f>
        <v/>
      </c>
      <c r="E1160" s="294" t="str">
        <f ca="1">IF(ISERROR($S1160),"",OFFSET('Smelter Reference List'!$D$4,$S1160-4,0)&amp;"")</f>
        <v/>
      </c>
      <c r="F1160" s="294" t="str">
        <f ca="1">IF(ISERROR($S1160),"",OFFSET('Smelter Reference List'!$E$4,$S1160-4,0))</f>
        <v/>
      </c>
      <c r="G1160" s="294" t="str">
        <f ca="1">IF(C1160=$U$4,"Enter smelter details", IF(ISERROR($S1160),"",OFFSET('Smelter Reference List'!$F$4,$S1160-4,0)))</f>
        <v/>
      </c>
      <c r="H1160" s="295" t="str">
        <f ca="1">IF(ISERROR($S1160),"",OFFSET('Smelter Reference List'!$G$4,$S1160-4,0))</f>
        <v/>
      </c>
      <c r="I1160" s="296" t="str">
        <f ca="1">IF(ISERROR($S1160),"",OFFSET('Smelter Reference List'!$H$4,$S1160-4,0))</f>
        <v/>
      </c>
      <c r="J1160" s="296" t="str">
        <f ca="1">IF(ISERROR($S1160),"",OFFSET('Smelter Reference List'!$I$4,$S1160-4,0))</f>
        <v/>
      </c>
      <c r="K1160" s="297"/>
      <c r="L1160" s="297"/>
      <c r="M1160" s="297"/>
      <c r="N1160" s="297"/>
      <c r="O1160" s="297"/>
      <c r="P1160" s="297"/>
      <c r="Q1160" s="298"/>
      <c r="R1160" s="227"/>
      <c r="S1160" s="228" t="e">
        <f>IF(C1160="",NA(),MATCH($B1160&amp;$C1160,'Smelter Reference List'!$J:$J,0))</f>
        <v>#N/A</v>
      </c>
      <c r="T1160" s="229"/>
      <c r="U1160" s="229">
        <f t="shared" ca="1" si="37"/>
        <v>0</v>
      </c>
      <c r="V1160" s="229"/>
      <c r="W1160" s="229"/>
      <c r="Y1160" s="223" t="str">
        <f t="shared" si="38"/>
        <v/>
      </c>
    </row>
    <row r="1161" spans="1:25" s="223" customFormat="1" ht="20.25">
      <c r="A1161" s="293"/>
      <c r="B1161" s="294" t="str">
        <f>IF(LEN(A1161)=0,"",INDEX('Smelter Reference List'!$A:$A,MATCH($A1161,'Smelter Reference List'!$E:$E,0)))</f>
        <v/>
      </c>
      <c r="C1161" s="300" t="str">
        <f>IF(LEN(A1161)=0,"",INDEX('Smelter Reference List'!$C:$C,MATCH($A1161,'Smelter Reference List'!$E:$E,0)))</f>
        <v/>
      </c>
      <c r="D1161" s="294" t="str">
        <f ca="1">IF(ISERROR($S1161),"",OFFSET('Smelter Reference List'!$C$4,$S1161-4,0)&amp;"")</f>
        <v/>
      </c>
      <c r="E1161" s="294" t="str">
        <f ca="1">IF(ISERROR($S1161),"",OFFSET('Smelter Reference List'!$D$4,$S1161-4,0)&amp;"")</f>
        <v/>
      </c>
      <c r="F1161" s="294" t="str">
        <f ca="1">IF(ISERROR($S1161),"",OFFSET('Smelter Reference List'!$E$4,$S1161-4,0))</f>
        <v/>
      </c>
      <c r="G1161" s="294" t="str">
        <f ca="1">IF(C1161=$U$4,"Enter smelter details", IF(ISERROR($S1161),"",OFFSET('Smelter Reference List'!$F$4,$S1161-4,0)))</f>
        <v/>
      </c>
      <c r="H1161" s="295" t="str">
        <f ca="1">IF(ISERROR($S1161),"",OFFSET('Smelter Reference List'!$G$4,$S1161-4,0))</f>
        <v/>
      </c>
      <c r="I1161" s="296" t="str">
        <f ca="1">IF(ISERROR($S1161),"",OFFSET('Smelter Reference List'!$H$4,$S1161-4,0))</f>
        <v/>
      </c>
      <c r="J1161" s="296" t="str">
        <f ca="1">IF(ISERROR($S1161),"",OFFSET('Smelter Reference List'!$I$4,$S1161-4,0))</f>
        <v/>
      </c>
      <c r="K1161" s="297"/>
      <c r="L1161" s="297"/>
      <c r="M1161" s="297"/>
      <c r="N1161" s="297"/>
      <c r="O1161" s="297"/>
      <c r="P1161" s="297"/>
      <c r="Q1161" s="298"/>
      <c r="R1161" s="227"/>
      <c r="S1161" s="228" t="e">
        <f>IF(C1161="",NA(),MATCH($B1161&amp;$C1161,'Smelter Reference List'!$J:$J,0))</f>
        <v>#N/A</v>
      </c>
      <c r="T1161" s="229"/>
      <c r="U1161" s="229">
        <f t="shared" ca="1" si="37"/>
        <v>0</v>
      </c>
      <c r="V1161" s="229"/>
      <c r="W1161" s="229"/>
      <c r="Y1161" s="223" t="str">
        <f t="shared" si="38"/>
        <v/>
      </c>
    </row>
    <row r="1162" spans="1:25" s="223" customFormat="1" ht="20.25">
      <c r="A1162" s="293"/>
      <c r="B1162" s="294" t="str">
        <f>IF(LEN(A1162)=0,"",INDEX('Smelter Reference List'!$A:$A,MATCH($A1162,'Smelter Reference List'!$E:$E,0)))</f>
        <v/>
      </c>
      <c r="C1162" s="300" t="str">
        <f>IF(LEN(A1162)=0,"",INDEX('Smelter Reference List'!$C:$C,MATCH($A1162,'Smelter Reference List'!$E:$E,0)))</f>
        <v/>
      </c>
      <c r="D1162" s="294" t="str">
        <f ca="1">IF(ISERROR($S1162),"",OFFSET('Smelter Reference List'!$C$4,$S1162-4,0)&amp;"")</f>
        <v/>
      </c>
      <c r="E1162" s="294" t="str">
        <f ca="1">IF(ISERROR($S1162),"",OFFSET('Smelter Reference List'!$D$4,$S1162-4,0)&amp;"")</f>
        <v/>
      </c>
      <c r="F1162" s="294" t="str">
        <f ca="1">IF(ISERROR($S1162),"",OFFSET('Smelter Reference List'!$E$4,$S1162-4,0))</f>
        <v/>
      </c>
      <c r="G1162" s="294" t="str">
        <f ca="1">IF(C1162=$U$4,"Enter smelter details", IF(ISERROR($S1162),"",OFFSET('Smelter Reference List'!$F$4,$S1162-4,0)))</f>
        <v/>
      </c>
      <c r="H1162" s="295" t="str">
        <f ca="1">IF(ISERROR($S1162),"",OFFSET('Smelter Reference List'!$G$4,$S1162-4,0))</f>
        <v/>
      </c>
      <c r="I1162" s="296" t="str">
        <f ca="1">IF(ISERROR($S1162),"",OFFSET('Smelter Reference List'!$H$4,$S1162-4,0))</f>
        <v/>
      </c>
      <c r="J1162" s="296" t="str">
        <f ca="1">IF(ISERROR($S1162),"",OFFSET('Smelter Reference List'!$I$4,$S1162-4,0))</f>
        <v/>
      </c>
      <c r="K1162" s="297"/>
      <c r="L1162" s="297"/>
      <c r="M1162" s="297"/>
      <c r="N1162" s="297"/>
      <c r="O1162" s="297"/>
      <c r="P1162" s="297"/>
      <c r="Q1162" s="298"/>
      <c r="R1162" s="227"/>
      <c r="S1162" s="228" t="e">
        <f>IF(C1162="",NA(),MATCH($B1162&amp;$C1162,'Smelter Reference List'!$J:$J,0))</f>
        <v>#N/A</v>
      </c>
      <c r="T1162" s="229"/>
      <c r="U1162" s="229">
        <f t="shared" ca="1" si="37"/>
        <v>0</v>
      </c>
      <c r="V1162" s="229"/>
      <c r="W1162" s="229"/>
      <c r="Y1162" s="223" t="str">
        <f t="shared" si="38"/>
        <v/>
      </c>
    </row>
    <row r="1163" spans="1:25" s="223" customFormat="1" ht="20.25">
      <c r="A1163" s="293"/>
      <c r="B1163" s="294" t="str">
        <f>IF(LEN(A1163)=0,"",INDEX('Smelter Reference List'!$A:$A,MATCH($A1163,'Smelter Reference List'!$E:$E,0)))</f>
        <v/>
      </c>
      <c r="C1163" s="300" t="str">
        <f>IF(LEN(A1163)=0,"",INDEX('Smelter Reference List'!$C:$C,MATCH($A1163,'Smelter Reference List'!$E:$E,0)))</f>
        <v/>
      </c>
      <c r="D1163" s="294" t="str">
        <f ca="1">IF(ISERROR($S1163),"",OFFSET('Smelter Reference List'!$C$4,$S1163-4,0)&amp;"")</f>
        <v/>
      </c>
      <c r="E1163" s="294" t="str">
        <f ca="1">IF(ISERROR($S1163),"",OFFSET('Smelter Reference List'!$D$4,$S1163-4,0)&amp;"")</f>
        <v/>
      </c>
      <c r="F1163" s="294" t="str">
        <f ca="1">IF(ISERROR($S1163),"",OFFSET('Smelter Reference List'!$E$4,$S1163-4,0))</f>
        <v/>
      </c>
      <c r="G1163" s="294" t="str">
        <f ca="1">IF(C1163=$U$4,"Enter smelter details", IF(ISERROR($S1163),"",OFFSET('Smelter Reference List'!$F$4,$S1163-4,0)))</f>
        <v/>
      </c>
      <c r="H1163" s="295" t="str">
        <f ca="1">IF(ISERROR($S1163),"",OFFSET('Smelter Reference List'!$G$4,$S1163-4,0))</f>
        <v/>
      </c>
      <c r="I1163" s="296" t="str">
        <f ca="1">IF(ISERROR($S1163),"",OFFSET('Smelter Reference List'!$H$4,$S1163-4,0))</f>
        <v/>
      </c>
      <c r="J1163" s="296" t="str">
        <f ca="1">IF(ISERROR($S1163),"",OFFSET('Smelter Reference List'!$I$4,$S1163-4,0))</f>
        <v/>
      </c>
      <c r="K1163" s="297"/>
      <c r="L1163" s="297"/>
      <c r="M1163" s="297"/>
      <c r="N1163" s="297"/>
      <c r="O1163" s="297"/>
      <c r="P1163" s="297"/>
      <c r="Q1163" s="298"/>
      <c r="R1163" s="227"/>
      <c r="S1163" s="228" t="e">
        <f>IF(C1163="",NA(),MATCH($B1163&amp;$C1163,'Smelter Reference List'!$J:$J,0))</f>
        <v>#N/A</v>
      </c>
      <c r="T1163" s="229"/>
      <c r="U1163" s="229">
        <f t="shared" ca="1" si="37"/>
        <v>0</v>
      </c>
      <c r="V1163" s="229"/>
      <c r="W1163" s="229"/>
      <c r="Y1163" s="223" t="str">
        <f t="shared" si="38"/>
        <v/>
      </c>
    </row>
    <row r="1164" spans="1:25" s="223" customFormat="1" ht="20.25">
      <c r="A1164" s="293"/>
      <c r="B1164" s="294" t="str">
        <f>IF(LEN(A1164)=0,"",INDEX('Smelter Reference List'!$A:$A,MATCH($A1164,'Smelter Reference List'!$E:$E,0)))</f>
        <v/>
      </c>
      <c r="C1164" s="300" t="str">
        <f>IF(LEN(A1164)=0,"",INDEX('Smelter Reference List'!$C:$C,MATCH($A1164,'Smelter Reference List'!$E:$E,0)))</f>
        <v/>
      </c>
      <c r="D1164" s="294" t="str">
        <f ca="1">IF(ISERROR($S1164),"",OFFSET('Smelter Reference List'!$C$4,$S1164-4,0)&amp;"")</f>
        <v/>
      </c>
      <c r="E1164" s="294" t="str">
        <f ca="1">IF(ISERROR($S1164),"",OFFSET('Smelter Reference List'!$D$4,$S1164-4,0)&amp;"")</f>
        <v/>
      </c>
      <c r="F1164" s="294" t="str">
        <f ca="1">IF(ISERROR($S1164),"",OFFSET('Smelter Reference List'!$E$4,$S1164-4,0))</f>
        <v/>
      </c>
      <c r="G1164" s="294" t="str">
        <f ca="1">IF(C1164=$U$4,"Enter smelter details", IF(ISERROR($S1164),"",OFFSET('Smelter Reference List'!$F$4,$S1164-4,0)))</f>
        <v/>
      </c>
      <c r="H1164" s="295" t="str">
        <f ca="1">IF(ISERROR($S1164),"",OFFSET('Smelter Reference List'!$G$4,$S1164-4,0))</f>
        <v/>
      </c>
      <c r="I1164" s="296" t="str">
        <f ca="1">IF(ISERROR($S1164),"",OFFSET('Smelter Reference List'!$H$4,$S1164-4,0))</f>
        <v/>
      </c>
      <c r="J1164" s="296" t="str">
        <f ca="1">IF(ISERROR($S1164),"",OFFSET('Smelter Reference List'!$I$4,$S1164-4,0))</f>
        <v/>
      </c>
      <c r="K1164" s="297"/>
      <c r="L1164" s="297"/>
      <c r="M1164" s="297"/>
      <c r="N1164" s="297"/>
      <c r="O1164" s="297"/>
      <c r="P1164" s="297"/>
      <c r="Q1164" s="298"/>
      <c r="R1164" s="227"/>
      <c r="S1164" s="228" t="e">
        <f>IF(C1164="",NA(),MATCH($B1164&amp;$C1164,'Smelter Reference List'!$J:$J,0))</f>
        <v>#N/A</v>
      </c>
      <c r="T1164" s="229"/>
      <c r="U1164" s="229">
        <f t="shared" ca="1" si="37"/>
        <v>0</v>
      </c>
      <c r="V1164" s="229"/>
      <c r="W1164" s="229"/>
      <c r="Y1164" s="223" t="str">
        <f t="shared" si="38"/>
        <v/>
      </c>
    </row>
    <row r="1165" spans="1:25" s="223" customFormat="1" ht="20.25">
      <c r="A1165" s="293"/>
      <c r="B1165" s="294" t="str">
        <f>IF(LEN(A1165)=0,"",INDEX('Smelter Reference List'!$A:$A,MATCH($A1165,'Smelter Reference List'!$E:$E,0)))</f>
        <v/>
      </c>
      <c r="C1165" s="300" t="str">
        <f>IF(LEN(A1165)=0,"",INDEX('Smelter Reference List'!$C:$C,MATCH($A1165,'Smelter Reference List'!$E:$E,0)))</f>
        <v/>
      </c>
      <c r="D1165" s="294" t="str">
        <f ca="1">IF(ISERROR($S1165),"",OFFSET('Smelter Reference List'!$C$4,$S1165-4,0)&amp;"")</f>
        <v/>
      </c>
      <c r="E1165" s="294" t="str">
        <f ca="1">IF(ISERROR($S1165),"",OFFSET('Smelter Reference List'!$D$4,$S1165-4,0)&amp;"")</f>
        <v/>
      </c>
      <c r="F1165" s="294" t="str">
        <f ca="1">IF(ISERROR($S1165),"",OFFSET('Smelter Reference List'!$E$4,$S1165-4,0))</f>
        <v/>
      </c>
      <c r="G1165" s="294" t="str">
        <f ca="1">IF(C1165=$U$4,"Enter smelter details", IF(ISERROR($S1165),"",OFFSET('Smelter Reference List'!$F$4,$S1165-4,0)))</f>
        <v/>
      </c>
      <c r="H1165" s="295" t="str">
        <f ca="1">IF(ISERROR($S1165),"",OFFSET('Smelter Reference List'!$G$4,$S1165-4,0))</f>
        <v/>
      </c>
      <c r="I1165" s="296" t="str">
        <f ca="1">IF(ISERROR($S1165),"",OFFSET('Smelter Reference List'!$H$4,$S1165-4,0))</f>
        <v/>
      </c>
      <c r="J1165" s="296" t="str">
        <f ca="1">IF(ISERROR($S1165),"",OFFSET('Smelter Reference List'!$I$4,$S1165-4,0))</f>
        <v/>
      </c>
      <c r="K1165" s="297"/>
      <c r="L1165" s="297"/>
      <c r="M1165" s="297"/>
      <c r="N1165" s="297"/>
      <c r="O1165" s="297"/>
      <c r="P1165" s="297"/>
      <c r="Q1165" s="298"/>
      <c r="R1165" s="227"/>
      <c r="S1165" s="228" t="e">
        <f>IF(C1165="",NA(),MATCH($B1165&amp;$C1165,'Smelter Reference List'!$J:$J,0))</f>
        <v>#N/A</v>
      </c>
      <c r="T1165" s="229"/>
      <c r="U1165" s="229">
        <f t="shared" ca="1" si="37"/>
        <v>0</v>
      </c>
      <c r="V1165" s="229"/>
      <c r="W1165" s="229"/>
      <c r="Y1165" s="223" t="str">
        <f t="shared" si="38"/>
        <v/>
      </c>
    </row>
    <row r="1166" spans="1:25" s="223" customFormat="1" ht="20.25">
      <c r="A1166" s="293"/>
      <c r="B1166" s="294" t="str">
        <f>IF(LEN(A1166)=0,"",INDEX('Smelter Reference List'!$A:$A,MATCH($A1166,'Smelter Reference List'!$E:$E,0)))</f>
        <v/>
      </c>
      <c r="C1166" s="300" t="str">
        <f>IF(LEN(A1166)=0,"",INDEX('Smelter Reference List'!$C:$C,MATCH($A1166,'Smelter Reference List'!$E:$E,0)))</f>
        <v/>
      </c>
      <c r="D1166" s="294" t="str">
        <f ca="1">IF(ISERROR($S1166),"",OFFSET('Smelter Reference List'!$C$4,$S1166-4,0)&amp;"")</f>
        <v/>
      </c>
      <c r="E1166" s="294" t="str">
        <f ca="1">IF(ISERROR($S1166),"",OFFSET('Smelter Reference List'!$D$4,$S1166-4,0)&amp;"")</f>
        <v/>
      </c>
      <c r="F1166" s="294" t="str">
        <f ca="1">IF(ISERROR($S1166),"",OFFSET('Smelter Reference List'!$E$4,$S1166-4,0))</f>
        <v/>
      </c>
      <c r="G1166" s="294" t="str">
        <f ca="1">IF(C1166=$U$4,"Enter smelter details", IF(ISERROR($S1166),"",OFFSET('Smelter Reference List'!$F$4,$S1166-4,0)))</f>
        <v/>
      </c>
      <c r="H1166" s="295" t="str">
        <f ca="1">IF(ISERROR($S1166),"",OFFSET('Smelter Reference List'!$G$4,$S1166-4,0))</f>
        <v/>
      </c>
      <c r="I1166" s="296" t="str">
        <f ca="1">IF(ISERROR($S1166),"",OFFSET('Smelter Reference List'!$H$4,$S1166-4,0))</f>
        <v/>
      </c>
      <c r="J1166" s="296" t="str">
        <f ca="1">IF(ISERROR($S1166),"",OFFSET('Smelter Reference List'!$I$4,$S1166-4,0))</f>
        <v/>
      </c>
      <c r="K1166" s="297"/>
      <c r="L1166" s="297"/>
      <c r="M1166" s="297"/>
      <c r="N1166" s="297"/>
      <c r="O1166" s="297"/>
      <c r="P1166" s="297"/>
      <c r="Q1166" s="298"/>
      <c r="R1166" s="227"/>
      <c r="S1166" s="228" t="e">
        <f>IF(C1166="",NA(),MATCH($B1166&amp;$C1166,'Smelter Reference List'!$J:$J,0))</f>
        <v>#N/A</v>
      </c>
      <c r="T1166" s="229"/>
      <c r="U1166" s="229">
        <f t="shared" ca="1" si="37"/>
        <v>0</v>
      </c>
      <c r="V1166" s="229"/>
      <c r="W1166" s="229"/>
      <c r="Y1166" s="223" t="str">
        <f t="shared" si="38"/>
        <v/>
      </c>
    </row>
    <row r="1167" spans="1:25" s="223" customFormat="1" ht="20.25">
      <c r="A1167" s="293"/>
      <c r="B1167" s="294" t="str">
        <f>IF(LEN(A1167)=0,"",INDEX('Smelter Reference List'!$A:$A,MATCH($A1167,'Smelter Reference List'!$E:$E,0)))</f>
        <v/>
      </c>
      <c r="C1167" s="300" t="str">
        <f>IF(LEN(A1167)=0,"",INDEX('Smelter Reference List'!$C:$C,MATCH($A1167,'Smelter Reference List'!$E:$E,0)))</f>
        <v/>
      </c>
      <c r="D1167" s="294" t="str">
        <f ca="1">IF(ISERROR($S1167),"",OFFSET('Smelter Reference List'!$C$4,$S1167-4,0)&amp;"")</f>
        <v/>
      </c>
      <c r="E1167" s="294" t="str">
        <f ca="1">IF(ISERROR($S1167),"",OFFSET('Smelter Reference List'!$D$4,$S1167-4,0)&amp;"")</f>
        <v/>
      </c>
      <c r="F1167" s="294" t="str">
        <f ca="1">IF(ISERROR($S1167),"",OFFSET('Smelter Reference List'!$E$4,$S1167-4,0))</f>
        <v/>
      </c>
      <c r="G1167" s="294" t="str">
        <f ca="1">IF(C1167=$U$4,"Enter smelter details", IF(ISERROR($S1167),"",OFFSET('Smelter Reference List'!$F$4,$S1167-4,0)))</f>
        <v/>
      </c>
      <c r="H1167" s="295" t="str">
        <f ca="1">IF(ISERROR($S1167),"",OFFSET('Smelter Reference List'!$G$4,$S1167-4,0))</f>
        <v/>
      </c>
      <c r="I1167" s="296" t="str">
        <f ca="1">IF(ISERROR($S1167),"",OFFSET('Smelter Reference List'!$H$4,$S1167-4,0))</f>
        <v/>
      </c>
      <c r="J1167" s="296" t="str">
        <f ca="1">IF(ISERROR($S1167),"",OFFSET('Smelter Reference List'!$I$4,$S1167-4,0))</f>
        <v/>
      </c>
      <c r="K1167" s="297"/>
      <c r="L1167" s="297"/>
      <c r="M1167" s="297"/>
      <c r="N1167" s="297"/>
      <c r="O1167" s="297"/>
      <c r="P1167" s="297"/>
      <c r="Q1167" s="298"/>
      <c r="R1167" s="227"/>
      <c r="S1167" s="228" t="e">
        <f>IF(C1167="",NA(),MATCH($B1167&amp;$C1167,'Smelter Reference List'!$J:$J,0))</f>
        <v>#N/A</v>
      </c>
      <c r="T1167" s="229"/>
      <c r="U1167" s="229">
        <f t="shared" ca="1" si="37"/>
        <v>0</v>
      </c>
      <c r="V1167" s="229"/>
      <c r="W1167" s="229"/>
      <c r="Y1167" s="223" t="str">
        <f t="shared" si="38"/>
        <v/>
      </c>
    </row>
    <row r="1168" spans="1:25" s="223" customFormat="1" ht="20.25">
      <c r="A1168" s="293"/>
      <c r="B1168" s="294" t="str">
        <f>IF(LEN(A1168)=0,"",INDEX('Smelter Reference List'!$A:$A,MATCH($A1168,'Smelter Reference List'!$E:$E,0)))</f>
        <v/>
      </c>
      <c r="C1168" s="300" t="str">
        <f>IF(LEN(A1168)=0,"",INDEX('Smelter Reference List'!$C:$C,MATCH($A1168,'Smelter Reference List'!$E:$E,0)))</f>
        <v/>
      </c>
      <c r="D1168" s="294" t="str">
        <f ca="1">IF(ISERROR($S1168),"",OFFSET('Smelter Reference List'!$C$4,$S1168-4,0)&amp;"")</f>
        <v/>
      </c>
      <c r="E1168" s="294" t="str">
        <f ca="1">IF(ISERROR($S1168),"",OFFSET('Smelter Reference List'!$D$4,$S1168-4,0)&amp;"")</f>
        <v/>
      </c>
      <c r="F1168" s="294" t="str">
        <f ca="1">IF(ISERROR($S1168),"",OFFSET('Smelter Reference List'!$E$4,$S1168-4,0))</f>
        <v/>
      </c>
      <c r="G1168" s="294" t="str">
        <f ca="1">IF(C1168=$U$4,"Enter smelter details", IF(ISERROR($S1168),"",OFFSET('Smelter Reference List'!$F$4,$S1168-4,0)))</f>
        <v/>
      </c>
      <c r="H1168" s="295" t="str">
        <f ca="1">IF(ISERROR($S1168),"",OFFSET('Smelter Reference List'!$G$4,$S1168-4,0))</f>
        <v/>
      </c>
      <c r="I1168" s="296" t="str">
        <f ca="1">IF(ISERROR($S1168),"",OFFSET('Smelter Reference List'!$H$4,$S1168-4,0))</f>
        <v/>
      </c>
      <c r="J1168" s="296" t="str">
        <f ca="1">IF(ISERROR($S1168),"",OFFSET('Smelter Reference List'!$I$4,$S1168-4,0))</f>
        <v/>
      </c>
      <c r="K1168" s="297"/>
      <c r="L1168" s="297"/>
      <c r="M1168" s="297"/>
      <c r="N1168" s="297"/>
      <c r="O1168" s="297"/>
      <c r="P1168" s="297"/>
      <c r="Q1168" s="298"/>
      <c r="R1168" s="227"/>
      <c r="S1168" s="228" t="e">
        <f>IF(C1168="",NA(),MATCH($B1168&amp;$C1168,'Smelter Reference List'!$J:$J,0))</f>
        <v>#N/A</v>
      </c>
      <c r="T1168" s="229"/>
      <c r="U1168" s="229">
        <f t="shared" ca="1" si="37"/>
        <v>0</v>
      </c>
      <c r="V1168" s="229"/>
      <c r="W1168" s="229"/>
      <c r="Y1168" s="223" t="str">
        <f t="shared" si="38"/>
        <v/>
      </c>
    </row>
    <row r="1169" spans="1:25" s="223" customFormat="1" ht="20.25">
      <c r="A1169" s="293"/>
      <c r="B1169" s="294" t="str">
        <f>IF(LEN(A1169)=0,"",INDEX('Smelter Reference List'!$A:$A,MATCH($A1169,'Smelter Reference List'!$E:$E,0)))</f>
        <v/>
      </c>
      <c r="C1169" s="300" t="str">
        <f>IF(LEN(A1169)=0,"",INDEX('Smelter Reference List'!$C:$C,MATCH($A1169,'Smelter Reference List'!$E:$E,0)))</f>
        <v/>
      </c>
      <c r="D1169" s="294" t="str">
        <f ca="1">IF(ISERROR($S1169),"",OFFSET('Smelter Reference List'!$C$4,$S1169-4,0)&amp;"")</f>
        <v/>
      </c>
      <c r="E1169" s="294" t="str">
        <f ca="1">IF(ISERROR($S1169),"",OFFSET('Smelter Reference List'!$D$4,$S1169-4,0)&amp;"")</f>
        <v/>
      </c>
      <c r="F1169" s="294" t="str">
        <f ca="1">IF(ISERROR($S1169),"",OFFSET('Smelter Reference List'!$E$4,$S1169-4,0))</f>
        <v/>
      </c>
      <c r="G1169" s="294" t="str">
        <f ca="1">IF(C1169=$U$4,"Enter smelter details", IF(ISERROR($S1169),"",OFFSET('Smelter Reference List'!$F$4,$S1169-4,0)))</f>
        <v/>
      </c>
      <c r="H1169" s="295" t="str">
        <f ca="1">IF(ISERROR($S1169),"",OFFSET('Smelter Reference List'!$G$4,$S1169-4,0))</f>
        <v/>
      </c>
      <c r="I1169" s="296" t="str">
        <f ca="1">IF(ISERROR($S1169),"",OFFSET('Smelter Reference List'!$H$4,$S1169-4,0))</f>
        <v/>
      </c>
      <c r="J1169" s="296" t="str">
        <f ca="1">IF(ISERROR($S1169),"",OFFSET('Smelter Reference List'!$I$4,$S1169-4,0))</f>
        <v/>
      </c>
      <c r="K1169" s="297"/>
      <c r="L1169" s="297"/>
      <c r="M1169" s="297"/>
      <c r="N1169" s="297"/>
      <c r="O1169" s="297"/>
      <c r="P1169" s="297"/>
      <c r="Q1169" s="298"/>
      <c r="R1169" s="227"/>
      <c r="S1169" s="228" t="e">
        <f>IF(C1169="",NA(),MATCH($B1169&amp;$C1169,'Smelter Reference List'!$J:$J,0))</f>
        <v>#N/A</v>
      </c>
      <c r="T1169" s="229"/>
      <c r="U1169" s="229">
        <f t="shared" ca="1" si="37"/>
        <v>0</v>
      </c>
      <c r="V1169" s="229"/>
      <c r="W1169" s="229"/>
      <c r="Y1169" s="223" t="str">
        <f t="shared" si="38"/>
        <v/>
      </c>
    </row>
    <row r="1170" spans="1:25" s="223" customFormat="1" ht="20.25">
      <c r="A1170" s="293"/>
      <c r="B1170" s="294" t="str">
        <f>IF(LEN(A1170)=0,"",INDEX('Smelter Reference List'!$A:$A,MATCH($A1170,'Smelter Reference List'!$E:$E,0)))</f>
        <v/>
      </c>
      <c r="C1170" s="300" t="str">
        <f>IF(LEN(A1170)=0,"",INDEX('Smelter Reference List'!$C:$C,MATCH($A1170,'Smelter Reference List'!$E:$E,0)))</f>
        <v/>
      </c>
      <c r="D1170" s="294" t="str">
        <f ca="1">IF(ISERROR($S1170),"",OFFSET('Smelter Reference List'!$C$4,$S1170-4,0)&amp;"")</f>
        <v/>
      </c>
      <c r="E1170" s="294" t="str">
        <f ca="1">IF(ISERROR($S1170),"",OFFSET('Smelter Reference List'!$D$4,$S1170-4,0)&amp;"")</f>
        <v/>
      </c>
      <c r="F1170" s="294" t="str">
        <f ca="1">IF(ISERROR($S1170),"",OFFSET('Smelter Reference List'!$E$4,$S1170-4,0))</f>
        <v/>
      </c>
      <c r="G1170" s="294" t="str">
        <f ca="1">IF(C1170=$U$4,"Enter smelter details", IF(ISERROR($S1170),"",OFFSET('Smelter Reference List'!$F$4,$S1170-4,0)))</f>
        <v/>
      </c>
      <c r="H1170" s="295" t="str">
        <f ca="1">IF(ISERROR($S1170),"",OFFSET('Smelter Reference List'!$G$4,$S1170-4,0))</f>
        <v/>
      </c>
      <c r="I1170" s="296" t="str">
        <f ca="1">IF(ISERROR($S1170),"",OFFSET('Smelter Reference List'!$H$4,$S1170-4,0))</f>
        <v/>
      </c>
      <c r="J1170" s="296" t="str">
        <f ca="1">IF(ISERROR($S1170),"",OFFSET('Smelter Reference List'!$I$4,$S1170-4,0))</f>
        <v/>
      </c>
      <c r="K1170" s="297"/>
      <c r="L1170" s="297"/>
      <c r="M1170" s="297"/>
      <c r="N1170" s="297"/>
      <c r="O1170" s="297"/>
      <c r="P1170" s="297"/>
      <c r="Q1170" s="298"/>
      <c r="R1170" s="227"/>
      <c r="S1170" s="228" t="e">
        <f>IF(C1170="",NA(),MATCH($B1170&amp;$C1170,'Smelter Reference List'!$J:$J,0))</f>
        <v>#N/A</v>
      </c>
      <c r="T1170" s="229"/>
      <c r="U1170" s="229">
        <f t="shared" ca="1" si="37"/>
        <v>0</v>
      </c>
      <c r="V1170" s="229"/>
      <c r="W1170" s="229"/>
      <c r="Y1170" s="223" t="str">
        <f t="shared" si="38"/>
        <v/>
      </c>
    </row>
    <row r="1171" spans="1:25" s="223" customFormat="1" ht="20.25">
      <c r="A1171" s="293"/>
      <c r="B1171" s="294" t="str">
        <f>IF(LEN(A1171)=0,"",INDEX('Smelter Reference List'!$A:$A,MATCH($A1171,'Smelter Reference List'!$E:$E,0)))</f>
        <v/>
      </c>
      <c r="C1171" s="300" t="str">
        <f>IF(LEN(A1171)=0,"",INDEX('Smelter Reference List'!$C:$C,MATCH($A1171,'Smelter Reference List'!$E:$E,0)))</f>
        <v/>
      </c>
      <c r="D1171" s="294" t="str">
        <f ca="1">IF(ISERROR($S1171),"",OFFSET('Smelter Reference List'!$C$4,$S1171-4,0)&amp;"")</f>
        <v/>
      </c>
      <c r="E1171" s="294" t="str">
        <f ca="1">IF(ISERROR($S1171),"",OFFSET('Smelter Reference List'!$D$4,$S1171-4,0)&amp;"")</f>
        <v/>
      </c>
      <c r="F1171" s="294" t="str">
        <f ca="1">IF(ISERROR($S1171),"",OFFSET('Smelter Reference List'!$E$4,$S1171-4,0))</f>
        <v/>
      </c>
      <c r="G1171" s="294" t="str">
        <f ca="1">IF(C1171=$U$4,"Enter smelter details", IF(ISERROR($S1171),"",OFFSET('Smelter Reference List'!$F$4,$S1171-4,0)))</f>
        <v/>
      </c>
      <c r="H1171" s="295" t="str">
        <f ca="1">IF(ISERROR($S1171),"",OFFSET('Smelter Reference List'!$G$4,$S1171-4,0))</f>
        <v/>
      </c>
      <c r="I1171" s="296" t="str">
        <f ca="1">IF(ISERROR($S1171),"",OFFSET('Smelter Reference List'!$H$4,$S1171-4,0))</f>
        <v/>
      </c>
      <c r="J1171" s="296" t="str">
        <f ca="1">IF(ISERROR($S1171),"",OFFSET('Smelter Reference List'!$I$4,$S1171-4,0))</f>
        <v/>
      </c>
      <c r="K1171" s="297"/>
      <c r="L1171" s="297"/>
      <c r="M1171" s="297"/>
      <c r="N1171" s="297"/>
      <c r="O1171" s="297"/>
      <c r="P1171" s="297"/>
      <c r="Q1171" s="298"/>
      <c r="R1171" s="227"/>
      <c r="S1171" s="228" t="e">
        <f>IF(C1171="",NA(),MATCH($B1171&amp;$C1171,'Smelter Reference List'!$J:$J,0))</f>
        <v>#N/A</v>
      </c>
      <c r="T1171" s="229"/>
      <c r="U1171" s="229">
        <f t="shared" ca="1" si="37"/>
        <v>0</v>
      </c>
      <c r="V1171" s="229"/>
      <c r="W1171" s="229"/>
      <c r="Y1171" s="223" t="str">
        <f t="shared" si="38"/>
        <v/>
      </c>
    </row>
    <row r="1172" spans="1:25" s="223" customFormat="1" ht="20.25">
      <c r="A1172" s="293"/>
      <c r="B1172" s="294" t="str">
        <f>IF(LEN(A1172)=0,"",INDEX('Smelter Reference List'!$A:$A,MATCH($A1172,'Smelter Reference List'!$E:$E,0)))</f>
        <v/>
      </c>
      <c r="C1172" s="300" t="str">
        <f>IF(LEN(A1172)=0,"",INDEX('Smelter Reference List'!$C:$C,MATCH($A1172,'Smelter Reference List'!$E:$E,0)))</f>
        <v/>
      </c>
      <c r="D1172" s="294" t="str">
        <f ca="1">IF(ISERROR($S1172),"",OFFSET('Smelter Reference List'!$C$4,$S1172-4,0)&amp;"")</f>
        <v/>
      </c>
      <c r="E1172" s="294" t="str">
        <f ca="1">IF(ISERROR($S1172),"",OFFSET('Smelter Reference List'!$D$4,$S1172-4,0)&amp;"")</f>
        <v/>
      </c>
      <c r="F1172" s="294" t="str">
        <f ca="1">IF(ISERROR($S1172),"",OFFSET('Smelter Reference List'!$E$4,$S1172-4,0))</f>
        <v/>
      </c>
      <c r="G1172" s="294" t="str">
        <f ca="1">IF(C1172=$U$4,"Enter smelter details", IF(ISERROR($S1172),"",OFFSET('Smelter Reference List'!$F$4,$S1172-4,0)))</f>
        <v/>
      </c>
      <c r="H1172" s="295" t="str">
        <f ca="1">IF(ISERROR($S1172),"",OFFSET('Smelter Reference List'!$G$4,$S1172-4,0))</f>
        <v/>
      </c>
      <c r="I1172" s="296" t="str">
        <f ca="1">IF(ISERROR($S1172),"",OFFSET('Smelter Reference List'!$H$4,$S1172-4,0))</f>
        <v/>
      </c>
      <c r="J1172" s="296" t="str">
        <f ca="1">IF(ISERROR($S1172),"",OFFSET('Smelter Reference List'!$I$4,$S1172-4,0))</f>
        <v/>
      </c>
      <c r="K1172" s="297"/>
      <c r="L1172" s="297"/>
      <c r="M1172" s="297"/>
      <c r="N1172" s="297"/>
      <c r="O1172" s="297"/>
      <c r="P1172" s="297"/>
      <c r="Q1172" s="298"/>
      <c r="R1172" s="227"/>
      <c r="S1172" s="228" t="e">
        <f>IF(C1172="",NA(),MATCH($B1172&amp;$C1172,'Smelter Reference List'!$J:$J,0))</f>
        <v>#N/A</v>
      </c>
      <c r="T1172" s="229"/>
      <c r="U1172" s="229">
        <f t="shared" ca="1" si="37"/>
        <v>0</v>
      </c>
      <c r="V1172" s="229"/>
      <c r="W1172" s="229"/>
      <c r="Y1172" s="223" t="str">
        <f t="shared" si="38"/>
        <v/>
      </c>
    </row>
    <row r="1173" spans="1:25" s="223" customFormat="1" ht="20.25">
      <c r="A1173" s="293"/>
      <c r="B1173" s="294" t="str">
        <f>IF(LEN(A1173)=0,"",INDEX('Smelter Reference List'!$A:$A,MATCH($A1173,'Smelter Reference List'!$E:$E,0)))</f>
        <v/>
      </c>
      <c r="C1173" s="300" t="str">
        <f>IF(LEN(A1173)=0,"",INDEX('Smelter Reference List'!$C:$C,MATCH($A1173,'Smelter Reference List'!$E:$E,0)))</f>
        <v/>
      </c>
      <c r="D1173" s="294" t="str">
        <f ca="1">IF(ISERROR($S1173),"",OFFSET('Smelter Reference List'!$C$4,$S1173-4,0)&amp;"")</f>
        <v/>
      </c>
      <c r="E1173" s="294" t="str">
        <f ca="1">IF(ISERROR($S1173),"",OFFSET('Smelter Reference List'!$D$4,$S1173-4,0)&amp;"")</f>
        <v/>
      </c>
      <c r="F1173" s="294" t="str">
        <f ca="1">IF(ISERROR($S1173),"",OFFSET('Smelter Reference List'!$E$4,$S1173-4,0))</f>
        <v/>
      </c>
      <c r="G1173" s="294" t="str">
        <f ca="1">IF(C1173=$U$4,"Enter smelter details", IF(ISERROR($S1173),"",OFFSET('Smelter Reference List'!$F$4,$S1173-4,0)))</f>
        <v/>
      </c>
      <c r="H1173" s="295" t="str">
        <f ca="1">IF(ISERROR($S1173),"",OFFSET('Smelter Reference List'!$G$4,$S1173-4,0))</f>
        <v/>
      </c>
      <c r="I1173" s="296" t="str">
        <f ca="1">IF(ISERROR($S1173),"",OFFSET('Smelter Reference List'!$H$4,$S1173-4,0))</f>
        <v/>
      </c>
      <c r="J1173" s="296" t="str">
        <f ca="1">IF(ISERROR($S1173),"",OFFSET('Smelter Reference List'!$I$4,$S1173-4,0))</f>
        <v/>
      </c>
      <c r="K1173" s="297"/>
      <c r="L1173" s="297"/>
      <c r="M1173" s="297"/>
      <c r="N1173" s="297"/>
      <c r="O1173" s="297"/>
      <c r="P1173" s="297"/>
      <c r="Q1173" s="298"/>
      <c r="R1173" s="227"/>
      <c r="S1173" s="228" t="e">
        <f>IF(C1173="",NA(),MATCH($B1173&amp;$C1173,'Smelter Reference List'!$J:$J,0))</f>
        <v>#N/A</v>
      </c>
      <c r="T1173" s="229"/>
      <c r="U1173" s="229">
        <f t="shared" ca="1" si="37"/>
        <v>0</v>
      </c>
      <c r="V1173" s="229"/>
      <c r="W1173" s="229"/>
      <c r="Y1173" s="223" t="str">
        <f t="shared" si="38"/>
        <v/>
      </c>
    </row>
    <row r="1174" spans="1:25" s="223" customFormat="1" ht="20.25">
      <c r="A1174" s="293"/>
      <c r="B1174" s="294" t="str">
        <f>IF(LEN(A1174)=0,"",INDEX('Smelter Reference List'!$A:$A,MATCH($A1174,'Smelter Reference List'!$E:$E,0)))</f>
        <v/>
      </c>
      <c r="C1174" s="300" t="str">
        <f>IF(LEN(A1174)=0,"",INDEX('Smelter Reference List'!$C:$C,MATCH($A1174,'Smelter Reference List'!$E:$E,0)))</f>
        <v/>
      </c>
      <c r="D1174" s="294" t="str">
        <f ca="1">IF(ISERROR($S1174),"",OFFSET('Smelter Reference List'!$C$4,$S1174-4,0)&amp;"")</f>
        <v/>
      </c>
      <c r="E1174" s="294" t="str">
        <f ca="1">IF(ISERROR($S1174),"",OFFSET('Smelter Reference List'!$D$4,$S1174-4,0)&amp;"")</f>
        <v/>
      </c>
      <c r="F1174" s="294" t="str">
        <f ca="1">IF(ISERROR($S1174),"",OFFSET('Smelter Reference List'!$E$4,$S1174-4,0))</f>
        <v/>
      </c>
      <c r="G1174" s="294" t="str">
        <f ca="1">IF(C1174=$U$4,"Enter smelter details", IF(ISERROR($S1174),"",OFFSET('Smelter Reference List'!$F$4,$S1174-4,0)))</f>
        <v/>
      </c>
      <c r="H1174" s="295" t="str">
        <f ca="1">IF(ISERROR($S1174),"",OFFSET('Smelter Reference List'!$G$4,$S1174-4,0))</f>
        <v/>
      </c>
      <c r="I1174" s="296" t="str">
        <f ca="1">IF(ISERROR($S1174),"",OFFSET('Smelter Reference List'!$H$4,$S1174-4,0))</f>
        <v/>
      </c>
      <c r="J1174" s="296" t="str">
        <f ca="1">IF(ISERROR($S1174),"",OFFSET('Smelter Reference List'!$I$4,$S1174-4,0))</f>
        <v/>
      </c>
      <c r="K1174" s="297"/>
      <c r="L1174" s="297"/>
      <c r="M1174" s="297"/>
      <c r="N1174" s="297"/>
      <c r="O1174" s="297"/>
      <c r="P1174" s="297"/>
      <c r="Q1174" s="298"/>
      <c r="R1174" s="227"/>
      <c r="S1174" s="228" t="e">
        <f>IF(C1174="",NA(),MATCH($B1174&amp;$C1174,'Smelter Reference List'!$J:$J,0))</f>
        <v>#N/A</v>
      </c>
      <c r="T1174" s="229"/>
      <c r="U1174" s="229">
        <f t="shared" ca="1" si="37"/>
        <v>0</v>
      </c>
      <c r="V1174" s="229"/>
      <c r="W1174" s="229"/>
      <c r="Y1174" s="223" t="str">
        <f t="shared" si="38"/>
        <v/>
      </c>
    </row>
    <row r="1175" spans="1:25" s="223" customFormat="1" ht="20.25">
      <c r="A1175" s="293"/>
      <c r="B1175" s="294" t="str">
        <f>IF(LEN(A1175)=0,"",INDEX('Smelter Reference List'!$A:$A,MATCH($A1175,'Smelter Reference List'!$E:$E,0)))</f>
        <v/>
      </c>
      <c r="C1175" s="300" t="str">
        <f>IF(LEN(A1175)=0,"",INDEX('Smelter Reference List'!$C:$C,MATCH($A1175,'Smelter Reference List'!$E:$E,0)))</f>
        <v/>
      </c>
      <c r="D1175" s="294" t="str">
        <f ca="1">IF(ISERROR($S1175),"",OFFSET('Smelter Reference List'!$C$4,$S1175-4,0)&amp;"")</f>
        <v/>
      </c>
      <c r="E1175" s="294" t="str">
        <f ca="1">IF(ISERROR($S1175),"",OFFSET('Smelter Reference List'!$D$4,$S1175-4,0)&amp;"")</f>
        <v/>
      </c>
      <c r="F1175" s="294" t="str">
        <f ca="1">IF(ISERROR($S1175),"",OFFSET('Smelter Reference List'!$E$4,$S1175-4,0))</f>
        <v/>
      </c>
      <c r="G1175" s="294" t="str">
        <f ca="1">IF(C1175=$U$4,"Enter smelter details", IF(ISERROR($S1175),"",OFFSET('Smelter Reference List'!$F$4,$S1175-4,0)))</f>
        <v/>
      </c>
      <c r="H1175" s="295" t="str">
        <f ca="1">IF(ISERROR($S1175),"",OFFSET('Smelter Reference List'!$G$4,$S1175-4,0))</f>
        <v/>
      </c>
      <c r="I1175" s="296" t="str">
        <f ca="1">IF(ISERROR($S1175),"",OFFSET('Smelter Reference List'!$H$4,$S1175-4,0))</f>
        <v/>
      </c>
      <c r="J1175" s="296" t="str">
        <f ca="1">IF(ISERROR($S1175),"",OFFSET('Smelter Reference List'!$I$4,$S1175-4,0))</f>
        <v/>
      </c>
      <c r="K1175" s="297"/>
      <c r="L1175" s="297"/>
      <c r="M1175" s="297"/>
      <c r="N1175" s="297"/>
      <c r="O1175" s="297"/>
      <c r="P1175" s="297"/>
      <c r="Q1175" s="298"/>
      <c r="R1175" s="227"/>
      <c r="S1175" s="228" t="e">
        <f>IF(C1175="",NA(),MATCH($B1175&amp;$C1175,'Smelter Reference List'!$J:$J,0))</f>
        <v>#N/A</v>
      </c>
      <c r="T1175" s="229"/>
      <c r="U1175" s="229">
        <f t="shared" ca="1" si="37"/>
        <v>0</v>
      </c>
      <c r="V1175" s="229"/>
      <c r="W1175" s="229"/>
      <c r="Y1175" s="223" t="str">
        <f t="shared" si="38"/>
        <v/>
      </c>
    </row>
    <row r="1176" spans="1:25" s="223" customFormat="1" ht="20.25">
      <c r="A1176" s="293"/>
      <c r="B1176" s="294" t="str">
        <f>IF(LEN(A1176)=0,"",INDEX('Smelter Reference List'!$A:$A,MATCH($A1176,'Smelter Reference List'!$E:$E,0)))</f>
        <v/>
      </c>
      <c r="C1176" s="300" t="str">
        <f>IF(LEN(A1176)=0,"",INDEX('Smelter Reference List'!$C:$C,MATCH($A1176,'Smelter Reference List'!$E:$E,0)))</f>
        <v/>
      </c>
      <c r="D1176" s="294" t="str">
        <f ca="1">IF(ISERROR($S1176),"",OFFSET('Smelter Reference List'!$C$4,$S1176-4,0)&amp;"")</f>
        <v/>
      </c>
      <c r="E1176" s="294" t="str">
        <f ca="1">IF(ISERROR($S1176),"",OFFSET('Smelter Reference List'!$D$4,$S1176-4,0)&amp;"")</f>
        <v/>
      </c>
      <c r="F1176" s="294" t="str">
        <f ca="1">IF(ISERROR($S1176),"",OFFSET('Smelter Reference List'!$E$4,$S1176-4,0))</f>
        <v/>
      </c>
      <c r="G1176" s="294" t="str">
        <f ca="1">IF(C1176=$U$4,"Enter smelter details", IF(ISERROR($S1176),"",OFFSET('Smelter Reference List'!$F$4,$S1176-4,0)))</f>
        <v/>
      </c>
      <c r="H1176" s="295" t="str">
        <f ca="1">IF(ISERROR($S1176),"",OFFSET('Smelter Reference List'!$G$4,$S1176-4,0))</f>
        <v/>
      </c>
      <c r="I1176" s="296" t="str">
        <f ca="1">IF(ISERROR($S1176),"",OFFSET('Smelter Reference List'!$H$4,$S1176-4,0))</f>
        <v/>
      </c>
      <c r="J1176" s="296" t="str">
        <f ca="1">IF(ISERROR($S1176),"",OFFSET('Smelter Reference List'!$I$4,$S1176-4,0))</f>
        <v/>
      </c>
      <c r="K1176" s="297"/>
      <c r="L1176" s="297"/>
      <c r="M1176" s="297"/>
      <c r="N1176" s="297"/>
      <c r="O1176" s="297"/>
      <c r="P1176" s="297"/>
      <c r="Q1176" s="298"/>
      <c r="R1176" s="227"/>
      <c r="S1176" s="228" t="e">
        <f>IF(C1176="",NA(),MATCH($B1176&amp;$C1176,'Smelter Reference List'!$J:$J,0))</f>
        <v>#N/A</v>
      </c>
      <c r="T1176" s="229"/>
      <c r="U1176" s="229">
        <f t="shared" ca="1" si="37"/>
        <v>0</v>
      </c>
      <c r="V1176" s="229"/>
      <c r="W1176" s="229"/>
      <c r="Y1176" s="223" t="str">
        <f t="shared" si="38"/>
        <v/>
      </c>
    </row>
    <row r="1177" spans="1:25" s="223" customFormat="1" ht="20.25">
      <c r="A1177" s="293"/>
      <c r="B1177" s="294" t="str">
        <f>IF(LEN(A1177)=0,"",INDEX('Smelter Reference List'!$A:$A,MATCH($A1177,'Smelter Reference List'!$E:$E,0)))</f>
        <v/>
      </c>
      <c r="C1177" s="300" t="str">
        <f>IF(LEN(A1177)=0,"",INDEX('Smelter Reference List'!$C:$C,MATCH($A1177,'Smelter Reference List'!$E:$E,0)))</f>
        <v/>
      </c>
      <c r="D1177" s="294" t="str">
        <f ca="1">IF(ISERROR($S1177),"",OFFSET('Smelter Reference List'!$C$4,$S1177-4,0)&amp;"")</f>
        <v/>
      </c>
      <c r="E1177" s="294" t="str">
        <f ca="1">IF(ISERROR($S1177),"",OFFSET('Smelter Reference List'!$D$4,$S1177-4,0)&amp;"")</f>
        <v/>
      </c>
      <c r="F1177" s="294" t="str">
        <f ca="1">IF(ISERROR($S1177),"",OFFSET('Smelter Reference List'!$E$4,$S1177-4,0))</f>
        <v/>
      </c>
      <c r="G1177" s="294" t="str">
        <f ca="1">IF(C1177=$U$4,"Enter smelter details", IF(ISERROR($S1177),"",OFFSET('Smelter Reference List'!$F$4,$S1177-4,0)))</f>
        <v/>
      </c>
      <c r="H1177" s="295" t="str">
        <f ca="1">IF(ISERROR($S1177),"",OFFSET('Smelter Reference List'!$G$4,$S1177-4,0))</f>
        <v/>
      </c>
      <c r="I1177" s="296" t="str">
        <f ca="1">IF(ISERROR($S1177),"",OFFSET('Smelter Reference List'!$H$4,$S1177-4,0))</f>
        <v/>
      </c>
      <c r="J1177" s="296" t="str">
        <f ca="1">IF(ISERROR($S1177),"",OFFSET('Smelter Reference List'!$I$4,$S1177-4,0))</f>
        <v/>
      </c>
      <c r="K1177" s="297"/>
      <c r="L1177" s="297"/>
      <c r="M1177" s="297"/>
      <c r="N1177" s="297"/>
      <c r="O1177" s="297"/>
      <c r="P1177" s="297"/>
      <c r="Q1177" s="298"/>
      <c r="R1177" s="227"/>
      <c r="S1177" s="228" t="e">
        <f>IF(C1177="",NA(),MATCH($B1177&amp;$C1177,'Smelter Reference List'!$J:$J,0))</f>
        <v>#N/A</v>
      </c>
      <c r="T1177" s="229"/>
      <c r="U1177" s="229">
        <f t="shared" ca="1" si="37"/>
        <v>0</v>
      </c>
      <c r="V1177" s="229"/>
      <c r="W1177" s="229"/>
      <c r="Y1177" s="223" t="str">
        <f t="shared" si="38"/>
        <v/>
      </c>
    </row>
    <row r="1178" spans="1:25" s="223" customFormat="1" ht="20.25">
      <c r="A1178" s="293"/>
      <c r="B1178" s="294" t="str">
        <f>IF(LEN(A1178)=0,"",INDEX('Smelter Reference List'!$A:$A,MATCH($A1178,'Smelter Reference List'!$E:$E,0)))</f>
        <v/>
      </c>
      <c r="C1178" s="300" t="str">
        <f>IF(LEN(A1178)=0,"",INDEX('Smelter Reference List'!$C:$C,MATCH($A1178,'Smelter Reference List'!$E:$E,0)))</f>
        <v/>
      </c>
      <c r="D1178" s="294" t="str">
        <f ca="1">IF(ISERROR($S1178),"",OFFSET('Smelter Reference List'!$C$4,$S1178-4,0)&amp;"")</f>
        <v/>
      </c>
      <c r="E1178" s="294" t="str">
        <f ca="1">IF(ISERROR($S1178),"",OFFSET('Smelter Reference List'!$D$4,$S1178-4,0)&amp;"")</f>
        <v/>
      </c>
      <c r="F1178" s="294" t="str">
        <f ca="1">IF(ISERROR($S1178),"",OFFSET('Smelter Reference List'!$E$4,$S1178-4,0))</f>
        <v/>
      </c>
      <c r="G1178" s="294" t="str">
        <f ca="1">IF(C1178=$U$4,"Enter smelter details", IF(ISERROR($S1178),"",OFFSET('Smelter Reference List'!$F$4,$S1178-4,0)))</f>
        <v/>
      </c>
      <c r="H1178" s="295" t="str">
        <f ca="1">IF(ISERROR($S1178),"",OFFSET('Smelter Reference List'!$G$4,$S1178-4,0))</f>
        <v/>
      </c>
      <c r="I1178" s="296" t="str">
        <f ca="1">IF(ISERROR($S1178),"",OFFSET('Smelter Reference List'!$H$4,$S1178-4,0))</f>
        <v/>
      </c>
      <c r="J1178" s="296" t="str">
        <f ca="1">IF(ISERROR($S1178),"",OFFSET('Smelter Reference List'!$I$4,$S1178-4,0))</f>
        <v/>
      </c>
      <c r="K1178" s="297"/>
      <c r="L1178" s="297"/>
      <c r="M1178" s="297"/>
      <c r="N1178" s="297"/>
      <c r="O1178" s="297"/>
      <c r="P1178" s="297"/>
      <c r="Q1178" s="298"/>
      <c r="R1178" s="227"/>
      <c r="S1178" s="228" t="e">
        <f>IF(C1178="",NA(),MATCH($B1178&amp;$C1178,'Smelter Reference List'!$J:$J,0))</f>
        <v>#N/A</v>
      </c>
      <c r="T1178" s="229"/>
      <c r="U1178" s="229">
        <f t="shared" ca="1" si="37"/>
        <v>0</v>
      </c>
      <c r="V1178" s="229"/>
      <c r="W1178" s="229"/>
      <c r="Y1178" s="223" t="str">
        <f t="shared" si="38"/>
        <v/>
      </c>
    </row>
    <row r="1179" spans="1:25" s="223" customFormat="1" ht="20.25">
      <c r="A1179" s="293"/>
      <c r="B1179" s="294" t="str">
        <f>IF(LEN(A1179)=0,"",INDEX('Smelter Reference List'!$A:$A,MATCH($A1179,'Smelter Reference List'!$E:$E,0)))</f>
        <v/>
      </c>
      <c r="C1179" s="300" t="str">
        <f>IF(LEN(A1179)=0,"",INDEX('Smelter Reference List'!$C:$C,MATCH($A1179,'Smelter Reference List'!$E:$E,0)))</f>
        <v/>
      </c>
      <c r="D1179" s="294" t="str">
        <f ca="1">IF(ISERROR($S1179),"",OFFSET('Smelter Reference List'!$C$4,$S1179-4,0)&amp;"")</f>
        <v/>
      </c>
      <c r="E1179" s="294" t="str">
        <f ca="1">IF(ISERROR($S1179),"",OFFSET('Smelter Reference List'!$D$4,$S1179-4,0)&amp;"")</f>
        <v/>
      </c>
      <c r="F1179" s="294" t="str">
        <f ca="1">IF(ISERROR($S1179),"",OFFSET('Smelter Reference List'!$E$4,$S1179-4,0))</f>
        <v/>
      </c>
      <c r="G1179" s="294" t="str">
        <f ca="1">IF(C1179=$U$4,"Enter smelter details", IF(ISERROR($S1179),"",OFFSET('Smelter Reference List'!$F$4,$S1179-4,0)))</f>
        <v/>
      </c>
      <c r="H1179" s="295" t="str">
        <f ca="1">IF(ISERROR($S1179),"",OFFSET('Smelter Reference List'!$G$4,$S1179-4,0))</f>
        <v/>
      </c>
      <c r="I1179" s="296" t="str">
        <f ca="1">IF(ISERROR($S1179),"",OFFSET('Smelter Reference List'!$H$4,$S1179-4,0))</f>
        <v/>
      </c>
      <c r="J1179" s="296" t="str">
        <f ca="1">IF(ISERROR($S1179),"",OFFSET('Smelter Reference List'!$I$4,$S1179-4,0))</f>
        <v/>
      </c>
      <c r="K1179" s="297"/>
      <c r="L1179" s="297"/>
      <c r="M1179" s="297"/>
      <c r="N1179" s="297"/>
      <c r="O1179" s="297"/>
      <c r="P1179" s="297"/>
      <c r="Q1179" s="298"/>
      <c r="R1179" s="227"/>
      <c r="S1179" s="228" t="e">
        <f>IF(C1179="",NA(),MATCH($B1179&amp;$C1179,'Smelter Reference List'!$J:$J,0))</f>
        <v>#N/A</v>
      </c>
      <c r="T1179" s="229"/>
      <c r="U1179" s="229">
        <f t="shared" ca="1" si="37"/>
        <v>0</v>
      </c>
      <c r="V1179" s="229"/>
      <c r="W1179" s="229"/>
      <c r="Y1179" s="223" t="str">
        <f t="shared" si="38"/>
        <v/>
      </c>
    </row>
    <row r="1180" spans="1:25" s="223" customFormat="1" ht="20.25">
      <c r="A1180" s="293"/>
      <c r="B1180" s="294" t="str">
        <f>IF(LEN(A1180)=0,"",INDEX('Smelter Reference List'!$A:$A,MATCH($A1180,'Smelter Reference List'!$E:$E,0)))</f>
        <v/>
      </c>
      <c r="C1180" s="300" t="str">
        <f>IF(LEN(A1180)=0,"",INDEX('Smelter Reference List'!$C:$C,MATCH($A1180,'Smelter Reference List'!$E:$E,0)))</f>
        <v/>
      </c>
      <c r="D1180" s="294" t="str">
        <f ca="1">IF(ISERROR($S1180),"",OFFSET('Smelter Reference List'!$C$4,$S1180-4,0)&amp;"")</f>
        <v/>
      </c>
      <c r="E1180" s="294" t="str">
        <f ca="1">IF(ISERROR($S1180),"",OFFSET('Smelter Reference List'!$D$4,$S1180-4,0)&amp;"")</f>
        <v/>
      </c>
      <c r="F1180" s="294" t="str">
        <f ca="1">IF(ISERROR($S1180),"",OFFSET('Smelter Reference List'!$E$4,$S1180-4,0))</f>
        <v/>
      </c>
      <c r="G1180" s="294" t="str">
        <f ca="1">IF(C1180=$U$4,"Enter smelter details", IF(ISERROR($S1180),"",OFFSET('Smelter Reference List'!$F$4,$S1180-4,0)))</f>
        <v/>
      </c>
      <c r="H1180" s="295" t="str">
        <f ca="1">IF(ISERROR($S1180),"",OFFSET('Smelter Reference List'!$G$4,$S1180-4,0))</f>
        <v/>
      </c>
      <c r="I1180" s="296" t="str">
        <f ca="1">IF(ISERROR($S1180),"",OFFSET('Smelter Reference List'!$H$4,$S1180-4,0))</f>
        <v/>
      </c>
      <c r="J1180" s="296" t="str">
        <f ca="1">IF(ISERROR($S1180),"",OFFSET('Smelter Reference List'!$I$4,$S1180-4,0))</f>
        <v/>
      </c>
      <c r="K1180" s="297"/>
      <c r="L1180" s="297"/>
      <c r="M1180" s="297"/>
      <c r="N1180" s="297"/>
      <c r="O1180" s="297"/>
      <c r="P1180" s="297"/>
      <c r="Q1180" s="298"/>
      <c r="R1180" s="227"/>
      <c r="S1180" s="228" t="e">
        <f>IF(C1180="",NA(),MATCH($B1180&amp;$C1180,'Smelter Reference List'!$J:$J,0))</f>
        <v>#N/A</v>
      </c>
      <c r="T1180" s="229"/>
      <c r="U1180" s="229">
        <f t="shared" ca="1" si="37"/>
        <v>0</v>
      </c>
      <c r="V1180" s="229"/>
      <c r="W1180" s="229"/>
      <c r="Y1180" s="223" t="str">
        <f t="shared" si="38"/>
        <v/>
      </c>
    </row>
    <row r="1181" spans="1:25" s="223" customFormat="1" ht="20.25">
      <c r="A1181" s="293"/>
      <c r="B1181" s="294" t="str">
        <f>IF(LEN(A1181)=0,"",INDEX('Smelter Reference List'!$A:$A,MATCH($A1181,'Smelter Reference List'!$E:$E,0)))</f>
        <v/>
      </c>
      <c r="C1181" s="300" t="str">
        <f>IF(LEN(A1181)=0,"",INDEX('Smelter Reference List'!$C:$C,MATCH($A1181,'Smelter Reference List'!$E:$E,0)))</f>
        <v/>
      </c>
      <c r="D1181" s="294" t="str">
        <f ca="1">IF(ISERROR($S1181),"",OFFSET('Smelter Reference List'!$C$4,$S1181-4,0)&amp;"")</f>
        <v/>
      </c>
      <c r="E1181" s="294" t="str">
        <f ca="1">IF(ISERROR($S1181),"",OFFSET('Smelter Reference List'!$D$4,$S1181-4,0)&amp;"")</f>
        <v/>
      </c>
      <c r="F1181" s="294" t="str">
        <f ca="1">IF(ISERROR($S1181),"",OFFSET('Smelter Reference List'!$E$4,$S1181-4,0))</f>
        <v/>
      </c>
      <c r="G1181" s="294" t="str">
        <f ca="1">IF(C1181=$U$4,"Enter smelter details", IF(ISERROR($S1181),"",OFFSET('Smelter Reference List'!$F$4,$S1181-4,0)))</f>
        <v/>
      </c>
      <c r="H1181" s="295" t="str">
        <f ca="1">IF(ISERROR($S1181),"",OFFSET('Smelter Reference List'!$G$4,$S1181-4,0))</f>
        <v/>
      </c>
      <c r="I1181" s="296" t="str">
        <f ca="1">IF(ISERROR($S1181),"",OFFSET('Smelter Reference List'!$H$4,$S1181-4,0))</f>
        <v/>
      </c>
      <c r="J1181" s="296" t="str">
        <f ca="1">IF(ISERROR($S1181),"",OFFSET('Smelter Reference List'!$I$4,$S1181-4,0))</f>
        <v/>
      </c>
      <c r="K1181" s="297"/>
      <c r="L1181" s="297"/>
      <c r="M1181" s="297"/>
      <c r="N1181" s="297"/>
      <c r="O1181" s="297"/>
      <c r="P1181" s="297"/>
      <c r="Q1181" s="298"/>
      <c r="R1181" s="227"/>
      <c r="S1181" s="228" t="e">
        <f>IF(C1181="",NA(),MATCH($B1181&amp;$C1181,'Smelter Reference List'!$J:$J,0))</f>
        <v>#N/A</v>
      </c>
      <c r="T1181" s="229"/>
      <c r="U1181" s="229">
        <f t="shared" ca="1" si="37"/>
        <v>0</v>
      </c>
      <c r="V1181" s="229"/>
      <c r="W1181" s="229"/>
      <c r="Y1181" s="223" t="str">
        <f t="shared" si="38"/>
        <v/>
      </c>
    </row>
    <row r="1182" spans="1:25" s="223" customFormat="1" ht="20.25">
      <c r="A1182" s="293"/>
      <c r="B1182" s="294" t="str">
        <f>IF(LEN(A1182)=0,"",INDEX('Smelter Reference List'!$A:$A,MATCH($A1182,'Smelter Reference List'!$E:$E,0)))</f>
        <v/>
      </c>
      <c r="C1182" s="300" t="str">
        <f>IF(LEN(A1182)=0,"",INDEX('Smelter Reference List'!$C:$C,MATCH($A1182,'Smelter Reference List'!$E:$E,0)))</f>
        <v/>
      </c>
      <c r="D1182" s="294" t="str">
        <f ca="1">IF(ISERROR($S1182),"",OFFSET('Smelter Reference List'!$C$4,$S1182-4,0)&amp;"")</f>
        <v/>
      </c>
      <c r="E1182" s="294" t="str">
        <f ca="1">IF(ISERROR($S1182),"",OFFSET('Smelter Reference List'!$D$4,$S1182-4,0)&amp;"")</f>
        <v/>
      </c>
      <c r="F1182" s="294" t="str">
        <f ca="1">IF(ISERROR($S1182),"",OFFSET('Smelter Reference List'!$E$4,$S1182-4,0))</f>
        <v/>
      </c>
      <c r="G1182" s="294" t="str">
        <f ca="1">IF(C1182=$U$4,"Enter smelter details", IF(ISERROR($S1182),"",OFFSET('Smelter Reference List'!$F$4,$S1182-4,0)))</f>
        <v/>
      </c>
      <c r="H1182" s="295" t="str">
        <f ca="1">IF(ISERROR($S1182),"",OFFSET('Smelter Reference List'!$G$4,$S1182-4,0))</f>
        <v/>
      </c>
      <c r="I1182" s="296" t="str">
        <f ca="1">IF(ISERROR($S1182),"",OFFSET('Smelter Reference List'!$H$4,$S1182-4,0))</f>
        <v/>
      </c>
      <c r="J1182" s="296" t="str">
        <f ca="1">IF(ISERROR($S1182),"",OFFSET('Smelter Reference List'!$I$4,$S1182-4,0))</f>
        <v/>
      </c>
      <c r="K1182" s="297"/>
      <c r="L1182" s="297"/>
      <c r="M1182" s="297"/>
      <c r="N1182" s="297"/>
      <c r="O1182" s="297"/>
      <c r="P1182" s="297"/>
      <c r="Q1182" s="298"/>
      <c r="R1182" s="227"/>
      <c r="S1182" s="228" t="e">
        <f>IF(C1182="",NA(),MATCH($B1182&amp;$C1182,'Smelter Reference List'!$J:$J,0))</f>
        <v>#N/A</v>
      </c>
      <c r="T1182" s="229"/>
      <c r="U1182" s="229">
        <f t="shared" ca="1" si="37"/>
        <v>0</v>
      </c>
      <c r="V1182" s="229"/>
      <c r="W1182" s="229"/>
      <c r="Y1182" s="223" t="str">
        <f t="shared" si="38"/>
        <v/>
      </c>
    </row>
    <row r="1183" spans="1:25" s="223" customFormat="1" ht="20.25">
      <c r="A1183" s="293"/>
      <c r="B1183" s="294" t="str">
        <f>IF(LEN(A1183)=0,"",INDEX('Smelter Reference List'!$A:$A,MATCH($A1183,'Smelter Reference List'!$E:$E,0)))</f>
        <v/>
      </c>
      <c r="C1183" s="300" t="str">
        <f>IF(LEN(A1183)=0,"",INDEX('Smelter Reference List'!$C:$C,MATCH($A1183,'Smelter Reference List'!$E:$E,0)))</f>
        <v/>
      </c>
      <c r="D1183" s="294" t="str">
        <f ca="1">IF(ISERROR($S1183),"",OFFSET('Smelter Reference List'!$C$4,$S1183-4,0)&amp;"")</f>
        <v/>
      </c>
      <c r="E1183" s="294" t="str">
        <f ca="1">IF(ISERROR($S1183),"",OFFSET('Smelter Reference List'!$D$4,$S1183-4,0)&amp;"")</f>
        <v/>
      </c>
      <c r="F1183" s="294" t="str">
        <f ca="1">IF(ISERROR($S1183),"",OFFSET('Smelter Reference List'!$E$4,$S1183-4,0))</f>
        <v/>
      </c>
      <c r="G1183" s="294" t="str">
        <f ca="1">IF(C1183=$U$4,"Enter smelter details", IF(ISERROR($S1183),"",OFFSET('Smelter Reference List'!$F$4,$S1183-4,0)))</f>
        <v/>
      </c>
      <c r="H1183" s="295" t="str">
        <f ca="1">IF(ISERROR($S1183),"",OFFSET('Smelter Reference List'!$G$4,$S1183-4,0))</f>
        <v/>
      </c>
      <c r="I1183" s="296" t="str">
        <f ca="1">IF(ISERROR($S1183),"",OFFSET('Smelter Reference List'!$H$4,$S1183-4,0))</f>
        <v/>
      </c>
      <c r="J1183" s="296" t="str">
        <f ca="1">IF(ISERROR($S1183),"",OFFSET('Smelter Reference List'!$I$4,$S1183-4,0))</f>
        <v/>
      </c>
      <c r="K1183" s="297"/>
      <c r="L1183" s="297"/>
      <c r="M1183" s="297"/>
      <c r="N1183" s="297"/>
      <c r="O1183" s="297"/>
      <c r="P1183" s="297"/>
      <c r="Q1183" s="298"/>
      <c r="R1183" s="227"/>
      <c r="S1183" s="228" t="e">
        <f>IF(C1183="",NA(),MATCH($B1183&amp;$C1183,'Smelter Reference List'!$J:$J,0))</f>
        <v>#N/A</v>
      </c>
      <c r="T1183" s="229"/>
      <c r="U1183" s="229">
        <f t="shared" ca="1" si="37"/>
        <v>0</v>
      </c>
      <c r="V1183" s="229"/>
      <c r="W1183" s="229"/>
      <c r="Y1183" s="223" t="str">
        <f t="shared" si="38"/>
        <v/>
      </c>
    </row>
    <row r="1184" spans="1:25" s="223" customFormat="1" ht="20.25">
      <c r="A1184" s="293"/>
      <c r="B1184" s="294" t="str">
        <f>IF(LEN(A1184)=0,"",INDEX('Smelter Reference List'!$A:$A,MATCH($A1184,'Smelter Reference List'!$E:$E,0)))</f>
        <v/>
      </c>
      <c r="C1184" s="300" t="str">
        <f>IF(LEN(A1184)=0,"",INDEX('Smelter Reference List'!$C:$C,MATCH($A1184,'Smelter Reference List'!$E:$E,0)))</f>
        <v/>
      </c>
      <c r="D1184" s="294" t="str">
        <f ca="1">IF(ISERROR($S1184),"",OFFSET('Smelter Reference List'!$C$4,$S1184-4,0)&amp;"")</f>
        <v/>
      </c>
      <c r="E1184" s="294" t="str">
        <f ca="1">IF(ISERROR($S1184),"",OFFSET('Smelter Reference List'!$D$4,$S1184-4,0)&amp;"")</f>
        <v/>
      </c>
      <c r="F1184" s="294" t="str">
        <f ca="1">IF(ISERROR($S1184),"",OFFSET('Smelter Reference List'!$E$4,$S1184-4,0))</f>
        <v/>
      </c>
      <c r="G1184" s="294" t="str">
        <f ca="1">IF(C1184=$U$4,"Enter smelter details", IF(ISERROR($S1184),"",OFFSET('Smelter Reference List'!$F$4,$S1184-4,0)))</f>
        <v/>
      </c>
      <c r="H1184" s="295" t="str">
        <f ca="1">IF(ISERROR($S1184),"",OFFSET('Smelter Reference List'!$G$4,$S1184-4,0))</f>
        <v/>
      </c>
      <c r="I1184" s="296" t="str">
        <f ca="1">IF(ISERROR($S1184),"",OFFSET('Smelter Reference List'!$H$4,$S1184-4,0))</f>
        <v/>
      </c>
      <c r="J1184" s="296" t="str">
        <f ca="1">IF(ISERROR($S1184),"",OFFSET('Smelter Reference List'!$I$4,$S1184-4,0))</f>
        <v/>
      </c>
      <c r="K1184" s="297"/>
      <c r="L1184" s="297"/>
      <c r="M1184" s="297"/>
      <c r="N1184" s="297"/>
      <c r="O1184" s="297"/>
      <c r="P1184" s="297"/>
      <c r="Q1184" s="298"/>
      <c r="R1184" s="227"/>
      <c r="S1184" s="228" t="e">
        <f>IF(C1184="",NA(),MATCH($B1184&amp;$C1184,'Smelter Reference List'!$J:$J,0))</f>
        <v>#N/A</v>
      </c>
      <c r="T1184" s="229"/>
      <c r="U1184" s="229">
        <f t="shared" ca="1" si="37"/>
        <v>0</v>
      </c>
      <c r="V1184" s="229"/>
      <c r="W1184" s="229"/>
      <c r="Y1184" s="223" t="str">
        <f t="shared" si="38"/>
        <v/>
      </c>
    </row>
    <row r="1185" spans="1:25" s="223" customFormat="1" ht="20.25">
      <c r="A1185" s="293"/>
      <c r="B1185" s="294" t="str">
        <f>IF(LEN(A1185)=0,"",INDEX('Smelter Reference List'!$A:$A,MATCH($A1185,'Smelter Reference List'!$E:$E,0)))</f>
        <v/>
      </c>
      <c r="C1185" s="300" t="str">
        <f>IF(LEN(A1185)=0,"",INDEX('Smelter Reference List'!$C:$C,MATCH($A1185,'Smelter Reference List'!$E:$E,0)))</f>
        <v/>
      </c>
      <c r="D1185" s="294" t="str">
        <f ca="1">IF(ISERROR($S1185),"",OFFSET('Smelter Reference List'!$C$4,$S1185-4,0)&amp;"")</f>
        <v/>
      </c>
      <c r="E1185" s="294" t="str">
        <f ca="1">IF(ISERROR($S1185),"",OFFSET('Smelter Reference List'!$D$4,$S1185-4,0)&amp;"")</f>
        <v/>
      </c>
      <c r="F1185" s="294" t="str">
        <f ca="1">IF(ISERROR($S1185),"",OFFSET('Smelter Reference List'!$E$4,$S1185-4,0))</f>
        <v/>
      </c>
      <c r="G1185" s="294" t="str">
        <f ca="1">IF(C1185=$U$4,"Enter smelter details", IF(ISERROR($S1185),"",OFFSET('Smelter Reference List'!$F$4,$S1185-4,0)))</f>
        <v/>
      </c>
      <c r="H1185" s="295" t="str">
        <f ca="1">IF(ISERROR($S1185),"",OFFSET('Smelter Reference List'!$G$4,$S1185-4,0))</f>
        <v/>
      </c>
      <c r="I1185" s="296" t="str">
        <f ca="1">IF(ISERROR($S1185),"",OFFSET('Smelter Reference List'!$H$4,$S1185-4,0))</f>
        <v/>
      </c>
      <c r="J1185" s="296" t="str">
        <f ca="1">IF(ISERROR($S1185),"",OFFSET('Smelter Reference List'!$I$4,$S1185-4,0))</f>
        <v/>
      </c>
      <c r="K1185" s="297"/>
      <c r="L1185" s="297"/>
      <c r="M1185" s="297"/>
      <c r="N1185" s="297"/>
      <c r="O1185" s="297"/>
      <c r="P1185" s="297"/>
      <c r="Q1185" s="298"/>
      <c r="R1185" s="227"/>
      <c r="S1185" s="228" t="e">
        <f>IF(C1185="",NA(),MATCH($B1185&amp;$C1185,'Smelter Reference List'!$J:$J,0))</f>
        <v>#N/A</v>
      </c>
      <c r="T1185" s="229"/>
      <c r="U1185" s="229">
        <f t="shared" ca="1" si="37"/>
        <v>0</v>
      </c>
      <c r="V1185" s="229"/>
      <c r="W1185" s="229"/>
      <c r="Y1185" s="223" t="str">
        <f t="shared" si="38"/>
        <v/>
      </c>
    </row>
    <row r="1186" spans="1:25" s="223" customFormat="1" ht="20.25">
      <c r="A1186" s="293"/>
      <c r="B1186" s="294" t="str">
        <f>IF(LEN(A1186)=0,"",INDEX('Smelter Reference List'!$A:$A,MATCH($A1186,'Smelter Reference List'!$E:$E,0)))</f>
        <v/>
      </c>
      <c r="C1186" s="300" t="str">
        <f>IF(LEN(A1186)=0,"",INDEX('Smelter Reference List'!$C:$C,MATCH($A1186,'Smelter Reference List'!$E:$E,0)))</f>
        <v/>
      </c>
      <c r="D1186" s="294" t="str">
        <f ca="1">IF(ISERROR($S1186),"",OFFSET('Smelter Reference List'!$C$4,$S1186-4,0)&amp;"")</f>
        <v/>
      </c>
      <c r="E1186" s="294" t="str">
        <f ca="1">IF(ISERROR($S1186),"",OFFSET('Smelter Reference List'!$D$4,$S1186-4,0)&amp;"")</f>
        <v/>
      </c>
      <c r="F1186" s="294" t="str">
        <f ca="1">IF(ISERROR($S1186),"",OFFSET('Smelter Reference List'!$E$4,$S1186-4,0))</f>
        <v/>
      </c>
      <c r="G1186" s="294" t="str">
        <f ca="1">IF(C1186=$U$4,"Enter smelter details", IF(ISERROR($S1186),"",OFFSET('Smelter Reference List'!$F$4,$S1186-4,0)))</f>
        <v/>
      </c>
      <c r="H1186" s="295" t="str">
        <f ca="1">IF(ISERROR($S1186),"",OFFSET('Smelter Reference List'!$G$4,$S1186-4,0))</f>
        <v/>
      </c>
      <c r="I1186" s="296" t="str">
        <f ca="1">IF(ISERROR($S1186),"",OFFSET('Smelter Reference List'!$H$4,$S1186-4,0))</f>
        <v/>
      </c>
      <c r="J1186" s="296" t="str">
        <f ca="1">IF(ISERROR($S1186),"",OFFSET('Smelter Reference List'!$I$4,$S1186-4,0))</f>
        <v/>
      </c>
      <c r="K1186" s="297"/>
      <c r="L1186" s="297"/>
      <c r="M1186" s="297"/>
      <c r="N1186" s="297"/>
      <c r="O1186" s="297"/>
      <c r="P1186" s="297"/>
      <c r="Q1186" s="298"/>
      <c r="R1186" s="227"/>
      <c r="S1186" s="228" t="e">
        <f>IF(C1186="",NA(),MATCH($B1186&amp;$C1186,'Smelter Reference List'!$J:$J,0))</f>
        <v>#N/A</v>
      </c>
      <c r="T1186" s="229"/>
      <c r="U1186" s="229">
        <f t="shared" ca="1" si="37"/>
        <v>0</v>
      </c>
      <c r="V1186" s="229"/>
      <c r="W1186" s="229"/>
      <c r="Y1186" s="223" t="str">
        <f t="shared" si="38"/>
        <v/>
      </c>
    </row>
    <row r="1187" spans="1:25" s="223" customFormat="1" ht="20.25">
      <c r="A1187" s="293"/>
      <c r="B1187" s="294" t="str">
        <f>IF(LEN(A1187)=0,"",INDEX('Smelter Reference List'!$A:$A,MATCH($A1187,'Smelter Reference List'!$E:$E,0)))</f>
        <v/>
      </c>
      <c r="C1187" s="300" t="str">
        <f>IF(LEN(A1187)=0,"",INDEX('Smelter Reference List'!$C:$C,MATCH($A1187,'Smelter Reference List'!$E:$E,0)))</f>
        <v/>
      </c>
      <c r="D1187" s="294" t="str">
        <f ca="1">IF(ISERROR($S1187),"",OFFSET('Smelter Reference List'!$C$4,$S1187-4,0)&amp;"")</f>
        <v/>
      </c>
      <c r="E1187" s="294" t="str">
        <f ca="1">IF(ISERROR($S1187),"",OFFSET('Smelter Reference List'!$D$4,$S1187-4,0)&amp;"")</f>
        <v/>
      </c>
      <c r="F1187" s="294" t="str">
        <f ca="1">IF(ISERROR($S1187),"",OFFSET('Smelter Reference List'!$E$4,$S1187-4,0))</f>
        <v/>
      </c>
      <c r="G1187" s="294" t="str">
        <f ca="1">IF(C1187=$U$4,"Enter smelter details", IF(ISERROR($S1187),"",OFFSET('Smelter Reference List'!$F$4,$S1187-4,0)))</f>
        <v/>
      </c>
      <c r="H1187" s="295" t="str">
        <f ca="1">IF(ISERROR($S1187),"",OFFSET('Smelter Reference List'!$G$4,$S1187-4,0))</f>
        <v/>
      </c>
      <c r="I1187" s="296" t="str">
        <f ca="1">IF(ISERROR($S1187),"",OFFSET('Smelter Reference List'!$H$4,$S1187-4,0))</f>
        <v/>
      </c>
      <c r="J1187" s="296" t="str">
        <f ca="1">IF(ISERROR($S1187),"",OFFSET('Smelter Reference List'!$I$4,$S1187-4,0))</f>
        <v/>
      </c>
      <c r="K1187" s="297"/>
      <c r="L1187" s="297"/>
      <c r="M1187" s="297"/>
      <c r="N1187" s="297"/>
      <c r="O1187" s="297"/>
      <c r="P1187" s="297"/>
      <c r="Q1187" s="298"/>
      <c r="R1187" s="227"/>
      <c r="S1187" s="228" t="e">
        <f>IF(C1187="",NA(),MATCH($B1187&amp;$C1187,'Smelter Reference List'!$J:$J,0))</f>
        <v>#N/A</v>
      </c>
      <c r="T1187" s="229"/>
      <c r="U1187" s="229">
        <f t="shared" ca="1" si="37"/>
        <v>0</v>
      </c>
      <c r="V1187" s="229"/>
      <c r="W1187" s="229"/>
      <c r="Y1187" s="223" t="str">
        <f t="shared" si="38"/>
        <v/>
      </c>
    </row>
    <row r="1188" spans="1:25" s="223" customFormat="1" ht="20.25">
      <c r="A1188" s="293"/>
      <c r="B1188" s="294" t="str">
        <f>IF(LEN(A1188)=0,"",INDEX('Smelter Reference List'!$A:$A,MATCH($A1188,'Smelter Reference List'!$E:$E,0)))</f>
        <v/>
      </c>
      <c r="C1188" s="300" t="str">
        <f>IF(LEN(A1188)=0,"",INDEX('Smelter Reference List'!$C:$C,MATCH($A1188,'Smelter Reference List'!$E:$E,0)))</f>
        <v/>
      </c>
      <c r="D1188" s="294" t="str">
        <f ca="1">IF(ISERROR($S1188),"",OFFSET('Smelter Reference List'!$C$4,$S1188-4,0)&amp;"")</f>
        <v/>
      </c>
      <c r="E1188" s="294" t="str">
        <f ca="1">IF(ISERROR($S1188),"",OFFSET('Smelter Reference List'!$D$4,$S1188-4,0)&amp;"")</f>
        <v/>
      </c>
      <c r="F1188" s="294" t="str">
        <f ca="1">IF(ISERROR($S1188),"",OFFSET('Smelter Reference List'!$E$4,$S1188-4,0))</f>
        <v/>
      </c>
      <c r="G1188" s="294" t="str">
        <f ca="1">IF(C1188=$U$4,"Enter smelter details", IF(ISERROR($S1188),"",OFFSET('Smelter Reference List'!$F$4,$S1188-4,0)))</f>
        <v/>
      </c>
      <c r="H1188" s="295" t="str">
        <f ca="1">IF(ISERROR($S1188),"",OFFSET('Smelter Reference List'!$G$4,$S1188-4,0))</f>
        <v/>
      </c>
      <c r="I1188" s="296" t="str">
        <f ca="1">IF(ISERROR($S1188),"",OFFSET('Smelter Reference List'!$H$4,$S1188-4,0))</f>
        <v/>
      </c>
      <c r="J1188" s="296" t="str">
        <f ca="1">IF(ISERROR($S1188),"",OFFSET('Smelter Reference List'!$I$4,$S1188-4,0))</f>
        <v/>
      </c>
      <c r="K1188" s="297"/>
      <c r="L1188" s="297"/>
      <c r="M1188" s="297"/>
      <c r="N1188" s="297"/>
      <c r="O1188" s="297"/>
      <c r="P1188" s="297"/>
      <c r="Q1188" s="298"/>
      <c r="R1188" s="227"/>
      <c r="S1188" s="228" t="e">
        <f>IF(C1188="",NA(),MATCH($B1188&amp;$C1188,'Smelter Reference List'!$J:$J,0))</f>
        <v>#N/A</v>
      </c>
      <c r="T1188" s="229"/>
      <c r="U1188" s="229">
        <f t="shared" ca="1" si="37"/>
        <v>0</v>
      </c>
      <c r="V1188" s="229"/>
      <c r="W1188" s="229"/>
      <c r="Y1188" s="223" t="str">
        <f t="shared" si="38"/>
        <v/>
      </c>
    </row>
    <row r="1189" spans="1:25" s="223" customFormat="1" ht="20.25">
      <c r="A1189" s="293"/>
      <c r="B1189" s="294" t="str">
        <f>IF(LEN(A1189)=0,"",INDEX('Smelter Reference List'!$A:$A,MATCH($A1189,'Smelter Reference List'!$E:$E,0)))</f>
        <v/>
      </c>
      <c r="C1189" s="300" t="str">
        <f>IF(LEN(A1189)=0,"",INDEX('Smelter Reference List'!$C:$C,MATCH($A1189,'Smelter Reference List'!$E:$E,0)))</f>
        <v/>
      </c>
      <c r="D1189" s="294" t="str">
        <f ca="1">IF(ISERROR($S1189),"",OFFSET('Smelter Reference List'!$C$4,$S1189-4,0)&amp;"")</f>
        <v/>
      </c>
      <c r="E1189" s="294" t="str">
        <f ca="1">IF(ISERROR($S1189),"",OFFSET('Smelter Reference List'!$D$4,$S1189-4,0)&amp;"")</f>
        <v/>
      </c>
      <c r="F1189" s="294" t="str">
        <f ca="1">IF(ISERROR($S1189),"",OFFSET('Smelter Reference List'!$E$4,$S1189-4,0))</f>
        <v/>
      </c>
      <c r="G1189" s="294" t="str">
        <f ca="1">IF(C1189=$U$4,"Enter smelter details", IF(ISERROR($S1189),"",OFFSET('Smelter Reference List'!$F$4,$S1189-4,0)))</f>
        <v/>
      </c>
      <c r="H1189" s="295" t="str">
        <f ca="1">IF(ISERROR($S1189),"",OFFSET('Smelter Reference List'!$G$4,$S1189-4,0))</f>
        <v/>
      </c>
      <c r="I1189" s="296" t="str">
        <f ca="1">IF(ISERROR($S1189),"",OFFSET('Smelter Reference List'!$H$4,$S1189-4,0))</f>
        <v/>
      </c>
      <c r="J1189" s="296" t="str">
        <f ca="1">IF(ISERROR($S1189),"",OFFSET('Smelter Reference List'!$I$4,$S1189-4,0))</f>
        <v/>
      </c>
      <c r="K1189" s="297"/>
      <c r="L1189" s="297"/>
      <c r="M1189" s="297"/>
      <c r="N1189" s="297"/>
      <c r="O1189" s="297"/>
      <c r="P1189" s="297"/>
      <c r="Q1189" s="298"/>
      <c r="R1189" s="227"/>
      <c r="S1189" s="228" t="e">
        <f>IF(C1189="",NA(),MATCH($B1189&amp;$C1189,'Smelter Reference List'!$J:$J,0))</f>
        <v>#N/A</v>
      </c>
      <c r="T1189" s="229"/>
      <c r="U1189" s="229">
        <f t="shared" ca="1" si="37"/>
        <v>0</v>
      </c>
      <c r="V1189" s="229"/>
      <c r="W1189" s="229"/>
      <c r="Y1189" s="223" t="str">
        <f t="shared" si="38"/>
        <v/>
      </c>
    </row>
    <row r="1190" spans="1:25" s="223" customFormat="1" ht="20.25">
      <c r="A1190" s="293"/>
      <c r="B1190" s="294" t="str">
        <f>IF(LEN(A1190)=0,"",INDEX('Smelter Reference List'!$A:$A,MATCH($A1190,'Smelter Reference List'!$E:$E,0)))</f>
        <v/>
      </c>
      <c r="C1190" s="300" t="str">
        <f>IF(LEN(A1190)=0,"",INDEX('Smelter Reference List'!$C:$C,MATCH($A1190,'Smelter Reference List'!$E:$E,0)))</f>
        <v/>
      </c>
      <c r="D1190" s="294" t="str">
        <f ca="1">IF(ISERROR($S1190),"",OFFSET('Smelter Reference List'!$C$4,$S1190-4,0)&amp;"")</f>
        <v/>
      </c>
      <c r="E1190" s="294" t="str">
        <f ca="1">IF(ISERROR($S1190),"",OFFSET('Smelter Reference List'!$D$4,$S1190-4,0)&amp;"")</f>
        <v/>
      </c>
      <c r="F1190" s="294" t="str">
        <f ca="1">IF(ISERROR($S1190),"",OFFSET('Smelter Reference List'!$E$4,$S1190-4,0))</f>
        <v/>
      </c>
      <c r="G1190" s="294" t="str">
        <f ca="1">IF(C1190=$U$4,"Enter smelter details", IF(ISERROR($S1190),"",OFFSET('Smelter Reference List'!$F$4,$S1190-4,0)))</f>
        <v/>
      </c>
      <c r="H1190" s="295" t="str">
        <f ca="1">IF(ISERROR($S1190),"",OFFSET('Smelter Reference List'!$G$4,$S1190-4,0))</f>
        <v/>
      </c>
      <c r="I1190" s="296" t="str">
        <f ca="1">IF(ISERROR($S1190),"",OFFSET('Smelter Reference List'!$H$4,$S1190-4,0))</f>
        <v/>
      </c>
      <c r="J1190" s="296" t="str">
        <f ca="1">IF(ISERROR($S1190),"",OFFSET('Smelter Reference List'!$I$4,$S1190-4,0))</f>
        <v/>
      </c>
      <c r="K1190" s="297"/>
      <c r="L1190" s="297"/>
      <c r="M1190" s="297"/>
      <c r="N1190" s="297"/>
      <c r="O1190" s="297"/>
      <c r="P1190" s="297"/>
      <c r="Q1190" s="298"/>
      <c r="R1190" s="227"/>
      <c r="S1190" s="228" t="e">
        <f>IF(C1190="",NA(),MATCH($B1190&amp;$C1190,'Smelter Reference List'!$J:$J,0))</f>
        <v>#N/A</v>
      </c>
      <c r="T1190" s="229"/>
      <c r="U1190" s="229">
        <f t="shared" ca="1" si="37"/>
        <v>0</v>
      </c>
      <c r="V1190" s="229"/>
      <c r="W1190" s="229"/>
      <c r="Y1190" s="223" t="str">
        <f t="shared" si="38"/>
        <v/>
      </c>
    </row>
    <row r="1191" spans="1:25" s="223" customFormat="1" ht="20.25">
      <c r="A1191" s="293"/>
      <c r="B1191" s="294" t="str">
        <f>IF(LEN(A1191)=0,"",INDEX('Smelter Reference List'!$A:$A,MATCH($A1191,'Smelter Reference List'!$E:$E,0)))</f>
        <v/>
      </c>
      <c r="C1191" s="300" t="str">
        <f>IF(LEN(A1191)=0,"",INDEX('Smelter Reference List'!$C:$C,MATCH($A1191,'Smelter Reference List'!$E:$E,0)))</f>
        <v/>
      </c>
      <c r="D1191" s="294" t="str">
        <f ca="1">IF(ISERROR($S1191),"",OFFSET('Smelter Reference List'!$C$4,$S1191-4,0)&amp;"")</f>
        <v/>
      </c>
      <c r="E1191" s="294" t="str">
        <f ca="1">IF(ISERROR($S1191),"",OFFSET('Smelter Reference List'!$D$4,$S1191-4,0)&amp;"")</f>
        <v/>
      </c>
      <c r="F1191" s="294" t="str">
        <f ca="1">IF(ISERROR($S1191),"",OFFSET('Smelter Reference List'!$E$4,$S1191-4,0))</f>
        <v/>
      </c>
      <c r="G1191" s="294" t="str">
        <f ca="1">IF(C1191=$U$4,"Enter smelter details", IF(ISERROR($S1191),"",OFFSET('Smelter Reference List'!$F$4,$S1191-4,0)))</f>
        <v/>
      </c>
      <c r="H1191" s="295" t="str">
        <f ca="1">IF(ISERROR($S1191),"",OFFSET('Smelter Reference List'!$G$4,$S1191-4,0))</f>
        <v/>
      </c>
      <c r="I1191" s="296" t="str">
        <f ca="1">IF(ISERROR($S1191),"",OFFSET('Smelter Reference List'!$H$4,$S1191-4,0))</f>
        <v/>
      </c>
      <c r="J1191" s="296" t="str">
        <f ca="1">IF(ISERROR($S1191),"",OFFSET('Smelter Reference List'!$I$4,$S1191-4,0))</f>
        <v/>
      </c>
      <c r="K1191" s="297"/>
      <c r="L1191" s="297"/>
      <c r="M1191" s="297"/>
      <c r="N1191" s="297"/>
      <c r="O1191" s="297"/>
      <c r="P1191" s="297"/>
      <c r="Q1191" s="298"/>
      <c r="R1191" s="227"/>
      <c r="S1191" s="228" t="e">
        <f>IF(C1191="",NA(),MATCH($B1191&amp;$C1191,'Smelter Reference List'!$J:$J,0))</f>
        <v>#N/A</v>
      </c>
      <c r="T1191" s="229"/>
      <c r="U1191" s="229">
        <f t="shared" ca="1" si="37"/>
        <v>0</v>
      </c>
      <c r="V1191" s="229"/>
      <c r="W1191" s="229"/>
      <c r="Y1191" s="223" t="str">
        <f t="shared" si="38"/>
        <v/>
      </c>
    </row>
    <row r="1192" spans="1:25" s="223" customFormat="1" ht="20.25">
      <c r="A1192" s="293"/>
      <c r="B1192" s="294" t="str">
        <f>IF(LEN(A1192)=0,"",INDEX('Smelter Reference List'!$A:$A,MATCH($A1192,'Smelter Reference List'!$E:$E,0)))</f>
        <v/>
      </c>
      <c r="C1192" s="300" t="str">
        <f>IF(LEN(A1192)=0,"",INDEX('Smelter Reference List'!$C:$C,MATCH($A1192,'Smelter Reference List'!$E:$E,0)))</f>
        <v/>
      </c>
      <c r="D1192" s="294" t="str">
        <f ca="1">IF(ISERROR($S1192),"",OFFSET('Smelter Reference List'!$C$4,$S1192-4,0)&amp;"")</f>
        <v/>
      </c>
      <c r="E1192" s="294" t="str">
        <f ca="1">IF(ISERROR($S1192),"",OFFSET('Smelter Reference List'!$D$4,$S1192-4,0)&amp;"")</f>
        <v/>
      </c>
      <c r="F1192" s="294" t="str">
        <f ca="1">IF(ISERROR($S1192),"",OFFSET('Smelter Reference List'!$E$4,$S1192-4,0))</f>
        <v/>
      </c>
      <c r="G1192" s="294" t="str">
        <f ca="1">IF(C1192=$U$4,"Enter smelter details", IF(ISERROR($S1192),"",OFFSET('Smelter Reference List'!$F$4,$S1192-4,0)))</f>
        <v/>
      </c>
      <c r="H1192" s="295" t="str">
        <f ca="1">IF(ISERROR($S1192),"",OFFSET('Smelter Reference List'!$G$4,$S1192-4,0))</f>
        <v/>
      </c>
      <c r="I1192" s="296" t="str">
        <f ca="1">IF(ISERROR($S1192),"",OFFSET('Smelter Reference List'!$H$4,$S1192-4,0))</f>
        <v/>
      </c>
      <c r="J1192" s="296" t="str">
        <f ca="1">IF(ISERROR($S1192),"",OFFSET('Smelter Reference List'!$I$4,$S1192-4,0))</f>
        <v/>
      </c>
      <c r="K1192" s="297"/>
      <c r="L1192" s="297"/>
      <c r="M1192" s="297"/>
      <c r="N1192" s="297"/>
      <c r="O1192" s="297"/>
      <c r="P1192" s="297"/>
      <c r="Q1192" s="298"/>
      <c r="R1192" s="227"/>
      <c r="S1192" s="228" t="e">
        <f>IF(C1192="",NA(),MATCH($B1192&amp;$C1192,'Smelter Reference List'!$J:$J,0))</f>
        <v>#N/A</v>
      </c>
      <c r="T1192" s="229"/>
      <c r="U1192" s="229">
        <f t="shared" ca="1" si="37"/>
        <v>0</v>
      </c>
      <c r="V1192" s="229"/>
      <c r="W1192" s="229"/>
      <c r="Y1192" s="223" t="str">
        <f t="shared" si="38"/>
        <v/>
      </c>
    </row>
    <row r="1193" spans="1:25" s="223" customFormat="1" ht="20.25">
      <c r="A1193" s="293"/>
      <c r="B1193" s="294" t="str">
        <f>IF(LEN(A1193)=0,"",INDEX('Smelter Reference List'!$A:$A,MATCH($A1193,'Smelter Reference List'!$E:$E,0)))</f>
        <v/>
      </c>
      <c r="C1193" s="300" t="str">
        <f>IF(LEN(A1193)=0,"",INDEX('Smelter Reference List'!$C:$C,MATCH($A1193,'Smelter Reference List'!$E:$E,0)))</f>
        <v/>
      </c>
      <c r="D1193" s="294" t="str">
        <f ca="1">IF(ISERROR($S1193),"",OFFSET('Smelter Reference List'!$C$4,$S1193-4,0)&amp;"")</f>
        <v/>
      </c>
      <c r="E1193" s="294" t="str">
        <f ca="1">IF(ISERROR($S1193),"",OFFSET('Smelter Reference List'!$D$4,$S1193-4,0)&amp;"")</f>
        <v/>
      </c>
      <c r="F1193" s="294" t="str">
        <f ca="1">IF(ISERROR($S1193),"",OFFSET('Smelter Reference List'!$E$4,$S1193-4,0))</f>
        <v/>
      </c>
      <c r="G1193" s="294" t="str">
        <f ca="1">IF(C1193=$U$4,"Enter smelter details", IF(ISERROR($S1193),"",OFFSET('Smelter Reference List'!$F$4,$S1193-4,0)))</f>
        <v/>
      </c>
      <c r="H1193" s="295" t="str">
        <f ca="1">IF(ISERROR($S1193),"",OFFSET('Smelter Reference List'!$G$4,$S1193-4,0))</f>
        <v/>
      </c>
      <c r="I1193" s="296" t="str">
        <f ca="1">IF(ISERROR($S1193),"",OFFSET('Smelter Reference List'!$H$4,$S1193-4,0))</f>
        <v/>
      </c>
      <c r="J1193" s="296" t="str">
        <f ca="1">IF(ISERROR($S1193),"",OFFSET('Smelter Reference List'!$I$4,$S1193-4,0))</f>
        <v/>
      </c>
      <c r="K1193" s="297"/>
      <c r="L1193" s="297"/>
      <c r="M1193" s="297"/>
      <c r="N1193" s="297"/>
      <c r="O1193" s="297"/>
      <c r="P1193" s="297"/>
      <c r="Q1193" s="298"/>
      <c r="R1193" s="227"/>
      <c r="S1193" s="228" t="e">
        <f>IF(C1193="",NA(),MATCH($B1193&amp;$C1193,'Smelter Reference List'!$J:$J,0))</f>
        <v>#N/A</v>
      </c>
      <c r="T1193" s="229"/>
      <c r="U1193" s="229">
        <f t="shared" ca="1" si="37"/>
        <v>0</v>
      </c>
      <c r="V1193" s="229"/>
      <c r="W1193" s="229"/>
      <c r="Y1193" s="223" t="str">
        <f t="shared" si="38"/>
        <v/>
      </c>
    </row>
    <row r="1194" spans="1:25" s="223" customFormat="1" ht="20.25">
      <c r="A1194" s="293"/>
      <c r="B1194" s="294" t="str">
        <f>IF(LEN(A1194)=0,"",INDEX('Smelter Reference List'!$A:$A,MATCH($A1194,'Smelter Reference List'!$E:$E,0)))</f>
        <v/>
      </c>
      <c r="C1194" s="300" t="str">
        <f>IF(LEN(A1194)=0,"",INDEX('Smelter Reference List'!$C:$C,MATCH($A1194,'Smelter Reference List'!$E:$E,0)))</f>
        <v/>
      </c>
      <c r="D1194" s="294" t="str">
        <f ca="1">IF(ISERROR($S1194),"",OFFSET('Smelter Reference List'!$C$4,$S1194-4,0)&amp;"")</f>
        <v/>
      </c>
      <c r="E1194" s="294" t="str">
        <f ca="1">IF(ISERROR($S1194),"",OFFSET('Smelter Reference List'!$D$4,$S1194-4,0)&amp;"")</f>
        <v/>
      </c>
      <c r="F1194" s="294" t="str">
        <f ca="1">IF(ISERROR($S1194),"",OFFSET('Smelter Reference List'!$E$4,$S1194-4,0))</f>
        <v/>
      </c>
      <c r="G1194" s="294" t="str">
        <f ca="1">IF(C1194=$U$4,"Enter smelter details", IF(ISERROR($S1194),"",OFFSET('Smelter Reference List'!$F$4,$S1194-4,0)))</f>
        <v/>
      </c>
      <c r="H1194" s="295" t="str">
        <f ca="1">IF(ISERROR($S1194),"",OFFSET('Smelter Reference List'!$G$4,$S1194-4,0))</f>
        <v/>
      </c>
      <c r="I1194" s="296" t="str">
        <f ca="1">IF(ISERROR($S1194),"",OFFSET('Smelter Reference List'!$H$4,$S1194-4,0))</f>
        <v/>
      </c>
      <c r="J1194" s="296" t="str">
        <f ca="1">IF(ISERROR($S1194),"",OFFSET('Smelter Reference List'!$I$4,$S1194-4,0))</f>
        <v/>
      </c>
      <c r="K1194" s="297"/>
      <c r="L1194" s="297"/>
      <c r="M1194" s="297"/>
      <c r="N1194" s="297"/>
      <c r="O1194" s="297"/>
      <c r="P1194" s="297"/>
      <c r="Q1194" s="298"/>
      <c r="R1194" s="227"/>
      <c r="S1194" s="228" t="e">
        <f>IF(C1194="",NA(),MATCH($B1194&amp;$C1194,'Smelter Reference List'!$J:$J,0))</f>
        <v>#N/A</v>
      </c>
      <c r="T1194" s="229"/>
      <c r="U1194" s="229">
        <f t="shared" ca="1" si="37"/>
        <v>0</v>
      </c>
      <c r="V1194" s="229"/>
      <c r="W1194" s="229"/>
      <c r="Y1194" s="223" t="str">
        <f t="shared" si="38"/>
        <v/>
      </c>
    </row>
    <row r="1195" spans="1:25" s="223" customFormat="1" ht="20.25">
      <c r="A1195" s="293"/>
      <c r="B1195" s="294" t="str">
        <f>IF(LEN(A1195)=0,"",INDEX('Smelter Reference List'!$A:$A,MATCH($A1195,'Smelter Reference List'!$E:$E,0)))</f>
        <v/>
      </c>
      <c r="C1195" s="300" t="str">
        <f>IF(LEN(A1195)=0,"",INDEX('Smelter Reference List'!$C:$C,MATCH($A1195,'Smelter Reference List'!$E:$E,0)))</f>
        <v/>
      </c>
      <c r="D1195" s="294" t="str">
        <f ca="1">IF(ISERROR($S1195),"",OFFSET('Smelter Reference List'!$C$4,$S1195-4,0)&amp;"")</f>
        <v/>
      </c>
      <c r="E1195" s="294" t="str">
        <f ca="1">IF(ISERROR($S1195),"",OFFSET('Smelter Reference List'!$D$4,$S1195-4,0)&amp;"")</f>
        <v/>
      </c>
      <c r="F1195" s="294" t="str">
        <f ca="1">IF(ISERROR($S1195),"",OFFSET('Smelter Reference List'!$E$4,$S1195-4,0))</f>
        <v/>
      </c>
      <c r="G1195" s="294" t="str">
        <f ca="1">IF(C1195=$U$4,"Enter smelter details", IF(ISERROR($S1195),"",OFFSET('Smelter Reference List'!$F$4,$S1195-4,0)))</f>
        <v/>
      </c>
      <c r="H1195" s="295" t="str">
        <f ca="1">IF(ISERROR($S1195),"",OFFSET('Smelter Reference List'!$G$4,$S1195-4,0))</f>
        <v/>
      </c>
      <c r="I1195" s="296" t="str">
        <f ca="1">IF(ISERROR($S1195),"",OFFSET('Smelter Reference List'!$H$4,$S1195-4,0))</f>
        <v/>
      </c>
      <c r="J1195" s="296" t="str">
        <f ca="1">IF(ISERROR($S1195),"",OFFSET('Smelter Reference List'!$I$4,$S1195-4,0))</f>
        <v/>
      </c>
      <c r="K1195" s="297"/>
      <c r="L1195" s="297"/>
      <c r="M1195" s="297"/>
      <c r="N1195" s="297"/>
      <c r="O1195" s="297"/>
      <c r="P1195" s="297"/>
      <c r="Q1195" s="298"/>
      <c r="R1195" s="227"/>
      <c r="S1195" s="228" t="e">
        <f>IF(C1195="",NA(),MATCH($B1195&amp;$C1195,'Smelter Reference List'!$J:$J,0))</f>
        <v>#N/A</v>
      </c>
      <c r="T1195" s="229"/>
      <c r="U1195" s="229">
        <f t="shared" ca="1" si="37"/>
        <v>0</v>
      </c>
      <c r="V1195" s="229"/>
      <c r="W1195" s="229"/>
      <c r="Y1195" s="223" t="str">
        <f t="shared" si="38"/>
        <v/>
      </c>
    </row>
    <row r="1196" spans="1:25" s="223" customFormat="1" ht="20.25">
      <c r="A1196" s="293"/>
      <c r="B1196" s="294" t="str">
        <f>IF(LEN(A1196)=0,"",INDEX('Smelter Reference List'!$A:$A,MATCH($A1196,'Smelter Reference List'!$E:$E,0)))</f>
        <v/>
      </c>
      <c r="C1196" s="300" t="str">
        <f>IF(LEN(A1196)=0,"",INDEX('Smelter Reference List'!$C:$C,MATCH($A1196,'Smelter Reference List'!$E:$E,0)))</f>
        <v/>
      </c>
      <c r="D1196" s="294" t="str">
        <f ca="1">IF(ISERROR($S1196),"",OFFSET('Smelter Reference List'!$C$4,$S1196-4,0)&amp;"")</f>
        <v/>
      </c>
      <c r="E1196" s="294" t="str">
        <f ca="1">IF(ISERROR($S1196),"",OFFSET('Smelter Reference List'!$D$4,$S1196-4,0)&amp;"")</f>
        <v/>
      </c>
      <c r="F1196" s="294" t="str">
        <f ca="1">IF(ISERROR($S1196),"",OFFSET('Smelter Reference List'!$E$4,$S1196-4,0))</f>
        <v/>
      </c>
      <c r="G1196" s="294" t="str">
        <f ca="1">IF(C1196=$U$4,"Enter smelter details", IF(ISERROR($S1196),"",OFFSET('Smelter Reference List'!$F$4,$S1196-4,0)))</f>
        <v/>
      </c>
      <c r="H1196" s="295" t="str">
        <f ca="1">IF(ISERROR($S1196),"",OFFSET('Smelter Reference List'!$G$4,$S1196-4,0))</f>
        <v/>
      </c>
      <c r="I1196" s="296" t="str">
        <f ca="1">IF(ISERROR($S1196),"",OFFSET('Smelter Reference List'!$H$4,$S1196-4,0))</f>
        <v/>
      </c>
      <c r="J1196" s="296" t="str">
        <f ca="1">IF(ISERROR($S1196),"",OFFSET('Smelter Reference List'!$I$4,$S1196-4,0))</f>
        <v/>
      </c>
      <c r="K1196" s="297"/>
      <c r="L1196" s="297"/>
      <c r="M1196" s="297"/>
      <c r="N1196" s="297"/>
      <c r="O1196" s="297"/>
      <c r="P1196" s="297"/>
      <c r="Q1196" s="298"/>
      <c r="R1196" s="227"/>
      <c r="S1196" s="228" t="e">
        <f>IF(C1196="",NA(),MATCH($B1196&amp;$C1196,'Smelter Reference List'!$J:$J,0))</f>
        <v>#N/A</v>
      </c>
      <c r="T1196" s="229"/>
      <c r="U1196" s="229">
        <f t="shared" ca="1" si="37"/>
        <v>0</v>
      </c>
      <c r="V1196" s="229"/>
      <c r="W1196" s="229"/>
      <c r="Y1196" s="223" t="str">
        <f t="shared" si="38"/>
        <v/>
      </c>
    </row>
    <row r="1197" spans="1:25" s="223" customFormat="1" ht="20.25">
      <c r="A1197" s="293"/>
      <c r="B1197" s="294" t="str">
        <f>IF(LEN(A1197)=0,"",INDEX('Smelter Reference List'!$A:$A,MATCH($A1197,'Smelter Reference List'!$E:$E,0)))</f>
        <v/>
      </c>
      <c r="C1197" s="300" t="str">
        <f>IF(LEN(A1197)=0,"",INDEX('Smelter Reference List'!$C:$C,MATCH($A1197,'Smelter Reference List'!$E:$E,0)))</f>
        <v/>
      </c>
      <c r="D1197" s="294" t="str">
        <f ca="1">IF(ISERROR($S1197),"",OFFSET('Smelter Reference List'!$C$4,$S1197-4,0)&amp;"")</f>
        <v/>
      </c>
      <c r="E1197" s="294" t="str">
        <f ca="1">IF(ISERROR($S1197),"",OFFSET('Smelter Reference List'!$D$4,$S1197-4,0)&amp;"")</f>
        <v/>
      </c>
      <c r="F1197" s="294" t="str">
        <f ca="1">IF(ISERROR($S1197),"",OFFSET('Smelter Reference List'!$E$4,$S1197-4,0))</f>
        <v/>
      </c>
      <c r="G1197" s="294" t="str">
        <f ca="1">IF(C1197=$U$4,"Enter smelter details", IF(ISERROR($S1197),"",OFFSET('Smelter Reference List'!$F$4,$S1197-4,0)))</f>
        <v/>
      </c>
      <c r="H1197" s="295" t="str">
        <f ca="1">IF(ISERROR($S1197),"",OFFSET('Smelter Reference List'!$G$4,$S1197-4,0))</f>
        <v/>
      </c>
      <c r="I1197" s="296" t="str">
        <f ca="1">IF(ISERROR($S1197),"",OFFSET('Smelter Reference List'!$H$4,$S1197-4,0))</f>
        <v/>
      </c>
      <c r="J1197" s="296" t="str">
        <f ca="1">IF(ISERROR($S1197),"",OFFSET('Smelter Reference List'!$I$4,$S1197-4,0))</f>
        <v/>
      </c>
      <c r="K1197" s="297"/>
      <c r="L1197" s="297"/>
      <c r="M1197" s="297"/>
      <c r="N1197" s="297"/>
      <c r="O1197" s="297"/>
      <c r="P1197" s="297"/>
      <c r="Q1197" s="298"/>
      <c r="R1197" s="227"/>
      <c r="S1197" s="228" t="e">
        <f>IF(C1197="",NA(),MATCH($B1197&amp;$C1197,'Smelter Reference List'!$J:$J,0))</f>
        <v>#N/A</v>
      </c>
      <c r="T1197" s="229"/>
      <c r="U1197" s="229">
        <f t="shared" ca="1" si="37"/>
        <v>0</v>
      </c>
      <c r="V1197" s="229"/>
      <c r="W1197" s="229"/>
      <c r="Y1197" s="223" t="str">
        <f t="shared" si="38"/>
        <v/>
      </c>
    </row>
    <row r="1198" spans="1:25" s="223" customFormat="1" ht="20.25">
      <c r="A1198" s="293"/>
      <c r="B1198" s="294" t="str">
        <f>IF(LEN(A1198)=0,"",INDEX('Smelter Reference List'!$A:$A,MATCH($A1198,'Smelter Reference List'!$E:$E,0)))</f>
        <v/>
      </c>
      <c r="C1198" s="300" t="str">
        <f>IF(LEN(A1198)=0,"",INDEX('Smelter Reference List'!$C:$C,MATCH($A1198,'Smelter Reference List'!$E:$E,0)))</f>
        <v/>
      </c>
      <c r="D1198" s="294" t="str">
        <f ca="1">IF(ISERROR($S1198),"",OFFSET('Smelter Reference List'!$C$4,$S1198-4,0)&amp;"")</f>
        <v/>
      </c>
      <c r="E1198" s="294" t="str">
        <f ca="1">IF(ISERROR($S1198),"",OFFSET('Smelter Reference List'!$D$4,$S1198-4,0)&amp;"")</f>
        <v/>
      </c>
      <c r="F1198" s="294" t="str">
        <f ca="1">IF(ISERROR($S1198),"",OFFSET('Smelter Reference List'!$E$4,$S1198-4,0))</f>
        <v/>
      </c>
      <c r="G1198" s="294" t="str">
        <f ca="1">IF(C1198=$U$4,"Enter smelter details", IF(ISERROR($S1198),"",OFFSET('Smelter Reference List'!$F$4,$S1198-4,0)))</f>
        <v/>
      </c>
      <c r="H1198" s="295" t="str">
        <f ca="1">IF(ISERROR($S1198),"",OFFSET('Smelter Reference List'!$G$4,$S1198-4,0))</f>
        <v/>
      </c>
      <c r="I1198" s="296" t="str">
        <f ca="1">IF(ISERROR($S1198),"",OFFSET('Smelter Reference List'!$H$4,$S1198-4,0))</f>
        <v/>
      </c>
      <c r="J1198" s="296" t="str">
        <f ca="1">IF(ISERROR($S1198),"",OFFSET('Smelter Reference List'!$I$4,$S1198-4,0))</f>
        <v/>
      </c>
      <c r="K1198" s="297"/>
      <c r="L1198" s="297"/>
      <c r="M1198" s="297"/>
      <c r="N1198" s="297"/>
      <c r="O1198" s="297"/>
      <c r="P1198" s="297"/>
      <c r="Q1198" s="298"/>
      <c r="R1198" s="227"/>
      <c r="S1198" s="228" t="e">
        <f>IF(C1198="",NA(),MATCH($B1198&amp;$C1198,'Smelter Reference List'!$J:$J,0))</f>
        <v>#N/A</v>
      </c>
      <c r="T1198" s="229"/>
      <c r="U1198" s="229">
        <f t="shared" ca="1" si="37"/>
        <v>0</v>
      </c>
      <c r="V1198" s="229"/>
      <c r="W1198" s="229"/>
      <c r="Y1198" s="223" t="str">
        <f t="shared" si="38"/>
        <v/>
      </c>
    </row>
    <row r="1199" spans="1:25" s="223" customFormat="1" ht="20.25">
      <c r="A1199" s="293"/>
      <c r="B1199" s="294" t="str">
        <f>IF(LEN(A1199)=0,"",INDEX('Smelter Reference List'!$A:$A,MATCH($A1199,'Smelter Reference List'!$E:$E,0)))</f>
        <v/>
      </c>
      <c r="C1199" s="300" t="str">
        <f>IF(LEN(A1199)=0,"",INDEX('Smelter Reference List'!$C:$C,MATCH($A1199,'Smelter Reference List'!$E:$E,0)))</f>
        <v/>
      </c>
      <c r="D1199" s="294" t="str">
        <f ca="1">IF(ISERROR($S1199),"",OFFSET('Smelter Reference List'!$C$4,$S1199-4,0)&amp;"")</f>
        <v/>
      </c>
      <c r="E1199" s="294" t="str">
        <f ca="1">IF(ISERROR($S1199),"",OFFSET('Smelter Reference List'!$D$4,$S1199-4,0)&amp;"")</f>
        <v/>
      </c>
      <c r="F1199" s="294" t="str">
        <f ca="1">IF(ISERROR($S1199),"",OFFSET('Smelter Reference List'!$E$4,$S1199-4,0))</f>
        <v/>
      </c>
      <c r="G1199" s="294" t="str">
        <f ca="1">IF(C1199=$U$4,"Enter smelter details", IF(ISERROR($S1199),"",OFFSET('Smelter Reference List'!$F$4,$S1199-4,0)))</f>
        <v/>
      </c>
      <c r="H1199" s="295" t="str">
        <f ca="1">IF(ISERROR($S1199),"",OFFSET('Smelter Reference List'!$G$4,$S1199-4,0))</f>
        <v/>
      </c>
      <c r="I1199" s="296" t="str">
        <f ca="1">IF(ISERROR($S1199),"",OFFSET('Smelter Reference List'!$H$4,$S1199-4,0))</f>
        <v/>
      </c>
      <c r="J1199" s="296" t="str">
        <f ca="1">IF(ISERROR($S1199),"",OFFSET('Smelter Reference List'!$I$4,$S1199-4,0))</f>
        <v/>
      </c>
      <c r="K1199" s="297"/>
      <c r="L1199" s="297"/>
      <c r="M1199" s="297"/>
      <c r="N1199" s="297"/>
      <c r="O1199" s="297"/>
      <c r="P1199" s="297"/>
      <c r="Q1199" s="298"/>
      <c r="R1199" s="227"/>
      <c r="S1199" s="228" t="e">
        <f>IF(C1199="",NA(),MATCH($B1199&amp;$C1199,'Smelter Reference List'!$J:$J,0))</f>
        <v>#N/A</v>
      </c>
      <c r="T1199" s="229"/>
      <c r="U1199" s="229">
        <f t="shared" ca="1" si="37"/>
        <v>0</v>
      </c>
      <c r="V1199" s="229"/>
      <c r="W1199" s="229"/>
      <c r="Y1199" s="223" t="str">
        <f t="shared" si="38"/>
        <v/>
      </c>
    </row>
    <row r="1200" spans="1:25" s="223" customFormat="1" ht="20.25">
      <c r="A1200" s="293"/>
      <c r="B1200" s="294" t="str">
        <f>IF(LEN(A1200)=0,"",INDEX('Smelter Reference List'!$A:$A,MATCH($A1200,'Smelter Reference List'!$E:$E,0)))</f>
        <v/>
      </c>
      <c r="C1200" s="300" t="str">
        <f>IF(LEN(A1200)=0,"",INDEX('Smelter Reference List'!$C:$C,MATCH($A1200,'Smelter Reference List'!$E:$E,0)))</f>
        <v/>
      </c>
      <c r="D1200" s="294" t="str">
        <f ca="1">IF(ISERROR($S1200),"",OFFSET('Smelter Reference List'!$C$4,$S1200-4,0)&amp;"")</f>
        <v/>
      </c>
      <c r="E1200" s="294" t="str">
        <f ca="1">IF(ISERROR($S1200),"",OFFSET('Smelter Reference List'!$D$4,$S1200-4,0)&amp;"")</f>
        <v/>
      </c>
      <c r="F1200" s="294" t="str">
        <f ca="1">IF(ISERROR($S1200),"",OFFSET('Smelter Reference List'!$E$4,$S1200-4,0))</f>
        <v/>
      </c>
      <c r="G1200" s="294" t="str">
        <f ca="1">IF(C1200=$U$4,"Enter smelter details", IF(ISERROR($S1200),"",OFFSET('Smelter Reference List'!$F$4,$S1200-4,0)))</f>
        <v/>
      </c>
      <c r="H1200" s="295" t="str">
        <f ca="1">IF(ISERROR($S1200),"",OFFSET('Smelter Reference List'!$G$4,$S1200-4,0))</f>
        <v/>
      </c>
      <c r="I1200" s="296" t="str">
        <f ca="1">IF(ISERROR($S1200),"",OFFSET('Smelter Reference List'!$H$4,$S1200-4,0))</f>
        <v/>
      </c>
      <c r="J1200" s="296" t="str">
        <f ca="1">IF(ISERROR($S1200),"",OFFSET('Smelter Reference List'!$I$4,$S1200-4,0))</f>
        <v/>
      </c>
      <c r="K1200" s="297"/>
      <c r="L1200" s="297"/>
      <c r="M1200" s="297"/>
      <c r="N1200" s="297"/>
      <c r="O1200" s="297"/>
      <c r="P1200" s="297"/>
      <c r="Q1200" s="298"/>
      <c r="R1200" s="227"/>
      <c r="S1200" s="228" t="e">
        <f>IF(C1200="",NA(),MATCH($B1200&amp;$C1200,'Smelter Reference List'!$J:$J,0))</f>
        <v>#N/A</v>
      </c>
      <c r="T1200" s="229"/>
      <c r="U1200" s="229">
        <f t="shared" ca="1" si="37"/>
        <v>0</v>
      </c>
      <c r="V1200" s="229"/>
      <c r="W1200" s="229"/>
      <c r="Y1200" s="223" t="str">
        <f t="shared" si="38"/>
        <v/>
      </c>
    </row>
    <row r="1201" spans="1:25" s="223" customFormat="1" ht="20.25">
      <c r="A1201" s="293"/>
      <c r="B1201" s="294" t="str">
        <f>IF(LEN(A1201)=0,"",INDEX('Smelter Reference List'!$A:$A,MATCH($A1201,'Smelter Reference List'!$E:$E,0)))</f>
        <v/>
      </c>
      <c r="C1201" s="300" t="str">
        <f>IF(LEN(A1201)=0,"",INDEX('Smelter Reference List'!$C:$C,MATCH($A1201,'Smelter Reference List'!$E:$E,0)))</f>
        <v/>
      </c>
      <c r="D1201" s="294" t="str">
        <f ca="1">IF(ISERROR($S1201),"",OFFSET('Smelter Reference List'!$C$4,$S1201-4,0)&amp;"")</f>
        <v/>
      </c>
      <c r="E1201" s="294" t="str">
        <f ca="1">IF(ISERROR($S1201),"",OFFSET('Smelter Reference List'!$D$4,$S1201-4,0)&amp;"")</f>
        <v/>
      </c>
      <c r="F1201" s="294" t="str">
        <f ca="1">IF(ISERROR($S1201),"",OFFSET('Smelter Reference List'!$E$4,$S1201-4,0))</f>
        <v/>
      </c>
      <c r="G1201" s="294" t="str">
        <f ca="1">IF(C1201=$U$4,"Enter smelter details", IF(ISERROR($S1201),"",OFFSET('Smelter Reference List'!$F$4,$S1201-4,0)))</f>
        <v/>
      </c>
      <c r="H1201" s="295" t="str">
        <f ca="1">IF(ISERROR($S1201),"",OFFSET('Smelter Reference List'!$G$4,$S1201-4,0))</f>
        <v/>
      </c>
      <c r="I1201" s="296" t="str">
        <f ca="1">IF(ISERROR($S1201),"",OFFSET('Smelter Reference List'!$H$4,$S1201-4,0))</f>
        <v/>
      </c>
      <c r="J1201" s="296" t="str">
        <f ca="1">IF(ISERROR($S1201),"",OFFSET('Smelter Reference List'!$I$4,$S1201-4,0))</f>
        <v/>
      </c>
      <c r="K1201" s="297"/>
      <c r="L1201" s="297"/>
      <c r="M1201" s="297"/>
      <c r="N1201" s="297"/>
      <c r="O1201" s="297"/>
      <c r="P1201" s="297"/>
      <c r="Q1201" s="298"/>
      <c r="R1201" s="227"/>
      <c r="S1201" s="228" t="e">
        <f>IF(C1201="",NA(),MATCH($B1201&amp;$C1201,'Smelter Reference List'!$J:$J,0))</f>
        <v>#N/A</v>
      </c>
      <c r="T1201" s="229"/>
      <c r="U1201" s="229">
        <f t="shared" ca="1" si="37"/>
        <v>0</v>
      </c>
      <c r="V1201" s="229"/>
      <c r="W1201" s="229"/>
      <c r="Y1201" s="223" t="str">
        <f t="shared" si="38"/>
        <v/>
      </c>
    </row>
    <row r="1202" spans="1:25" s="223" customFormat="1" ht="20.25">
      <c r="A1202" s="293"/>
      <c r="B1202" s="294" t="str">
        <f>IF(LEN(A1202)=0,"",INDEX('Smelter Reference List'!$A:$A,MATCH($A1202,'Smelter Reference List'!$E:$E,0)))</f>
        <v/>
      </c>
      <c r="C1202" s="300" t="str">
        <f>IF(LEN(A1202)=0,"",INDEX('Smelter Reference List'!$C:$C,MATCH($A1202,'Smelter Reference List'!$E:$E,0)))</f>
        <v/>
      </c>
      <c r="D1202" s="294" t="str">
        <f ca="1">IF(ISERROR($S1202),"",OFFSET('Smelter Reference List'!$C$4,$S1202-4,0)&amp;"")</f>
        <v/>
      </c>
      <c r="E1202" s="294" t="str">
        <f ca="1">IF(ISERROR($S1202),"",OFFSET('Smelter Reference List'!$D$4,$S1202-4,0)&amp;"")</f>
        <v/>
      </c>
      <c r="F1202" s="294" t="str">
        <f ca="1">IF(ISERROR($S1202),"",OFFSET('Smelter Reference List'!$E$4,$S1202-4,0))</f>
        <v/>
      </c>
      <c r="G1202" s="294" t="str">
        <f ca="1">IF(C1202=$U$4,"Enter smelter details", IF(ISERROR($S1202),"",OFFSET('Smelter Reference List'!$F$4,$S1202-4,0)))</f>
        <v/>
      </c>
      <c r="H1202" s="295" t="str">
        <f ca="1">IF(ISERROR($S1202),"",OFFSET('Smelter Reference List'!$G$4,$S1202-4,0))</f>
        <v/>
      </c>
      <c r="I1202" s="296" t="str">
        <f ca="1">IF(ISERROR($S1202),"",OFFSET('Smelter Reference List'!$H$4,$S1202-4,0))</f>
        <v/>
      </c>
      <c r="J1202" s="296" t="str">
        <f ca="1">IF(ISERROR($S1202),"",OFFSET('Smelter Reference List'!$I$4,$S1202-4,0))</f>
        <v/>
      </c>
      <c r="K1202" s="297"/>
      <c r="L1202" s="297"/>
      <c r="M1202" s="297"/>
      <c r="N1202" s="297"/>
      <c r="O1202" s="297"/>
      <c r="P1202" s="297"/>
      <c r="Q1202" s="298"/>
      <c r="R1202" s="227"/>
      <c r="S1202" s="228" t="e">
        <f>IF(C1202="",NA(),MATCH($B1202&amp;$C1202,'Smelter Reference List'!$J:$J,0))</f>
        <v>#N/A</v>
      </c>
      <c r="T1202" s="229"/>
      <c r="U1202" s="229">
        <f t="shared" ca="1" si="37"/>
        <v>0</v>
      </c>
      <c r="V1202" s="229"/>
      <c r="W1202" s="229"/>
      <c r="Y1202" s="223" t="str">
        <f t="shared" si="38"/>
        <v/>
      </c>
    </row>
    <row r="1203" spans="1:25" s="223" customFormat="1" ht="20.25">
      <c r="A1203" s="293"/>
      <c r="B1203" s="294" t="str">
        <f>IF(LEN(A1203)=0,"",INDEX('Smelter Reference List'!$A:$A,MATCH($A1203,'Smelter Reference List'!$E:$E,0)))</f>
        <v/>
      </c>
      <c r="C1203" s="300" t="str">
        <f>IF(LEN(A1203)=0,"",INDEX('Smelter Reference List'!$C:$C,MATCH($A1203,'Smelter Reference List'!$E:$E,0)))</f>
        <v/>
      </c>
      <c r="D1203" s="294" t="str">
        <f ca="1">IF(ISERROR($S1203),"",OFFSET('Smelter Reference List'!$C$4,$S1203-4,0)&amp;"")</f>
        <v/>
      </c>
      <c r="E1203" s="294" t="str">
        <f ca="1">IF(ISERROR($S1203),"",OFFSET('Smelter Reference List'!$D$4,$S1203-4,0)&amp;"")</f>
        <v/>
      </c>
      <c r="F1203" s="294" t="str">
        <f ca="1">IF(ISERROR($S1203),"",OFFSET('Smelter Reference List'!$E$4,$S1203-4,0))</f>
        <v/>
      </c>
      <c r="G1203" s="294" t="str">
        <f ca="1">IF(C1203=$U$4,"Enter smelter details", IF(ISERROR($S1203),"",OFFSET('Smelter Reference List'!$F$4,$S1203-4,0)))</f>
        <v/>
      </c>
      <c r="H1203" s="295" t="str">
        <f ca="1">IF(ISERROR($S1203),"",OFFSET('Smelter Reference List'!$G$4,$S1203-4,0))</f>
        <v/>
      </c>
      <c r="I1203" s="296" t="str">
        <f ca="1">IF(ISERROR($S1203),"",OFFSET('Smelter Reference List'!$H$4,$S1203-4,0))</f>
        <v/>
      </c>
      <c r="J1203" s="296" t="str">
        <f ca="1">IF(ISERROR($S1203),"",OFFSET('Smelter Reference List'!$I$4,$S1203-4,0))</f>
        <v/>
      </c>
      <c r="K1203" s="297"/>
      <c r="L1203" s="297"/>
      <c r="M1203" s="297"/>
      <c r="N1203" s="297"/>
      <c r="O1203" s="297"/>
      <c r="P1203" s="297"/>
      <c r="Q1203" s="298"/>
      <c r="R1203" s="227"/>
      <c r="S1203" s="228" t="e">
        <f>IF(C1203="",NA(),MATCH($B1203&amp;$C1203,'Smelter Reference List'!$J:$J,0))</f>
        <v>#N/A</v>
      </c>
      <c r="T1203" s="229"/>
      <c r="U1203" s="229">
        <f t="shared" ca="1" si="37"/>
        <v>0</v>
      </c>
      <c r="V1203" s="229"/>
      <c r="W1203" s="229"/>
      <c r="Y1203" s="223" t="str">
        <f t="shared" si="38"/>
        <v/>
      </c>
    </row>
    <row r="1204" spans="1:25" s="223" customFormat="1" ht="20.25">
      <c r="A1204" s="293"/>
      <c r="B1204" s="294" t="str">
        <f>IF(LEN(A1204)=0,"",INDEX('Smelter Reference List'!$A:$A,MATCH($A1204,'Smelter Reference List'!$E:$E,0)))</f>
        <v/>
      </c>
      <c r="C1204" s="300" t="str">
        <f>IF(LEN(A1204)=0,"",INDEX('Smelter Reference List'!$C:$C,MATCH($A1204,'Smelter Reference List'!$E:$E,0)))</f>
        <v/>
      </c>
      <c r="D1204" s="294" t="str">
        <f ca="1">IF(ISERROR($S1204),"",OFFSET('Smelter Reference List'!$C$4,$S1204-4,0)&amp;"")</f>
        <v/>
      </c>
      <c r="E1204" s="294" t="str">
        <f ca="1">IF(ISERROR($S1204),"",OFFSET('Smelter Reference List'!$D$4,$S1204-4,0)&amp;"")</f>
        <v/>
      </c>
      <c r="F1204" s="294" t="str">
        <f ca="1">IF(ISERROR($S1204),"",OFFSET('Smelter Reference List'!$E$4,$S1204-4,0))</f>
        <v/>
      </c>
      <c r="G1204" s="294" t="str">
        <f ca="1">IF(C1204=$U$4,"Enter smelter details", IF(ISERROR($S1204),"",OFFSET('Smelter Reference List'!$F$4,$S1204-4,0)))</f>
        <v/>
      </c>
      <c r="H1204" s="295" t="str">
        <f ca="1">IF(ISERROR($S1204),"",OFFSET('Smelter Reference List'!$G$4,$S1204-4,0))</f>
        <v/>
      </c>
      <c r="I1204" s="296" t="str">
        <f ca="1">IF(ISERROR($S1204),"",OFFSET('Smelter Reference List'!$H$4,$S1204-4,0))</f>
        <v/>
      </c>
      <c r="J1204" s="296" t="str">
        <f ca="1">IF(ISERROR($S1204),"",OFFSET('Smelter Reference List'!$I$4,$S1204-4,0))</f>
        <v/>
      </c>
      <c r="K1204" s="297"/>
      <c r="L1204" s="297"/>
      <c r="M1204" s="297"/>
      <c r="N1204" s="297"/>
      <c r="O1204" s="297"/>
      <c r="P1204" s="297"/>
      <c r="Q1204" s="298"/>
      <c r="R1204" s="227"/>
      <c r="S1204" s="228" t="e">
        <f>IF(C1204="",NA(),MATCH($B1204&amp;$C1204,'Smelter Reference List'!$J:$J,0))</f>
        <v>#N/A</v>
      </c>
      <c r="T1204" s="229"/>
      <c r="U1204" s="229">
        <f t="shared" ca="1" si="37"/>
        <v>0</v>
      </c>
      <c r="V1204" s="229"/>
      <c r="W1204" s="229"/>
      <c r="Y1204" s="223" t="str">
        <f t="shared" si="38"/>
        <v/>
      </c>
    </row>
    <row r="1205" spans="1:25" s="223" customFormat="1" ht="20.25">
      <c r="A1205" s="293"/>
      <c r="B1205" s="294" t="str">
        <f>IF(LEN(A1205)=0,"",INDEX('Smelter Reference List'!$A:$A,MATCH($A1205,'Smelter Reference List'!$E:$E,0)))</f>
        <v/>
      </c>
      <c r="C1205" s="300" t="str">
        <f>IF(LEN(A1205)=0,"",INDEX('Smelter Reference List'!$C:$C,MATCH($A1205,'Smelter Reference List'!$E:$E,0)))</f>
        <v/>
      </c>
      <c r="D1205" s="294" t="str">
        <f ca="1">IF(ISERROR($S1205),"",OFFSET('Smelter Reference List'!$C$4,$S1205-4,0)&amp;"")</f>
        <v/>
      </c>
      <c r="E1205" s="294" t="str">
        <f ca="1">IF(ISERROR($S1205),"",OFFSET('Smelter Reference List'!$D$4,$S1205-4,0)&amp;"")</f>
        <v/>
      </c>
      <c r="F1205" s="294" t="str">
        <f ca="1">IF(ISERROR($S1205),"",OFFSET('Smelter Reference List'!$E$4,$S1205-4,0))</f>
        <v/>
      </c>
      <c r="G1205" s="294" t="str">
        <f ca="1">IF(C1205=$U$4,"Enter smelter details", IF(ISERROR($S1205),"",OFFSET('Smelter Reference List'!$F$4,$S1205-4,0)))</f>
        <v/>
      </c>
      <c r="H1205" s="295" t="str">
        <f ca="1">IF(ISERROR($S1205),"",OFFSET('Smelter Reference List'!$G$4,$S1205-4,0))</f>
        <v/>
      </c>
      <c r="I1205" s="296" t="str">
        <f ca="1">IF(ISERROR($S1205),"",OFFSET('Smelter Reference List'!$H$4,$S1205-4,0))</f>
        <v/>
      </c>
      <c r="J1205" s="296" t="str">
        <f ca="1">IF(ISERROR($S1205),"",OFFSET('Smelter Reference List'!$I$4,$S1205-4,0))</f>
        <v/>
      </c>
      <c r="K1205" s="297"/>
      <c r="L1205" s="297"/>
      <c r="M1205" s="297"/>
      <c r="N1205" s="297"/>
      <c r="O1205" s="297"/>
      <c r="P1205" s="297"/>
      <c r="Q1205" s="298"/>
      <c r="R1205" s="227"/>
      <c r="S1205" s="228" t="e">
        <f>IF(C1205="",NA(),MATCH($B1205&amp;$C1205,'Smelter Reference List'!$J:$J,0))</f>
        <v>#N/A</v>
      </c>
      <c r="T1205" s="229"/>
      <c r="U1205" s="229">
        <f t="shared" ca="1" si="37"/>
        <v>0</v>
      </c>
      <c r="V1205" s="229"/>
      <c r="W1205" s="229"/>
      <c r="Y1205" s="223" t="str">
        <f t="shared" si="38"/>
        <v/>
      </c>
    </row>
    <row r="1206" spans="1:25" s="223" customFormat="1" ht="20.25">
      <c r="A1206" s="293"/>
      <c r="B1206" s="294" t="str">
        <f>IF(LEN(A1206)=0,"",INDEX('Smelter Reference List'!$A:$A,MATCH($A1206,'Smelter Reference List'!$E:$E,0)))</f>
        <v/>
      </c>
      <c r="C1206" s="300" t="str">
        <f>IF(LEN(A1206)=0,"",INDEX('Smelter Reference List'!$C:$C,MATCH($A1206,'Smelter Reference List'!$E:$E,0)))</f>
        <v/>
      </c>
      <c r="D1206" s="294" t="str">
        <f ca="1">IF(ISERROR($S1206),"",OFFSET('Smelter Reference List'!$C$4,$S1206-4,0)&amp;"")</f>
        <v/>
      </c>
      <c r="E1206" s="294" t="str">
        <f ca="1">IF(ISERROR($S1206),"",OFFSET('Smelter Reference List'!$D$4,$S1206-4,0)&amp;"")</f>
        <v/>
      </c>
      <c r="F1206" s="294" t="str">
        <f ca="1">IF(ISERROR($S1206),"",OFFSET('Smelter Reference List'!$E$4,$S1206-4,0))</f>
        <v/>
      </c>
      <c r="G1206" s="294" t="str">
        <f ca="1">IF(C1206=$U$4,"Enter smelter details", IF(ISERROR($S1206),"",OFFSET('Smelter Reference List'!$F$4,$S1206-4,0)))</f>
        <v/>
      </c>
      <c r="H1206" s="295" t="str">
        <f ca="1">IF(ISERROR($S1206),"",OFFSET('Smelter Reference List'!$G$4,$S1206-4,0))</f>
        <v/>
      </c>
      <c r="I1206" s="296" t="str">
        <f ca="1">IF(ISERROR($S1206),"",OFFSET('Smelter Reference List'!$H$4,$S1206-4,0))</f>
        <v/>
      </c>
      <c r="J1206" s="296" t="str">
        <f ca="1">IF(ISERROR($S1206),"",OFFSET('Smelter Reference List'!$I$4,$S1206-4,0))</f>
        <v/>
      </c>
      <c r="K1206" s="297"/>
      <c r="L1206" s="297"/>
      <c r="M1206" s="297"/>
      <c r="N1206" s="297"/>
      <c r="O1206" s="297"/>
      <c r="P1206" s="297"/>
      <c r="Q1206" s="298"/>
      <c r="R1206" s="227"/>
      <c r="S1206" s="228" t="e">
        <f>IF(C1206="",NA(),MATCH($B1206&amp;$C1206,'Smelter Reference List'!$J:$J,0))</f>
        <v>#N/A</v>
      </c>
      <c r="T1206" s="229"/>
      <c r="U1206" s="229">
        <f t="shared" ca="1" si="37"/>
        <v>0</v>
      </c>
      <c r="V1206" s="229"/>
      <c r="W1206" s="229"/>
      <c r="Y1206" s="223" t="str">
        <f t="shared" si="38"/>
        <v/>
      </c>
    </row>
    <row r="1207" spans="1:25" s="223" customFormat="1" ht="20.25">
      <c r="A1207" s="293"/>
      <c r="B1207" s="294" t="str">
        <f>IF(LEN(A1207)=0,"",INDEX('Smelter Reference List'!$A:$A,MATCH($A1207,'Smelter Reference List'!$E:$E,0)))</f>
        <v/>
      </c>
      <c r="C1207" s="300" t="str">
        <f>IF(LEN(A1207)=0,"",INDEX('Smelter Reference List'!$C:$C,MATCH($A1207,'Smelter Reference List'!$E:$E,0)))</f>
        <v/>
      </c>
      <c r="D1207" s="294" t="str">
        <f ca="1">IF(ISERROR($S1207),"",OFFSET('Smelter Reference List'!$C$4,$S1207-4,0)&amp;"")</f>
        <v/>
      </c>
      <c r="E1207" s="294" t="str">
        <f ca="1">IF(ISERROR($S1207),"",OFFSET('Smelter Reference List'!$D$4,$S1207-4,0)&amp;"")</f>
        <v/>
      </c>
      <c r="F1207" s="294" t="str">
        <f ca="1">IF(ISERROR($S1207),"",OFFSET('Smelter Reference List'!$E$4,$S1207-4,0))</f>
        <v/>
      </c>
      <c r="G1207" s="294" t="str">
        <f ca="1">IF(C1207=$U$4,"Enter smelter details", IF(ISERROR($S1207),"",OFFSET('Smelter Reference List'!$F$4,$S1207-4,0)))</f>
        <v/>
      </c>
      <c r="H1207" s="295" t="str">
        <f ca="1">IF(ISERROR($S1207),"",OFFSET('Smelter Reference List'!$G$4,$S1207-4,0))</f>
        <v/>
      </c>
      <c r="I1207" s="296" t="str">
        <f ca="1">IF(ISERROR($S1207),"",OFFSET('Smelter Reference List'!$H$4,$S1207-4,0))</f>
        <v/>
      </c>
      <c r="J1207" s="296" t="str">
        <f ca="1">IF(ISERROR($S1207),"",OFFSET('Smelter Reference List'!$I$4,$S1207-4,0))</f>
        <v/>
      </c>
      <c r="K1207" s="297"/>
      <c r="L1207" s="297"/>
      <c r="M1207" s="297"/>
      <c r="N1207" s="297"/>
      <c r="O1207" s="297"/>
      <c r="P1207" s="297"/>
      <c r="Q1207" s="298"/>
      <c r="R1207" s="227"/>
      <c r="S1207" s="228" t="e">
        <f>IF(C1207="",NA(),MATCH($B1207&amp;$C1207,'Smelter Reference List'!$J:$J,0))</f>
        <v>#N/A</v>
      </c>
      <c r="T1207" s="229"/>
      <c r="U1207" s="229">
        <f t="shared" ca="1" si="37"/>
        <v>0</v>
      </c>
      <c r="V1207" s="229"/>
      <c r="W1207" s="229"/>
      <c r="Y1207" s="223" t="str">
        <f t="shared" si="38"/>
        <v/>
      </c>
    </row>
    <row r="1208" spans="1:25" s="223" customFormat="1" ht="20.25">
      <c r="A1208" s="293"/>
      <c r="B1208" s="294" t="str">
        <f>IF(LEN(A1208)=0,"",INDEX('Smelter Reference List'!$A:$A,MATCH($A1208,'Smelter Reference List'!$E:$E,0)))</f>
        <v/>
      </c>
      <c r="C1208" s="300" t="str">
        <f>IF(LEN(A1208)=0,"",INDEX('Smelter Reference List'!$C:$C,MATCH($A1208,'Smelter Reference List'!$E:$E,0)))</f>
        <v/>
      </c>
      <c r="D1208" s="294" t="str">
        <f ca="1">IF(ISERROR($S1208),"",OFFSET('Smelter Reference List'!$C$4,$S1208-4,0)&amp;"")</f>
        <v/>
      </c>
      <c r="E1208" s="294" t="str">
        <f ca="1">IF(ISERROR($S1208),"",OFFSET('Smelter Reference List'!$D$4,$S1208-4,0)&amp;"")</f>
        <v/>
      </c>
      <c r="F1208" s="294" t="str">
        <f ca="1">IF(ISERROR($S1208),"",OFFSET('Smelter Reference List'!$E$4,$S1208-4,0))</f>
        <v/>
      </c>
      <c r="G1208" s="294" t="str">
        <f ca="1">IF(C1208=$U$4,"Enter smelter details", IF(ISERROR($S1208),"",OFFSET('Smelter Reference List'!$F$4,$S1208-4,0)))</f>
        <v/>
      </c>
      <c r="H1208" s="295" t="str">
        <f ca="1">IF(ISERROR($S1208),"",OFFSET('Smelter Reference List'!$G$4,$S1208-4,0))</f>
        <v/>
      </c>
      <c r="I1208" s="296" t="str">
        <f ca="1">IF(ISERROR($S1208),"",OFFSET('Smelter Reference List'!$H$4,$S1208-4,0))</f>
        <v/>
      </c>
      <c r="J1208" s="296" t="str">
        <f ca="1">IF(ISERROR($S1208),"",OFFSET('Smelter Reference List'!$I$4,$S1208-4,0))</f>
        <v/>
      </c>
      <c r="K1208" s="297"/>
      <c r="L1208" s="297"/>
      <c r="M1208" s="297"/>
      <c r="N1208" s="297"/>
      <c r="O1208" s="297"/>
      <c r="P1208" s="297"/>
      <c r="Q1208" s="298"/>
      <c r="R1208" s="227"/>
      <c r="S1208" s="228" t="e">
        <f>IF(C1208="",NA(),MATCH($B1208&amp;$C1208,'Smelter Reference List'!$J:$J,0))</f>
        <v>#N/A</v>
      </c>
      <c r="T1208" s="229"/>
      <c r="U1208" s="229">
        <f t="shared" ca="1" si="37"/>
        <v>0</v>
      </c>
      <c r="V1208" s="229"/>
      <c r="W1208" s="229"/>
      <c r="Y1208" s="223" t="str">
        <f t="shared" si="38"/>
        <v/>
      </c>
    </row>
    <row r="1209" spans="1:25" s="223" customFormat="1" ht="20.25">
      <c r="A1209" s="293"/>
      <c r="B1209" s="294" t="str">
        <f>IF(LEN(A1209)=0,"",INDEX('Smelter Reference List'!$A:$A,MATCH($A1209,'Smelter Reference List'!$E:$E,0)))</f>
        <v/>
      </c>
      <c r="C1209" s="300" t="str">
        <f>IF(LEN(A1209)=0,"",INDEX('Smelter Reference List'!$C:$C,MATCH($A1209,'Smelter Reference List'!$E:$E,0)))</f>
        <v/>
      </c>
      <c r="D1209" s="294" t="str">
        <f ca="1">IF(ISERROR($S1209),"",OFFSET('Smelter Reference List'!$C$4,$S1209-4,0)&amp;"")</f>
        <v/>
      </c>
      <c r="E1209" s="294" t="str">
        <f ca="1">IF(ISERROR($S1209),"",OFFSET('Smelter Reference List'!$D$4,$S1209-4,0)&amp;"")</f>
        <v/>
      </c>
      <c r="F1209" s="294" t="str">
        <f ca="1">IF(ISERROR($S1209),"",OFFSET('Smelter Reference List'!$E$4,$S1209-4,0))</f>
        <v/>
      </c>
      <c r="G1209" s="294" t="str">
        <f ca="1">IF(C1209=$U$4,"Enter smelter details", IF(ISERROR($S1209),"",OFFSET('Smelter Reference List'!$F$4,$S1209-4,0)))</f>
        <v/>
      </c>
      <c r="H1209" s="295" t="str">
        <f ca="1">IF(ISERROR($S1209),"",OFFSET('Smelter Reference List'!$G$4,$S1209-4,0))</f>
        <v/>
      </c>
      <c r="I1209" s="296" t="str">
        <f ca="1">IF(ISERROR($S1209),"",OFFSET('Smelter Reference List'!$H$4,$S1209-4,0))</f>
        <v/>
      </c>
      <c r="J1209" s="296" t="str">
        <f ca="1">IF(ISERROR($S1209),"",OFFSET('Smelter Reference List'!$I$4,$S1209-4,0))</f>
        <v/>
      </c>
      <c r="K1209" s="297"/>
      <c r="L1209" s="297"/>
      <c r="M1209" s="297"/>
      <c r="N1209" s="297"/>
      <c r="O1209" s="297"/>
      <c r="P1209" s="297"/>
      <c r="Q1209" s="298"/>
      <c r="R1209" s="227"/>
      <c r="S1209" s="228" t="e">
        <f>IF(C1209="",NA(),MATCH($B1209&amp;$C1209,'Smelter Reference List'!$J:$J,0))</f>
        <v>#N/A</v>
      </c>
      <c r="T1209" s="229"/>
      <c r="U1209" s="229">
        <f t="shared" ca="1" si="37"/>
        <v>0</v>
      </c>
      <c r="V1209" s="229"/>
      <c r="W1209" s="229"/>
      <c r="Y1209" s="223" t="str">
        <f t="shared" si="38"/>
        <v/>
      </c>
    </row>
    <row r="1210" spans="1:25" s="223" customFormat="1" ht="20.25">
      <c r="A1210" s="293"/>
      <c r="B1210" s="294" t="str">
        <f>IF(LEN(A1210)=0,"",INDEX('Smelter Reference List'!$A:$A,MATCH($A1210,'Smelter Reference List'!$E:$E,0)))</f>
        <v/>
      </c>
      <c r="C1210" s="300" t="str">
        <f>IF(LEN(A1210)=0,"",INDEX('Smelter Reference List'!$C:$C,MATCH($A1210,'Smelter Reference List'!$E:$E,0)))</f>
        <v/>
      </c>
      <c r="D1210" s="294" t="str">
        <f ca="1">IF(ISERROR($S1210),"",OFFSET('Smelter Reference List'!$C$4,$S1210-4,0)&amp;"")</f>
        <v/>
      </c>
      <c r="E1210" s="294" t="str">
        <f ca="1">IF(ISERROR($S1210),"",OFFSET('Smelter Reference List'!$D$4,$S1210-4,0)&amp;"")</f>
        <v/>
      </c>
      <c r="F1210" s="294" t="str">
        <f ca="1">IF(ISERROR($S1210),"",OFFSET('Smelter Reference List'!$E$4,$S1210-4,0))</f>
        <v/>
      </c>
      <c r="G1210" s="294" t="str">
        <f ca="1">IF(C1210=$U$4,"Enter smelter details", IF(ISERROR($S1210),"",OFFSET('Smelter Reference List'!$F$4,$S1210-4,0)))</f>
        <v/>
      </c>
      <c r="H1210" s="295" t="str">
        <f ca="1">IF(ISERROR($S1210),"",OFFSET('Smelter Reference List'!$G$4,$S1210-4,0))</f>
        <v/>
      </c>
      <c r="I1210" s="296" t="str">
        <f ca="1">IF(ISERROR($S1210),"",OFFSET('Smelter Reference List'!$H$4,$S1210-4,0))</f>
        <v/>
      </c>
      <c r="J1210" s="296" t="str">
        <f ca="1">IF(ISERROR($S1210),"",OFFSET('Smelter Reference List'!$I$4,$S1210-4,0))</f>
        <v/>
      </c>
      <c r="K1210" s="297"/>
      <c r="L1210" s="297"/>
      <c r="M1210" s="297"/>
      <c r="N1210" s="297"/>
      <c r="O1210" s="297"/>
      <c r="P1210" s="297"/>
      <c r="Q1210" s="298"/>
      <c r="R1210" s="227"/>
      <c r="S1210" s="228" t="e">
        <f>IF(C1210="",NA(),MATCH($B1210&amp;$C1210,'Smelter Reference List'!$J:$J,0))</f>
        <v>#N/A</v>
      </c>
      <c r="T1210" s="229"/>
      <c r="U1210" s="229">
        <f t="shared" ca="1" si="37"/>
        <v>0</v>
      </c>
      <c r="V1210" s="229"/>
      <c r="W1210" s="229"/>
      <c r="Y1210" s="223" t="str">
        <f t="shared" si="38"/>
        <v/>
      </c>
    </row>
    <row r="1211" spans="1:25" s="223" customFormat="1" ht="20.25">
      <c r="A1211" s="293"/>
      <c r="B1211" s="294" t="str">
        <f>IF(LEN(A1211)=0,"",INDEX('Smelter Reference List'!$A:$A,MATCH($A1211,'Smelter Reference List'!$E:$E,0)))</f>
        <v/>
      </c>
      <c r="C1211" s="300" t="str">
        <f>IF(LEN(A1211)=0,"",INDEX('Smelter Reference List'!$C:$C,MATCH($A1211,'Smelter Reference List'!$E:$E,0)))</f>
        <v/>
      </c>
      <c r="D1211" s="294" t="str">
        <f ca="1">IF(ISERROR($S1211),"",OFFSET('Smelter Reference List'!$C$4,$S1211-4,0)&amp;"")</f>
        <v/>
      </c>
      <c r="E1211" s="294" t="str">
        <f ca="1">IF(ISERROR($S1211),"",OFFSET('Smelter Reference List'!$D$4,$S1211-4,0)&amp;"")</f>
        <v/>
      </c>
      <c r="F1211" s="294" t="str">
        <f ca="1">IF(ISERROR($S1211),"",OFFSET('Smelter Reference List'!$E$4,$S1211-4,0))</f>
        <v/>
      </c>
      <c r="G1211" s="294" t="str">
        <f ca="1">IF(C1211=$U$4,"Enter smelter details", IF(ISERROR($S1211),"",OFFSET('Smelter Reference List'!$F$4,$S1211-4,0)))</f>
        <v/>
      </c>
      <c r="H1211" s="295" t="str">
        <f ca="1">IF(ISERROR($S1211),"",OFFSET('Smelter Reference List'!$G$4,$S1211-4,0))</f>
        <v/>
      </c>
      <c r="I1211" s="296" t="str">
        <f ca="1">IF(ISERROR($S1211),"",OFFSET('Smelter Reference List'!$H$4,$S1211-4,0))</f>
        <v/>
      </c>
      <c r="J1211" s="296" t="str">
        <f ca="1">IF(ISERROR($S1211),"",OFFSET('Smelter Reference List'!$I$4,$S1211-4,0))</f>
        <v/>
      </c>
      <c r="K1211" s="297"/>
      <c r="L1211" s="297"/>
      <c r="M1211" s="297"/>
      <c r="N1211" s="297"/>
      <c r="O1211" s="297"/>
      <c r="P1211" s="297"/>
      <c r="Q1211" s="298"/>
      <c r="R1211" s="227"/>
      <c r="S1211" s="228" t="e">
        <f>IF(C1211="",NA(),MATCH($B1211&amp;$C1211,'Smelter Reference List'!$J:$J,0))</f>
        <v>#N/A</v>
      </c>
      <c r="T1211" s="229"/>
      <c r="U1211" s="229">
        <f t="shared" ca="1" si="37"/>
        <v>0</v>
      </c>
      <c r="V1211" s="229"/>
      <c r="W1211" s="229"/>
      <c r="Y1211" s="223" t="str">
        <f t="shared" si="38"/>
        <v/>
      </c>
    </row>
    <row r="1212" spans="1:25" s="223" customFormat="1" ht="20.25">
      <c r="A1212" s="293"/>
      <c r="B1212" s="294" t="str">
        <f>IF(LEN(A1212)=0,"",INDEX('Smelter Reference List'!$A:$A,MATCH($A1212,'Smelter Reference List'!$E:$E,0)))</f>
        <v/>
      </c>
      <c r="C1212" s="300" t="str">
        <f>IF(LEN(A1212)=0,"",INDEX('Smelter Reference List'!$C:$C,MATCH($A1212,'Smelter Reference List'!$E:$E,0)))</f>
        <v/>
      </c>
      <c r="D1212" s="294" t="str">
        <f ca="1">IF(ISERROR($S1212),"",OFFSET('Smelter Reference List'!$C$4,$S1212-4,0)&amp;"")</f>
        <v/>
      </c>
      <c r="E1212" s="294" t="str">
        <f ca="1">IF(ISERROR($S1212),"",OFFSET('Smelter Reference List'!$D$4,$S1212-4,0)&amp;"")</f>
        <v/>
      </c>
      <c r="F1212" s="294" t="str">
        <f ca="1">IF(ISERROR($S1212),"",OFFSET('Smelter Reference List'!$E$4,$S1212-4,0))</f>
        <v/>
      </c>
      <c r="G1212" s="294" t="str">
        <f ca="1">IF(C1212=$U$4,"Enter smelter details", IF(ISERROR($S1212),"",OFFSET('Smelter Reference List'!$F$4,$S1212-4,0)))</f>
        <v/>
      </c>
      <c r="H1212" s="295" t="str">
        <f ca="1">IF(ISERROR($S1212),"",OFFSET('Smelter Reference List'!$G$4,$S1212-4,0))</f>
        <v/>
      </c>
      <c r="I1212" s="296" t="str">
        <f ca="1">IF(ISERROR($S1212),"",OFFSET('Smelter Reference List'!$H$4,$S1212-4,0))</f>
        <v/>
      </c>
      <c r="J1212" s="296" t="str">
        <f ca="1">IF(ISERROR($S1212),"",OFFSET('Smelter Reference List'!$I$4,$S1212-4,0))</f>
        <v/>
      </c>
      <c r="K1212" s="297"/>
      <c r="L1212" s="297"/>
      <c r="M1212" s="297"/>
      <c r="N1212" s="297"/>
      <c r="O1212" s="297"/>
      <c r="P1212" s="297"/>
      <c r="Q1212" s="298"/>
      <c r="R1212" s="227"/>
      <c r="S1212" s="228" t="e">
        <f>IF(C1212="",NA(),MATCH($B1212&amp;$C1212,'Smelter Reference List'!$J:$J,0))</f>
        <v>#N/A</v>
      </c>
      <c r="T1212" s="229"/>
      <c r="U1212" s="229">
        <f t="shared" ca="1" si="37"/>
        <v>0</v>
      </c>
      <c r="V1212" s="229"/>
      <c r="W1212" s="229"/>
      <c r="Y1212" s="223" t="str">
        <f t="shared" si="38"/>
        <v/>
      </c>
    </row>
    <row r="1213" spans="1:25" s="223" customFormat="1" ht="20.25">
      <c r="A1213" s="293"/>
      <c r="B1213" s="294" t="str">
        <f>IF(LEN(A1213)=0,"",INDEX('Smelter Reference List'!$A:$A,MATCH($A1213,'Smelter Reference List'!$E:$E,0)))</f>
        <v/>
      </c>
      <c r="C1213" s="300" t="str">
        <f>IF(LEN(A1213)=0,"",INDEX('Smelter Reference List'!$C:$C,MATCH($A1213,'Smelter Reference List'!$E:$E,0)))</f>
        <v/>
      </c>
      <c r="D1213" s="294" t="str">
        <f ca="1">IF(ISERROR($S1213),"",OFFSET('Smelter Reference List'!$C$4,$S1213-4,0)&amp;"")</f>
        <v/>
      </c>
      <c r="E1213" s="294" t="str">
        <f ca="1">IF(ISERROR($S1213),"",OFFSET('Smelter Reference List'!$D$4,$S1213-4,0)&amp;"")</f>
        <v/>
      </c>
      <c r="F1213" s="294" t="str">
        <f ca="1">IF(ISERROR($S1213),"",OFFSET('Smelter Reference List'!$E$4,$S1213-4,0))</f>
        <v/>
      </c>
      <c r="G1213" s="294" t="str">
        <f ca="1">IF(C1213=$U$4,"Enter smelter details", IF(ISERROR($S1213),"",OFFSET('Smelter Reference List'!$F$4,$S1213-4,0)))</f>
        <v/>
      </c>
      <c r="H1213" s="295" t="str">
        <f ca="1">IF(ISERROR($S1213),"",OFFSET('Smelter Reference List'!$G$4,$S1213-4,0))</f>
        <v/>
      </c>
      <c r="I1213" s="296" t="str">
        <f ca="1">IF(ISERROR($S1213),"",OFFSET('Smelter Reference List'!$H$4,$S1213-4,0))</f>
        <v/>
      </c>
      <c r="J1213" s="296" t="str">
        <f ca="1">IF(ISERROR($S1213),"",OFFSET('Smelter Reference List'!$I$4,$S1213-4,0))</f>
        <v/>
      </c>
      <c r="K1213" s="297"/>
      <c r="L1213" s="297"/>
      <c r="M1213" s="297"/>
      <c r="N1213" s="297"/>
      <c r="O1213" s="297"/>
      <c r="P1213" s="297"/>
      <c r="Q1213" s="298"/>
      <c r="R1213" s="227"/>
      <c r="S1213" s="228" t="e">
        <f>IF(C1213="",NA(),MATCH($B1213&amp;$C1213,'Smelter Reference List'!$J:$J,0))</f>
        <v>#N/A</v>
      </c>
      <c r="T1213" s="229"/>
      <c r="U1213" s="229">
        <f t="shared" ca="1" si="37"/>
        <v>0</v>
      </c>
      <c r="V1213" s="229"/>
      <c r="W1213" s="229"/>
      <c r="Y1213" s="223" t="str">
        <f t="shared" si="38"/>
        <v/>
      </c>
    </row>
    <row r="1214" spans="1:25" s="223" customFormat="1" ht="20.25">
      <c r="A1214" s="293"/>
      <c r="B1214" s="294" t="str">
        <f>IF(LEN(A1214)=0,"",INDEX('Smelter Reference List'!$A:$A,MATCH($A1214,'Smelter Reference List'!$E:$E,0)))</f>
        <v/>
      </c>
      <c r="C1214" s="300" t="str">
        <f>IF(LEN(A1214)=0,"",INDEX('Smelter Reference List'!$C:$C,MATCH($A1214,'Smelter Reference List'!$E:$E,0)))</f>
        <v/>
      </c>
      <c r="D1214" s="294" t="str">
        <f ca="1">IF(ISERROR($S1214),"",OFFSET('Smelter Reference List'!$C$4,$S1214-4,0)&amp;"")</f>
        <v/>
      </c>
      <c r="E1214" s="294" t="str">
        <f ca="1">IF(ISERROR($S1214),"",OFFSET('Smelter Reference List'!$D$4,$S1214-4,0)&amp;"")</f>
        <v/>
      </c>
      <c r="F1214" s="294" t="str">
        <f ca="1">IF(ISERROR($S1214),"",OFFSET('Smelter Reference List'!$E$4,$S1214-4,0))</f>
        <v/>
      </c>
      <c r="G1214" s="294" t="str">
        <f ca="1">IF(C1214=$U$4,"Enter smelter details", IF(ISERROR($S1214),"",OFFSET('Smelter Reference List'!$F$4,$S1214-4,0)))</f>
        <v/>
      </c>
      <c r="H1214" s="295" t="str">
        <f ca="1">IF(ISERROR($S1214),"",OFFSET('Smelter Reference List'!$G$4,$S1214-4,0))</f>
        <v/>
      </c>
      <c r="I1214" s="296" t="str">
        <f ca="1">IF(ISERROR($S1214),"",OFFSET('Smelter Reference List'!$H$4,$S1214-4,0))</f>
        <v/>
      </c>
      <c r="J1214" s="296" t="str">
        <f ca="1">IF(ISERROR($S1214),"",OFFSET('Smelter Reference List'!$I$4,$S1214-4,0))</f>
        <v/>
      </c>
      <c r="K1214" s="297"/>
      <c r="L1214" s="297"/>
      <c r="M1214" s="297"/>
      <c r="N1214" s="297"/>
      <c r="O1214" s="297"/>
      <c r="P1214" s="297"/>
      <c r="Q1214" s="298"/>
      <c r="R1214" s="227"/>
      <c r="S1214" s="228" t="e">
        <f>IF(C1214="",NA(),MATCH($B1214&amp;$C1214,'Smelter Reference List'!$J:$J,0))</f>
        <v>#N/A</v>
      </c>
      <c r="T1214" s="229"/>
      <c r="U1214" s="229">
        <f t="shared" ca="1" si="37"/>
        <v>0</v>
      </c>
      <c r="V1214" s="229"/>
      <c r="W1214" s="229"/>
      <c r="Y1214" s="223" t="str">
        <f t="shared" si="38"/>
        <v/>
      </c>
    </row>
    <row r="1215" spans="1:25" s="223" customFormat="1" ht="20.25">
      <c r="A1215" s="293"/>
      <c r="B1215" s="294" t="str">
        <f>IF(LEN(A1215)=0,"",INDEX('Smelter Reference List'!$A:$A,MATCH($A1215,'Smelter Reference List'!$E:$E,0)))</f>
        <v/>
      </c>
      <c r="C1215" s="300" t="str">
        <f>IF(LEN(A1215)=0,"",INDEX('Smelter Reference List'!$C:$C,MATCH($A1215,'Smelter Reference List'!$E:$E,0)))</f>
        <v/>
      </c>
      <c r="D1215" s="294" t="str">
        <f ca="1">IF(ISERROR($S1215),"",OFFSET('Smelter Reference List'!$C$4,$S1215-4,0)&amp;"")</f>
        <v/>
      </c>
      <c r="E1215" s="294" t="str">
        <f ca="1">IF(ISERROR($S1215),"",OFFSET('Smelter Reference List'!$D$4,$S1215-4,0)&amp;"")</f>
        <v/>
      </c>
      <c r="F1215" s="294" t="str">
        <f ca="1">IF(ISERROR($S1215),"",OFFSET('Smelter Reference List'!$E$4,$S1215-4,0))</f>
        <v/>
      </c>
      <c r="G1215" s="294" t="str">
        <f ca="1">IF(C1215=$U$4,"Enter smelter details", IF(ISERROR($S1215),"",OFFSET('Smelter Reference List'!$F$4,$S1215-4,0)))</f>
        <v/>
      </c>
      <c r="H1215" s="295" t="str">
        <f ca="1">IF(ISERROR($S1215),"",OFFSET('Smelter Reference List'!$G$4,$S1215-4,0))</f>
        <v/>
      </c>
      <c r="I1215" s="296" t="str">
        <f ca="1">IF(ISERROR($S1215),"",OFFSET('Smelter Reference List'!$H$4,$S1215-4,0))</f>
        <v/>
      </c>
      <c r="J1215" s="296" t="str">
        <f ca="1">IF(ISERROR($S1215),"",OFFSET('Smelter Reference List'!$I$4,$S1215-4,0))</f>
        <v/>
      </c>
      <c r="K1215" s="297"/>
      <c r="L1215" s="297"/>
      <c r="M1215" s="297"/>
      <c r="N1215" s="297"/>
      <c r="O1215" s="297"/>
      <c r="P1215" s="297"/>
      <c r="Q1215" s="298"/>
      <c r="R1215" s="227"/>
      <c r="S1215" s="228" t="e">
        <f>IF(C1215="",NA(),MATCH($B1215&amp;$C1215,'Smelter Reference List'!$J:$J,0))</f>
        <v>#N/A</v>
      </c>
      <c r="T1215" s="229"/>
      <c r="U1215" s="229">
        <f t="shared" ca="1" si="37"/>
        <v>0</v>
      </c>
      <c r="V1215" s="229"/>
      <c r="W1215" s="229"/>
      <c r="Y1215" s="223" t="str">
        <f t="shared" si="38"/>
        <v/>
      </c>
    </row>
    <row r="1216" spans="1:25" s="223" customFormat="1" ht="20.25">
      <c r="A1216" s="293"/>
      <c r="B1216" s="294" t="str">
        <f>IF(LEN(A1216)=0,"",INDEX('Smelter Reference List'!$A:$A,MATCH($A1216,'Smelter Reference List'!$E:$E,0)))</f>
        <v/>
      </c>
      <c r="C1216" s="300" t="str">
        <f>IF(LEN(A1216)=0,"",INDEX('Smelter Reference List'!$C:$C,MATCH($A1216,'Smelter Reference List'!$E:$E,0)))</f>
        <v/>
      </c>
      <c r="D1216" s="294" t="str">
        <f ca="1">IF(ISERROR($S1216),"",OFFSET('Smelter Reference List'!$C$4,$S1216-4,0)&amp;"")</f>
        <v/>
      </c>
      <c r="E1216" s="294" t="str">
        <f ca="1">IF(ISERROR($S1216),"",OFFSET('Smelter Reference List'!$D$4,$S1216-4,0)&amp;"")</f>
        <v/>
      </c>
      <c r="F1216" s="294" t="str">
        <f ca="1">IF(ISERROR($S1216),"",OFFSET('Smelter Reference List'!$E$4,$S1216-4,0))</f>
        <v/>
      </c>
      <c r="G1216" s="294" t="str">
        <f ca="1">IF(C1216=$U$4,"Enter smelter details", IF(ISERROR($S1216),"",OFFSET('Smelter Reference List'!$F$4,$S1216-4,0)))</f>
        <v/>
      </c>
      <c r="H1216" s="295" t="str">
        <f ca="1">IF(ISERROR($S1216),"",OFFSET('Smelter Reference List'!$G$4,$S1216-4,0))</f>
        <v/>
      </c>
      <c r="I1216" s="296" t="str">
        <f ca="1">IF(ISERROR($S1216),"",OFFSET('Smelter Reference List'!$H$4,$S1216-4,0))</f>
        <v/>
      </c>
      <c r="J1216" s="296" t="str">
        <f ca="1">IF(ISERROR($S1216),"",OFFSET('Smelter Reference List'!$I$4,$S1216-4,0))</f>
        <v/>
      </c>
      <c r="K1216" s="297"/>
      <c r="L1216" s="297"/>
      <c r="M1216" s="297"/>
      <c r="N1216" s="297"/>
      <c r="O1216" s="297"/>
      <c r="P1216" s="297"/>
      <c r="Q1216" s="298"/>
      <c r="R1216" s="227"/>
      <c r="S1216" s="228" t="e">
        <f>IF(C1216="",NA(),MATCH($B1216&amp;$C1216,'Smelter Reference List'!$J:$J,0))</f>
        <v>#N/A</v>
      </c>
      <c r="T1216" s="229"/>
      <c r="U1216" s="229">
        <f t="shared" ca="1" si="37"/>
        <v>0</v>
      </c>
      <c r="V1216" s="229"/>
      <c r="W1216" s="229"/>
      <c r="Y1216" s="223" t="str">
        <f t="shared" si="38"/>
        <v/>
      </c>
    </row>
    <row r="1217" spans="1:25" s="223" customFormat="1" ht="20.25">
      <c r="A1217" s="293"/>
      <c r="B1217" s="294" t="str">
        <f>IF(LEN(A1217)=0,"",INDEX('Smelter Reference List'!$A:$A,MATCH($A1217,'Smelter Reference List'!$E:$E,0)))</f>
        <v/>
      </c>
      <c r="C1217" s="300" t="str">
        <f>IF(LEN(A1217)=0,"",INDEX('Smelter Reference List'!$C:$C,MATCH($A1217,'Smelter Reference List'!$E:$E,0)))</f>
        <v/>
      </c>
      <c r="D1217" s="294" t="str">
        <f ca="1">IF(ISERROR($S1217),"",OFFSET('Smelter Reference List'!$C$4,$S1217-4,0)&amp;"")</f>
        <v/>
      </c>
      <c r="E1217" s="294" t="str">
        <f ca="1">IF(ISERROR($S1217),"",OFFSET('Smelter Reference List'!$D$4,$S1217-4,0)&amp;"")</f>
        <v/>
      </c>
      <c r="F1217" s="294" t="str">
        <f ca="1">IF(ISERROR($S1217),"",OFFSET('Smelter Reference List'!$E$4,$S1217-4,0))</f>
        <v/>
      </c>
      <c r="G1217" s="294" t="str">
        <f ca="1">IF(C1217=$U$4,"Enter smelter details", IF(ISERROR($S1217),"",OFFSET('Smelter Reference List'!$F$4,$S1217-4,0)))</f>
        <v/>
      </c>
      <c r="H1217" s="295" t="str">
        <f ca="1">IF(ISERROR($S1217),"",OFFSET('Smelter Reference List'!$G$4,$S1217-4,0))</f>
        <v/>
      </c>
      <c r="I1217" s="296" t="str">
        <f ca="1">IF(ISERROR($S1217),"",OFFSET('Smelter Reference List'!$H$4,$S1217-4,0))</f>
        <v/>
      </c>
      <c r="J1217" s="296" t="str">
        <f ca="1">IF(ISERROR($S1217),"",OFFSET('Smelter Reference List'!$I$4,$S1217-4,0))</f>
        <v/>
      </c>
      <c r="K1217" s="297"/>
      <c r="L1217" s="297"/>
      <c r="M1217" s="297"/>
      <c r="N1217" s="297"/>
      <c r="O1217" s="297"/>
      <c r="P1217" s="297"/>
      <c r="Q1217" s="298"/>
      <c r="R1217" s="227"/>
      <c r="S1217" s="228" t="e">
        <f>IF(C1217="",NA(),MATCH($B1217&amp;$C1217,'Smelter Reference List'!$J:$J,0))</f>
        <v>#N/A</v>
      </c>
      <c r="T1217" s="229"/>
      <c r="U1217" s="229">
        <f t="shared" ca="1" si="37"/>
        <v>0</v>
      </c>
      <c r="V1217" s="229"/>
      <c r="W1217" s="229"/>
      <c r="Y1217" s="223" t="str">
        <f t="shared" si="38"/>
        <v/>
      </c>
    </row>
    <row r="1218" spans="1:25" s="223" customFormat="1" ht="20.25">
      <c r="A1218" s="293"/>
      <c r="B1218" s="294" t="str">
        <f>IF(LEN(A1218)=0,"",INDEX('Smelter Reference List'!$A:$A,MATCH($A1218,'Smelter Reference List'!$E:$E,0)))</f>
        <v/>
      </c>
      <c r="C1218" s="300" t="str">
        <f>IF(LEN(A1218)=0,"",INDEX('Smelter Reference List'!$C:$C,MATCH($A1218,'Smelter Reference List'!$E:$E,0)))</f>
        <v/>
      </c>
      <c r="D1218" s="294" t="str">
        <f ca="1">IF(ISERROR($S1218),"",OFFSET('Smelter Reference List'!$C$4,$S1218-4,0)&amp;"")</f>
        <v/>
      </c>
      <c r="E1218" s="294" t="str">
        <f ca="1">IF(ISERROR($S1218),"",OFFSET('Smelter Reference List'!$D$4,$S1218-4,0)&amp;"")</f>
        <v/>
      </c>
      <c r="F1218" s="294" t="str">
        <f ca="1">IF(ISERROR($S1218),"",OFFSET('Smelter Reference List'!$E$4,$S1218-4,0))</f>
        <v/>
      </c>
      <c r="G1218" s="294" t="str">
        <f ca="1">IF(C1218=$U$4,"Enter smelter details", IF(ISERROR($S1218),"",OFFSET('Smelter Reference List'!$F$4,$S1218-4,0)))</f>
        <v/>
      </c>
      <c r="H1218" s="295" t="str">
        <f ca="1">IF(ISERROR($S1218),"",OFFSET('Smelter Reference List'!$G$4,$S1218-4,0))</f>
        <v/>
      </c>
      <c r="I1218" s="296" t="str">
        <f ca="1">IF(ISERROR($S1218),"",OFFSET('Smelter Reference List'!$H$4,$S1218-4,0))</f>
        <v/>
      </c>
      <c r="J1218" s="296" t="str">
        <f ca="1">IF(ISERROR($S1218),"",OFFSET('Smelter Reference List'!$I$4,$S1218-4,0))</f>
        <v/>
      </c>
      <c r="K1218" s="297"/>
      <c r="L1218" s="297"/>
      <c r="M1218" s="297"/>
      <c r="N1218" s="297"/>
      <c r="O1218" s="297"/>
      <c r="P1218" s="297"/>
      <c r="Q1218" s="298"/>
      <c r="R1218" s="227"/>
      <c r="S1218" s="228" t="e">
        <f>IF(C1218="",NA(),MATCH($B1218&amp;$C1218,'Smelter Reference List'!$J:$J,0))</f>
        <v>#N/A</v>
      </c>
      <c r="T1218" s="229"/>
      <c r="U1218" s="229">
        <f t="shared" ca="1" si="37"/>
        <v>0</v>
      </c>
      <c r="V1218" s="229"/>
      <c r="W1218" s="229"/>
      <c r="Y1218" s="223" t="str">
        <f t="shared" si="38"/>
        <v/>
      </c>
    </row>
    <row r="1219" spans="1:25" s="223" customFormat="1" ht="20.25">
      <c r="A1219" s="293"/>
      <c r="B1219" s="294" t="str">
        <f>IF(LEN(A1219)=0,"",INDEX('Smelter Reference List'!$A:$A,MATCH($A1219,'Smelter Reference List'!$E:$E,0)))</f>
        <v/>
      </c>
      <c r="C1219" s="300" t="str">
        <f>IF(LEN(A1219)=0,"",INDEX('Smelter Reference List'!$C:$C,MATCH($A1219,'Smelter Reference List'!$E:$E,0)))</f>
        <v/>
      </c>
      <c r="D1219" s="294" t="str">
        <f ca="1">IF(ISERROR($S1219),"",OFFSET('Smelter Reference List'!$C$4,$S1219-4,0)&amp;"")</f>
        <v/>
      </c>
      <c r="E1219" s="294" t="str">
        <f ca="1">IF(ISERROR($S1219),"",OFFSET('Smelter Reference List'!$D$4,$S1219-4,0)&amp;"")</f>
        <v/>
      </c>
      <c r="F1219" s="294" t="str">
        <f ca="1">IF(ISERROR($S1219),"",OFFSET('Smelter Reference List'!$E$4,$S1219-4,0))</f>
        <v/>
      </c>
      <c r="G1219" s="294" t="str">
        <f ca="1">IF(C1219=$U$4,"Enter smelter details", IF(ISERROR($S1219),"",OFFSET('Smelter Reference List'!$F$4,$S1219-4,0)))</f>
        <v/>
      </c>
      <c r="H1219" s="295" t="str">
        <f ca="1">IF(ISERROR($S1219),"",OFFSET('Smelter Reference List'!$G$4,$S1219-4,0))</f>
        <v/>
      </c>
      <c r="I1219" s="296" t="str">
        <f ca="1">IF(ISERROR($S1219),"",OFFSET('Smelter Reference List'!$H$4,$S1219-4,0))</f>
        <v/>
      </c>
      <c r="J1219" s="296" t="str">
        <f ca="1">IF(ISERROR($S1219),"",OFFSET('Smelter Reference List'!$I$4,$S1219-4,0))</f>
        <v/>
      </c>
      <c r="K1219" s="297"/>
      <c r="L1219" s="297"/>
      <c r="M1219" s="297"/>
      <c r="N1219" s="297"/>
      <c r="O1219" s="297"/>
      <c r="P1219" s="297"/>
      <c r="Q1219" s="298"/>
      <c r="R1219" s="227"/>
      <c r="S1219" s="228" t="e">
        <f>IF(C1219="",NA(),MATCH($B1219&amp;$C1219,'Smelter Reference List'!$J:$J,0))</f>
        <v>#N/A</v>
      </c>
      <c r="T1219" s="229"/>
      <c r="U1219" s="229">
        <f t="shared" ca="1" si="37"/>
        <v>0</v>
      </c>
      <c r="V1219" s="229"/>
      <c r="W1219" s="229"/>
      <c r="Y1219" s="223" t="str">
        <f t="shared" si="38"/>
        <v/>
      </c>
    </row>
    <row r="1220" spans="1:25" s="223" customFormat="1" ht="20.25">
      <c r="A1220" s="293"/>
      <c r="B1220" s="294" t="str">
        <f>IF(LEN(A1220)=0,"",INDEX('Smelter Reference List'!$A:$A,MATCH($A1220,'Smelter Reference List'!$E:$E,0)))</f>
        <v/>
      </c>
      <c r="C1220" s="300" t="str">
        <f>IF(LEN(A1220)=0,"",INDEX('Smelter Reference List'!$C:$C,MATCH($A1220,'Smelter Reference List'!$E:$E,0)))</f>
        <v/>
      </c>
      <c r="D1220" s="294" t="str">
        <f ca="1">IF(ISERROR($S1220),"",OFFSET('Smelter Reference List'!$C$4,$S1220-4,0)&amp;"")</f>
        <v/>
      </c>
      <c r="E1220" s="294" t="str">
        <f ca="1">IF(ISERROR($S1220),"",OFFSET('Smelter Reference List'!$D$4,$S1220-4,0)&amp;"")</f>
        <v/>
      </c>
      <c r="F1220" s="294" t="str">
        <f ca="1">IF(ISERROR($S1220),"",OFFSET('Smelter Reference List'!$E$4,$S1220-4,0))</f>
        <v/>
      </c>
      <c r="G1220" s="294" t="str">
        <f ca="1">IF(C1220=$U$4,"Enter smelter details", IF(ISERROR($S1220),"",OFFSET('Smelter Reference List'!$F$4,$S1220-4,0)))</f>
        <v/>
      </c>
      <c r="H1220" s="295" t="str">
        <f ca="1">IF(ISERROR($S1220),"",OFFSET('Smelter Reference List'!$G$4,$S1220-4,0))</f>
        <v/>
      </c>
      <c r="I1220" s="296" t="str">
        <f ca="1">IF(ISERROR($S1220),"",OFFSET('Smelter Reference List'!$H$4,$S1220-4,0))</f>
        <v/>
      </c>
      <c r="J1220" s="296" t="str">
        <f ca="1">IF(ISERROR($S1220),"",OFFSET('Smelter Reference List'!$I$4,$S1220-4,0))</f>
        <v/>
      </c>
      <c r="K1220" s="297"/>
      <c r="L1220" s="297"/>
      <c r="M1220" s="297"/>
      <c r="N1220" s="297"/>
      <c r="O1220" s="297"/>
      <c r="P1220" s="297"/>
      <c r="Q1220" s="298"/>
      <c r="R1220" s="227"/>
      <c r="S1220" s="228" t="e">
        <f>IF(C1220="",NA(),MATCH($B1220&amp;$C1220,'Smelter Reference List'!$J:$J,0))</f>
        <v>#N/A</v>
      </c>
      <c r="T1220" s="229"/>
      <c r="U1220" s="229">
        <f t="shared" ca="1" si="37"/>
        <v>0</v>
      </c>
      <c r="V1220" s="229"/>
      <c r="W1220" s="229"/>
      <c r="Y1220" s="223" t="str">
        <f t="shared" si="38"/>
        <v/>
      </c>
    </row>
    <row r="1221" spans="1:25" s="223" customFormat="1" ht="20.25">
      <c r="A1221" s="293"/>
      <c r="B1221" s="294" t="str">
        <f>IF(LEN(A1221)=0,"",INDEX('Smelter Reference List'!$A:$A,MATCH($A1221,'Smelter Reference List'!$E:$E,0)))</f>
        <v/>
      </c>
      <c r="C1221" s="300" t="str">
        <f>IF(LEN(A1221)=0,"",INDEX('Smelter Reference List'!$C:$C,MATCH($A1221,'Smelter Reference List'!$E:$E,0)))</f>
        <v/>
      </c>
      <c r="D1221" s="294" t="str">
        <f ca="1">IF(ISERROR($S1221),"",OFFSET('Smelter Reference List'!$C$4,$S1221-4,0)&amp;"")</f>
        <v/>
      </c>
      <c r="E1221" s="294" t="str">
        <f ca="1">IF(ISERROR($S1221),"",OFFSET('Smelter Reference List'!$D$4,$S1221-4,0)&amp;"")</f>
        <v/>
      </c>
      <c r="F1221" s="294" t="str">
        <f ca="1">IF(ISERROR($S1221),"",OFFSET('Smelter Reference List'!$E$4,$S1221-4,0))</f>
        <v/>
      </c>
      <c r="G1221" s="294" t="str">
        <f ca="1">IF(C1221=$U$4,"Enter smelter details", IF(ISERROR($S1221),"",OFFSET('Smelter Reference List'!$F$4,$S1221-4,0)))</f>
        <v/>
      </c>
      <c r="H1221" s="295" t="str">
        <f ca="1">IF(ISERROR($S1221),"",OFFSET('Smelter Reference List'!$G$4,$S1221-4,0))</f>
        <v/>
      </c>
      <c r="I1221" s="296" t="str">
        <f ca="1">IF(ISERROR($S1221),"",OFFSET('Smelter Reference List'!$H$4,$S1221-4,0))</f>
        <v/>
      </c>
      <c r="J1221" s="296" t="str">
        <f ca="1">IF(ISERROR($S1221),"",OFFSET('Smelter Reference List'!$I$4,$S1221-4,0))</f>
        <v/>
      </c>
      <c r="K1221" s="297"/>
      <c r="L1221" s="297"/>
      <c r="M1221" s="297"/>
      <c r="N1221" s="297"/>
      <c r="O1221" s="297"/>
      <c r="P1221" s="297"/>
      <c r="Q1221" s="298"/>
      <c r="R1221" s="227"/>
      <c r="S1221" s="228" t="e">
        <f>IF(C1221="",NA(),MATCH($B1221&amp;$C1221,'Smelter Reference List'!$J:$J,0))</f>
        <v>#N/A</v>
      </c>
      <c r="T1221" s="229"/>
      <c r="U1221" s="229">
        <f t="shared" ca="1" si="37"/>
        <v>0</v>
      </c>
      <c r="V1221" s="229"/>
      <c r="W1221" s="229"/>
      <c r="Y1221" s="223" t="str">
        <f t="shared" si="38"/>
        <v/>
      </c>
    </row>
    <row r="1222" spans="1:25" s="223" customFormat="1" ht="20.25">
      <c r="A1222" s="293"/>
      <c r="B1222" s="294" t="str">
        <f>IF(LEN(A1222)=0,"",INDEX('Smelter Reference List'!$A:$A,MATCH($A1222,'Smelter Reference List'!$E:$E,0)))</f>
        <v/>
      </c>
      <c r="C1222" s="300" t="str">
        <f>IF(LEN(A1222)=0,"",INDEX('Smelter Reference List'!$C:$C,MATCH($A1222,'Smelter Reference List'!$E:$E,0)))</f>
        <v/>
      </c>
      <c r="D1222" s="294" t="str">
        <f ca="1">IF(ISERROR($S1222),"",OFFSET('Smelter Reference List'!$C$4,$S1222-4,0)&amp;"")</f>
        <v/>
      </c>
      <c r="E1222" s="294" t="str">
        <f ca="1">IF(ISERROR($S1222),"",OFFSET('Smelter Reference List'!$D$4,$S1222-4,0)&amp;"")</f>
        <v/>
      </c>
      <c r="F1222" s="294" t="str">
        <f ca="1">IF(ISERROR($S1222),"",OFFSET('Smelter Reference List'!$E$4,$S1222-4,0))</f>
        <v/>
      </c>
      <c r="G1222" s="294" t="str">
        <f ca="1">IF(C1222=$U$4,"Enter smelter details", IF(ISERROR($S1222),"",OFFSET('Smelter Reference List'!$F$4,$S1222-4,0)))</f>
        <v/>
      </c>
      <c r="H1222" s="295" t="str">
        <f ca="1">IF(ISERROR($S1222),"",OFFSET('Smelter Reference List'!$G$4,$S1222-4,0))</f>
        <v/>
      </c>
      <c r="I1222" s="296" t="str">
        <f ca="1">IF(ISERROR($S1222),"",OFFSET('Smelter Reference List'!$H$4,$S1222-4,0))</f>
        <v/>
      </c>
      <c r="J1222" s="296" t="str">
        <f ca="1">IF(ISERROR($S1222),"",OFFSET('Smelter Reference List'!$I$4,$S1222-4,0))</f>
        <v/>
      </c>
      <c r="K1222" s="297"/>
      <c r="L1222" s="297"/>
      <c r="M1222" s="297"/>
      <c r="N1222" s="297"/>
      <c r="O1222" s="297"/>
      <c r="P1222" s="297"/>
      <c r="Q1222" s="298"/>
      <c r="R1222" s="227"/>
      <c r="S1222" s="228" t="e">
        <f>IF(C1222="",NA(),MATCH($B1222&amp;$C1222,'Smelter Reference List'!$J:$J,0))</f>
        <v>#N/A</v>
      </c>
      <c r="T1222" s="229"/>
      <c r="U1222" s="229">
        <f t="shared" ref="U1222:U1285" ca="1" si="39">IF(AND(C1222="Smelter not listed",OR(LEN(D1222)=0,LEN(E1222)=0)),1,0)</f>
        <v>0</v>
      </c>
      <c r="V1222" s="229"/>
      <c r="W1222" s="229"/>
      <c r="Y1222" s="223" t="str">
        <f t="shared" ref="Y1222:Y1285" si="40">B1222&amp;C1222</f>
        <v/>
      </c>
    </row>
    <row r="1223" spans="1:25" s="223" customFormat="1" ht="20.25">
      <c r="A1223" s="293"/>
      <c r="B1223" s="294" t="str">
        <f>IF(LEN(A1223)=0,"",INDEX('Smelter Reference List'!$A:$A,MATCH($A1223,'Smelter Reference List'!$E:$E,0)))</f>
        <v/>
      </c>
      <c r="C1223" s="300" t="str">
        <f>IF(LEN(A1223)=0,"",INDEX('Smelter Reference List'!$C:$C,MATCH($A1223,'Smelter Reference List'!$E:$E,0)))</f>
        <v/>
      </c>
      <c r="D1223" s="294" t="str">
        <f ca="1">IF(ISERROR($S1223),"",OFFSET('Smelter Reference List'!$C$4,$S1223-4,0)&amp;"")</f>
        <v/>
      </c>
      <c r="E1223" s="294" t="str">
        <f ca="1">IF(ISERROR($S1223),"",OFFSET('Smelter Reference List'!$D$4,$S1223-4,0)&amp;"")</f>
        <v/>
      </c>
      <c r="F1223" s="294" t="str">
        <f ca="1">IF(ISERROR($S1223),"",OFFSET('Smelter Reference List'!$E$4,$S1223-4,0))</f>
        <v/>
      </c>
      <c r="G1223" s="294" t="str">
        <f ca="1">IF(C1223=$U$4,"Enter smelter details", IF(ISERROR($S1223),"",OFFSET('Smelter Reference List'!$F$4,$S1223-4,0)))</f>
        <v/>
      </c>
      <c r="H1223" s="295" t="str">
        <f ca="1">IF(ISERROR($S1223),"",OFFSET('Smelter Reference List'!$G$4,$S1223-4,0))</f>
        <v/>
      </c>
      <c r="I1223" s="296" t="str">
        <f ca="1">IF(ISERROR($S1223),"",OFFSET('Smelter Reference List'!$H$4,$S1223-4,0))</f>
        <v/>
      </c>
      <c r="J1223" s="296" t="str">
        <f ca="1">IF(ISERROR($S1223),"",OFFSET('Smelter Reference List'!$I$4,$S1223-4,0))</f>
        <v/>
      </c>
      <c r="K1223" s="297"/>
      <c r="L1223" s="297"/>
      <c r="M1223" s="297"/>
      <c r="N1223" s="297"/>
      <c r="O1223" s="297"/>
      <c r="P1223" s="297"/>
      <c r="Q1223" s="298"/>
      <c r="R1223" s="227"/>
      <c r="S1223" s="228" t="e">
        <f>IF(C1223="",NA(),MATCH($B1223&amp;$C1223,'Smelter Reference List'!$J:$J,0))</f>
        <v>#N/A</v>
      </c>
      <c r="T1223" s="229"/>
      <c r="U1223" s="229">
        <f t="shared" ca="1" si="39"/>
        <v>0</v>
      </c>
      <c r="V1223" s="229"/>
      <c r="W1223" s="229"/>
      <c r="Y1223" s="223" t="str">
        <f t="shared" si="40"/>
        <v/>
      </c>
    </row>
    <row r="1224" spans="1:25" s="223" customFormat="1" ht="20.25">
      <c r="A1224" s="293"/>
      <c r="B1224" s="294" t="str">
        <f>IF(LEN(A1224)=0,"",INDEX('Smelter Reference List'!$A:$A,MATCH($A1224,'Smelter Reference List'!$E:$E,0)))</f>
        <v/>
      </c>
      <c r="C1224" s="300" t="str">
        <f>IF(LEN(A1224)=0,"",INDEX('Smelter Reference List'!$C:$C,MATCH($A1224,'Smelter Reference List'!$E:$E,0)))</f>
        <v/>
      </c>
      <c r="D1224" s="294" t="str">
        <f ca="1">IF(ISERROR($S1224),"",OFFSET('Smelter Reference List'!$C$4,$S1224-4,0)&amp;"")</f>
        <v/>
      </c>
      <c r="E1224" s="294" t="str">
        <f ca="1">IF(ISERROR($S1224),"",OFFSET('Smelter Reference List'!$D$4,$S1224-4,0)&amp;"")</f>
        <v/>
      </c>
      <c r="F1224" s="294" t="str">
        <f ca="1">IF(ISERROR($S1224),"",OFFSET('Smelter Reference List'!$E$4,$S1224-4,0))</f>
        <v/>
      </c>
      <c r="G1224" s="294" t="str">
        <f ca="1">IF(C1224=$U$4,"Enter smelter details", IF(ISERROR($S1224),"",OFFSET('Smelter Reference List'!$F$4,$S1224-4,0)))</f>
        <v/>
      </c>
      <c r="H1224" s="295" t="str">
        <f ca="1">IF(ISERROR($S1224),"",OFFSET('Smelter Reference List'!$G$4,$S1224-4,0))</f>
        <v/>
      </c>
      <c r="I1224" s="296" t="str">
        <f ca="1">IF(ISERROR($S1224),"",OFFSET('Smelter Reference List'!$H$4,$S1224-4,0))</f>
        <v/>
      </c>
      <c r="J1224" s="296" t="str">
        <f ca="1">IF(ISERROR($S1224),"",OFFSET('Smelter Reference List'!$I$4,$S1224-4,0))</f>
        <v/>
      </c>
      <c r="K1224" s="297"/>
      <c r="L1224" s="297"/>
      <c r="M1224" s="297"/>
      <c r="N1224" s="297"/>
      <c r="O1224" s="297"/>
      <c r="P1224" s="297"/>
      <c r="Q1224" s="298"/>
      <c r="R1224" s="227"/>
      <c r="S1224" s="228" t="e">
        <f>IF(C1224="",NA(),MATCH($B1224&amp;$C1224,'Smelter Reference List'!$J:$J,0))</f>
        <v>#N/A</v>
      </c>
      <c r="T1224" s="229"/>
      <c r="U1224" s="229">
        <f t="shared" ca="1" si="39"/>
        <v>0</v>
      </c>
      <c r="V1224" s="229"/>
      <c r="W1224" s="229"/>
      <c r="Y1224" s="223" t="str">
        <f t="shared" si="40"/>
        <v/>
      </c>
    </row>
    <row r="1225" spans="1:25" s="223" customFormat="1" ht="20.25">
      <c r="A1225" s="293"/>
      <c r="B1225" s="294" t="str">
        <f>IF(LEN(A1225)=0,"",INDEX('Smelter Reference List'!$A:$A,MATCH($A1225,'Smelter Reference List'!$E:$E,0)))</f>
        <v/>
      </c>
      <c r="C1225" s="300" t="str">
        <f>IF(LEN(A1225)=0,"",INDEX('Smelter Reference List'!$C:$C,MATCH($A1225,'Smelter Reference List'!$E:$E,0)))</f>
        <v/>
      </c>
      <c r="D1225" s="294" t="str">
        <f ca="1">IF(ISERROR($S1225),"",OFFSET('Smelter Reference List'!$C$4,$S1225-4,0)&amp;"")</f>
        <v/>
      </c>
      <c r="E1225" s="294" t="str">
        <f ca="1">IF(ISERROR($S1225),"",OFFSET('Smelter Reference List'!$D$4,$S1225-4,0)&amp;"")</f>
        <v/>
      </c>
      <c r="F1225" s="294" t="str">
        <f ca="1">IF(ISERROR($S1225),"",OFFSET('Smelter Reference List'!$E$4,$S1225-4,0))</f>
        <v/>
      </c>
      <c r="G1225" s="294" t="str">
        <f ca="1">IF(C1225=$U$4,"Enter smelter details", IF(ISERROR($S1225),"",OFFSET('Smelter Reference List'!$F$4,$S1225-4,0)))</f>
        <v/>
      </c>
      <c r="H1225" s="295" t="str">
        <f ca="1">IF(ISERROR($S1225),"",OFFSET('Smelter Reference List'!$G$4,$S1225-4,0))</f>
        <v/>
      </c>
      <c r="I1225" s="296" t="str">
        <f ca="1">IF(ISERROR($S1225),"",OFFSET('Smelter Reference List'!$H$4,$S1225-4,0))</f>
        <v/>
      </c>
      <c r="J1225" s="296" t="str">
        <f ca="1">IF(ISERROR($S1225),"",OFFSET('Smelter Reference List'!$I$4,$S1225-4,0))</f>
        <v/>
      </c>
      <c r="K1225" s="297"/>
      <c r="L1225" s="297"/>
      <c r="M1225" s="297"/>
      <c r="N1225" s="297"/>
      <c r="O1225" s="297"/>
      <c r="P1225" s="297"/>
      <c r="Q1225" s="298"/>
      <c r="R1225" s="227"/>
      <c r="S1225" s="228" t="e">
        <f>IF(C1225="",NA(),MATCH($B1225&amp;$C1225,'Smelter Reference List'!$J:$J,0))</f>
        <v>#N/A</v>
      </c>
      <c r="T1225" s="229"/>
      <c r="U1225" s="229">
        <f t="shared" ca="1" si="39"/>
        <v>0</v>
      </c>
      <c r="V1225" s="229"/>
      <c r="W1225" s="229"/>
      <c r="Y1225" s="223" t="str">
        <f t="shared" si="40"/>
        <v/>
      </c>
    </row>
    <row r="1226" spans="1:25" s="223" customFormat="1" ht="20.25">
      <c r="A1226" s="293"/>
      <c r="B1226" s="294" t="str">
        <f>IF(LEN(A1226)=0,"",INDEX('Smelter Reference List'!$A:$A,MATCH($A1226,'Smelter Reference List'!$E:$E,0)))</f>
        <v/>
      </c>
      <c r="C1226" s="300" t="str">
        <f>IF(LEN(A1226)=0,"",INDEX('Smelter Reference List'!$C:$C,MATCH($A1226,'Smelter Reference List'!$E:$E,0)))</f>
        <v/>
      </c>
      <c r="D1226" s="294" t="str">
        <f ca="1">IF(ISERROR($S1226),"",OFFSET('Smelter Reference List'!$C$4,$S1226-4,0)&amp;"")</f>
        <v/>
      </c>
      <c r="E1226" s="294" t="str">
        <f ca="1">IF(ISERROR($S1226),"",OFFSET('Smelter Reference List'!$D$4,$S1226-4,0)&amp;"")</f>
        <v/>
      </c>
      <c r="F1226" s="294" t="str">
        <f ca="1">IF(ISERROR($S1226),"",OFFSET('Smelter Reference List'!$E$4,$S1226-4,0))</f>
        <v/>
      </c>
      <c r="G1226" s="294" t="str">
        <f ca="1">IF(C1226=$U$4,"Enter smelter details", IF(ISERROR($S1226),"",OFFSET('Smelter Reference List'!$F$4,$S1226-4,0)))</f>
        <v/>
      </c>
      <c r="H1226" s="295" t="str">
        <f ca="1">IF(ISERROR($S1226),"",OFFSET('Smelter Reference List'!$G$4,$S1226-4,0))</f>
        <v/>
      </c>
      <c r="I1226" s="296" t="str">
        <f ca="1">IF(ISERROR($S1226),"",OFFSET('Smelter Reference List'!$H$4,$S1226-4,0))</f>
        <v/>
      </c>
      <c r="J1226" s="296" t="str">
        <f ca="1">IF(ISERROR($S1226),"",OFFSET('Smelter Reference List'!$I$4,$S1226-4,0))</f>
        <v/>
      </c>
      <c r="K1226" s="297"/>
      <c r="L1226" s="297"/>
      <c r="M1226" s="297"/>
      <c r="N1226" s="297"/>
      <c r="O1226" s="297"/>
      <c r="P1226" s="297"/>
      <c r="Q1226" s="298"/>
      <c r="R1226" s="227"/>
      <c r="S1226" s="228" t="e">
        <f>IF(C1226="",NA(),MATCH($B1226&amp;$C1226,'Smelter Reference List'!$J:$J,0))</f>
        <v>#N/A</v>
      </c>
      <c r="T1226" s="229"/>
      <c r="U1226" s="229">
        <f t="shared" ca="1" si="39"/>
        <v>0</v>
      </c>
      <c r="V1226" s="229"/>
      <c r="W1226" s="229"/>
      <c r="Y1226" s="223" t="str">
        <f t="shared" si="40"/>
        <v/>
      </c>
    </row>
    <row r="1227" spans="1:25" s="223" customFormat="1" ht="20.25">
      <c r="A1227" s="293"/>
      <c r="B1227" s="294" t="str">
        <f>IF(LEN(A1227)=0,"",INDEX('Smelter Reference List'!$A:$A,MATCH($A1227,'Smelter Reference List'!$E:$E,0)))</f>
        <v/>
      </c>
      <c r="C1227" s="300" t="str">
        <f>IF(LEN(A1227)=0,"",INDEX('Smelter Reference List'!$C:$C,MATCH($A1227,'Smelter Reference List'!$E:$E,0)))</f>
        <v/>
      </c>
      <c r="D1227" s="294" t="str">
        <f ca="1">IF(ISERROR($S1227),"",OFFSET('Smelter Reference List'!$C$4,$S1227-4,0)&amp;"")</f>
        <v/>
      </c>
      <c r="E1227" s="294" t="str">
        <f ca="1">IF(ISERROR($S1227),"",OFFSET('Smelter Reference List'!$D$4,$S1227-4,0)&amp;"")</f>
        <v/>
      </c>
      <c r="F1227" s="294" t="str">
        <f ca="1">IF(ISERROR($S1227),"",OFFSET('Smelter Reference List'!$E$4,$S1227-4,0))</f>
        <v/>
      </c>
      <c r="G1227" s="294" t="str">
        <f ca="1">IF(C1227=$U$4,"Enter smelter details", IF(ISERROR($S1227),"",OFFSET('Smelter Reference List'!$F$4,$S1227-4,0)))</f>
        <v/>
      </c>
      <c r="H1227" s="295" t="str">
        <f ca="1">IF(ISERROR($S1227),"",OFFSET('Smelter Reference List'!$G$4,$S1227-4,0))</f>
        <v/>
      </c>
      <c r="I1227" s="296" t="str">
        <f ca="1">IF(ISERROR($S1227),"",OFFSET('Smelter Reference List'!$H$4,$S1227-4,0))</f>
        <v/>
      </c>
      <c r="J1227" s="296" t="str">
        <f ca="1">IF(ISERROR($S1227),"",OFFSET('Smelter Reference List'!$I$4,$S1227-4,0))</f>
        <v/>
      </c>
      <c r="K1227" s="297"/>
      <c r="L1227" s="297"/>
      <c r="M1227" s="297"/>
      <c r="N1227" s="297"/>
      <c r="O1227" s="297"/>
      <c r="P1227" s="297"/>
      <c r="Q1227" s="298"/>
      <c r="R1227" s="227"/>
      <c r="S1227" s="228" t="e">
        <f>IF(C1227="",NA(),MATCH($B1227&amp;$C1227,'Smelter Reference List'!$J:$J,0))</f>
        <v>#N/A</v>
      </c>
      <c r="T1227" s="229"/>
      <c r="U1227" s="229">
        <f t="shared" ca="1" si="39"/>
        <v>0</v>
      </c>
      <c r="V1227" s="229"/>
      <c r="W1227" s="229"/>
      <c r="Y1227" s="223" t="str">
        <f t="shared" si="40"/>
        <v/>
      </c>
    </row>
    <row r="1228" spans="1:25" s="223" customFormat="1" ht="20.25">
      <c r="A1228" s="293"/>
      <c r="B1228" s="294" t="str">
        <f>IF(LEN(A1228)=0,"",INDEX('Smelter Reference List'!$A:$A,MATCH($A1228,'Smelter Reference List'!$E:$E,0)))</f>
        <v/>
      </c>
      <c r="C1228" s="300" t="str">
        <f>IF(LEN(A1228)=0,"",INDEX('Smelter Reference List'!$C:$C,MATCH($A1228,'Smelter Reference List'!$E:$E,0)))</f>
        <v/>
      </c>
      <c r="D1228" s="294" t="str">
        <f ca="1">IF(ISERROR($S1228),"",OFFSET('Smelter Reference List'!$C$4,$S1228-4,0)&amp;"")</f>
        <v/>
      </c>
      <c r="E1228" s="294" t="str">
        <f ca="1">IF(ISERROR($S1228),"",OFFSET('Smelter Reference List'!$D$4,$S1228-4,0)&amp;"")</f>
        <v/>
      </c>
      <c r="F1228" s="294" t="str">
        <f ca="1">IF(ISERROR($S1228),"",OFFSET('Smelter Reference List'!$E$4,$S1228-4,0))</f>
        <v/>
      </c>
      <c r="G1228" s="294" t="str">
        <f ca="1">IF(C1228=$U$4,"Enter smelter details", IF(ISERROR($S1228),"",OFFSET('Smelter Reference List'!$F$4,$S1228-4,0)))</f>
        <v/>
      </c>
      <c r="H1228" s="295" t="str">
        <f ca="1">IF(ISERROR($S1228),"",OFFSET('Smelter Reference List'!$G$4,$S1228-4,0))</f>
        <v/>
      </c>
      <c r="I1228" s="296" t="str">
        <f ca="1">IF(ISERROR($S1228),"",OFFSET('Smelter Reference List'!$H$4,$S1228-4,0))</f>
        <v/>
      </c>
      <c r="J1228" s="296" t="str">
        <f ca="1">IF(ISERROR($S1228),"",OFFSET('Smelter Reference List'!$I$4,$S1228-4,0))</f>
        <v/>
      </c>
      <c r="K1228" s="297"/>
      <c r="L1228" s="297"/>
      <c r="M1228" s="297"/>
      <c r="N1228" s="297"/>
      <c r="O1228" s="297"/>
      <c r="P1228" s="297"/>
      <c r="Q1228" s="298"/>
      <c r="R1228" s="227"/>
      <c r="S1228" s="228" t="e">
        <f>IF(C1228="",NA(),MATCH($B1228&amp;$C1228,'Smelter Reference List'!$J:$J,0))</f>
        <v>#N/A</v>
      </c>
      <c r="T1228" s="229"/>
      <c r="U1228" s="229">
        <f t="shared" ca="1" si="39"/>
        <v>0</v>
      </c>
      <c r="V1228" s="229"/>
      <c r="W1228" s="229"/>
      <c r="Y1228" s="223" t="str">
        <f t="shared" si="40"/>
        <v/>
      </c>
    </row>
    <row r="1229" spans="1:25" s="223" customFormat="1" ht="20.25">
      <c r="A1229" s="293"/>
      <c r="B1229" s="294" t="str">
        <f>IF(LEN(A1229)=0,"",INDEX('Smelter Reference List'!$A:$A,MATCH($A1229,'Smelter Reference List'!$E:$E,0)))</f>
        <v/>
      </c>
      <c r="C1229" s="300" t="str">
        <f>IF(LEN(A1229)=0,"",INDEX('Smelter Reference List'!$C:$C,MATCH($A1229,'Smelter Reference List'!$E:$E,0)))</f>
        <v/>
      </c>
      <c r="D1229" s="294" t="str">
        <f ca="1">IF(ISERROR($S1229),"",OFFSET('Smelter Reference List'!$C$4,$S1229-4,0)&amp;"")</f>
        <v/>
      </c>
      <c r="E1229" s="294" t="str">
        <f ca="1">IF(ISERROR($S1229),"",OFFSET('Smelter Reference List'!$D$4,$S1229-4,0)&amp;"")</f>
        <v/>
      </c>
      <c r="F1229" s="294" t="str">
        <f ca="1">IF(ISERROR($S1229),"",OFFSET('Smelter Reference List'!$E$4,$S1229-4,0))</f>
        <v/>
      </c>
      <c r="G1229" s="294" t="str">
        <f ca="1">IF(C1229=$U$4,"Enter smelter details", IF(ISERROR($S1229),"",OFFSET('Smelter Reference List'!$F$4,$S1229-4,0)))</f>
        <v/>
      </c>
      <c r="H1229" s="295" t="str">
        <f ca="1">IF(ISERROR($S1229),"",OFFSET('Smelter Reference List'!$G$4,$S1229-4,0))</f>
        <v/>
      </c>
      <c r="I1229" s="296" t="str">
        <f ca="1">IF(ISERROR($S1229),"",OFFSET('Smelter Reference List'!$H$4,$S1229-4,0))</f>
        <v/>
      </c>
      <c r="J1229" s="296" t="str">
        <f ca="1">IF(ISERROR($S1229),"",OFFSET('Smelter Reference List'!$I$4,$S1229-4,0))</f>
        <v/>
      </c>
      <c r="K1229" s="297"/>
      <c r="L1229" s="297"/>
      <c r="M1229" s="297"/>
      <c r="N1229" s="297"/>
      <c r="O1229" s="297"/>
      <c r="P1229" s="297"/>
      <c r="Q1229" s="298"/>
      <c r="R1229" s="227"/>
      <c r="S1229" s="228" t="e">
        <f>IF(C1229="",NA(),MATCH($B1229&amp;$C1229,'Smelter Reference List'!$J:$J,0))</f>
        <v>#N/A</v>
      </c>
      <c r="T1229" s="229"/>
      <c r="U1229" s="229">
        <f t="shared" ca="1" si="39"/>
        <v>0</v>
      </c>
      <c r="V1229" s="229"/>
      <c r="W1229" s="229"/>
      <c r="Y1229" s="223" t="str">
        <f t="shared" si="40"/>
        <v/>
      </c>
    </row>
    <row r="1230" spans="1:25" s="223" customFormat="1" ht="20.25">
      <c r="A1230" s="293"/>
      <c r="B1230" s="294" t="str">
        <f>IF(LEN(A1230)=0,"",INDEX('Smelter Reference List'!$A:$A,MATCH($A1230,'Smelter Reference List'!$E:$E,0)))</f>
        <v/>
      </c>
      <c r="C1230" s="300" t="str">
        <f>IF(LEN(A1230)=0,"",INDEX('Smelter Reference List'!$C:$C,MATCH($A1230,'Smelter Reference List'!$E:$E,0)))</f>
        <v/>
      </c>
      <c r="D1230" s="294" t="str">
        <f ca="1">IF(ISERROR($S1230),"",OFFSET('Smelter Reference List'!$C$4,$S1230-4,0)&amp;"")</f>
        <v/>
      </c>
      <c r="E1230" s="294" t="str">
        <f ca="1">IF(ISERROR($S1230),"",OFFSET('Smelter Reference List'!$D$4,$S1230-4,0)&amp;"")</f>
        <v/>
      </c>
      <c r="F1230" s="294" t="str">
        <f ca="1">IF(ISERROR($S1230),"",OFFSET('Smelter Reference List'!$E$4,$S1230-4,0))</f>
        <v/>
      </c>
      <c r="G1230" s="294" t="str">
        <f ca="1">IF(C1230=$U$4,"Enter smelter details", IF(ISERROR($S1230),"",OFFSET('Smelter Reference List'!$F$4,$S1230-4,0)))</f>
        <v/>
      </c>
      <c r="H1230" s="295" t="str">
        <f ca="1">IF(ISERROR($S1230),"",OFFSET('Smelter Reference List'!$G$4,$S1230-4,0))</f>
        <v/>
      </c>
      <c r="I1230" s="296" t="str">
        <f ca="1">IF(ISERROR($S1230),"",OFFSET('Smelter Reference List'!$H$4,$S1230-4,0))</f>
        <v/>
      </c>
      <c r="J1230" s="296" t="str">
        <f ca="1">IF(ISERROR($S1230),"",OFFSET('Smelter Reference List'!$I$4,$S1230-4,0))</f>
        <v/>
      </c>
      <c r="K1230" s="297"/>
      <c r="L1230" s="297"/>
      <c r="M1230" s="297"/>
      <c r="N1230" s="297"/>
      <c r="O1230" s="297"/>
      <c r="P1230" s="297"/>
      <c r="Q1230" s="298"/>
      <c r="R1230" s="227"/>
      <c r="S1230" s="228" t="e">
        <f>IF(C1230="",NA(),MATCH($B1230&amp;$C1230,'Smelter Reference List'!$J:$J,0))</f>
        <v>#N/A</v>
      </c>
      <c r="T1230" s="229"/>
      <c r="U1230" s="229">
        <f t="shared" ca="1" si="39"/>
        <v>0</v>
      </c>
      <c r="V1230" s="229"/>
      <c r="W1230" s="229"/>
      <c r="Y1230" s="223" t="str">
        <f t="shared" si="40"/>
        <v/>
      </c>
    </row>
    <row r="1231" spans="1:25" s="223" customFormat="1" ht="20.25">
      <c r="A1231" s="293"/>
      <c r="B1231" s="294" t="str">
        <f>IF(LEN(A1231)=0,"",INDEX('Smelter Reference List'!$A:$A,MATCH($A1231,'Smelter Reference List'!$E:$E,0)))</f>
        <v/>
      </c>
      <c r="C1231" s="300" t="str">
        <f>IF(LEN(A1231)=0,"",INDEX('Smelter Reference List'!$C:$C,MATCH($A1231,'Smelter Reference List'!$E:$E,0)))</f>
        <v/>
      </c>
      <c r="D1231" s="294" t="str">
        <f ca="1">IF(ISERROR($S1231),"",OFFSET('Smelter Reference List'!$C$4,$S1231-4,0)&amp;"")</f>
        <v/>
      </c>
      <c r="E1231" s="294" t="str">
        <f ca="1">IF(ISERROR($S1231),"",OFFSET('Smelter Reference List'!$D$4,$S1231-4,0)&amp;"")</f>
        <v/>
      </c>
      <c r="F1231" s="294" t="str">
        <f ca="1">IF(ISERROR($S1231),"",OFFSET('Smelter Reference List'!$E$4,$S1231-4,0))</f>
        <v/>
      </c>
      <c r="G1231" s="294" t="str">
        <f ca="1">IF(C1231=$U$4,"Enter smelter details", IF(ISERROR($S1231),"",OFFSET('Smelter Reference List'!$F$4,$S1231-4,0)))</f>
        <v/>
      </c>
      <c r="H1231" s="295" t="str">
        <f ca="1">IF(ISERROR($S1231),"",OFFSET('Smelter Reference List'!$G$4,$S1231-4,0))</f>
        <v/>
      </c>
      <c r="I1231" s="296" t="str">
        <f ca="1">IF(ISERROR($S1231),"",OFFSET('Smelter Reference List'!$H$4,$S1231-4,0))</f>
        <v/>
      </c>
      <c r="J1231" s="296" t="str">
        <f ca="1">IF(ISERROR($S1231),"",OFFSET('Smelter Reference List'!$I$4,$S1231-4,0))</f>
        <v/>
      </c>
      <c r="K1231" s="297"/>
      <c r="L1231" s="297"/>
      <c r="M1231" s="297"/>
      <c r="N1231" s="297"/>
      <c r="O1231" s="297"/>
      <c r="P1231" s="297"/>
      <c r="Q1231" s="298"/>
      <c r="R1231" s="227"/>
      <c r="S1231" s="228" t="e">
        <f>IF(C1231="",NA(),MATCH($B1231&amp;$C1231,'Smelter Reference List'!$J:$J,0))</f>
        <v>#N/A</v>
      </c>
      <c r="T1231" s="229"/>
      <c r="U1231" s="229">
        <f t="shared" ca="1" si="39"/>
        <v>0</v>
      </c>
      <c r="V1231" s="229"/>
      <c r="W1231" s="229"/>
      <c r="Y1231" s="223" t="str">
        <f t="shared" si="40"/>
        <v/>
      </c>
    </row>
    <row r="1232" spans="1:25" s="223" customFormat="1" ht="20.25">
      <c r="A1232" s="293"/>
      <c r="B1232" s="294" t="str">
        <f>IF(LEN(A1232)=0,"",INDEX('Smelter Reference List'!$A:$A,MATCH($A1232,'Smelter Reference List'!$E:$E,0)))</f>
        <v/>
      </c>
      <c r="C1232" s="300" t="str">
        <f>IF(LEN(A1232)=0,"",INDEX('Smelter Reference List'!$C:$C,MATCH($A1232,'Smelter Reference List'!$E:$E,0)))</f>
        <v/>
      </c>
      <c r="D1232" s="294" t="str">
        <f ca="1">IF(ISERROR($S1232),"",OFFSET('Smelter Reference List'!$C$4,$S1232-4,0)&amp;"")</f>
        <v/>
      </c>
      <c r="E1232" s="294" t="str">
        <f ca="1">IF(ISERROR($S1232),"",OFFSET('Smelter Reference List'!$D$4,$S1232-4,0)&amp;"")</f>
        <v/>
      </c>
      <c r="F1232" s="294" t="str">
        <f ca="1">IF(ISERROR($S1232),"",OFFSET('Smelter Reference List'!$E$4,$S1232-4,0))</f>
        <v/>
      </c>
      <c r="G1232" s="294" t="str">
        <f ca="1">IF(C1232=$U$4,"Enter smelter details", IF(ISERROR($S1232),"",OFFSET('Smelter Reference List'!$F$4,$S1232-4,0)))</f>
        <v/>
      </c>
      <c r="H1232" s="295" t="str">
        <f ca="1">IF(ISERROR($S1232),"",OFFSET('Smelter Reference List'!$G$4,$S1232-4,0))</f>
        <v/>
      </c>
      <c r="I1232" s="296" t="str">
        <f ca="1">IF(ISERROR($S1232),"",OFFSET('Smelter Reference List'!$H$4,$S1232-4,0))</f>
        <v/>
      </c>
      <c r="J1232" s="296" t="str">
        <f ca="1">IF(ISERROR($S1232),"",OFFSET('Smelter Reference List'!$I$4,$S1232-4,0))</f>
        <v/>
      </c>
      <c r="K1232" s="297"/>
      <c r="L1232" s="297"/>
      <c r="M1232" s="297"/>
      <c r="N1232" s="297"/>
      <c r="O1232" s="297"/>
      <c r="P1232" s="297"/>
      <c r="Q1232" s="298"/>
      <c r="R1232" s="227"/>
      <c r="S1232" s="228" t="e">
        <f>IF(C1232="",NA(),MATCH($B1232&amp;$C1232,'Smelter Reference List'!$J:$J,0))</f>
        <v>#N/A</v>
      </c>
      <c r="T1232" s="229"/>
      <c r="U1232" s="229">
        <f t="shared" ca="1" si="39"/>
        <v>0</v>
      </c>
      <c r="V1232" s="229"/>
      <c r="W1232" s="229"/>
      <c r="Y1232" s="223" t="str">
        <f t="shared" si="40"/>
        <v/>
      </c>
    </row>
    <row r="1233" spans="1:25" s="223" customFormat="1" ht="20.25">
      <c r="A1233" s="293"/>
      <c r="B1233" s="294" t="str">
        <f>IF(LEN(A1233)=0,"",INDEX('Smelter Reference List'!$A:$A,MATCH($A1233,'Smelter Reference List'!$E:$E,0)))</f>
        <v/>
      </c>
      <c r="C1233" s="300" t="str">
        <f>IF(LEN(A1233)=0,"",INDEX('Smelter Reference List'!$C:$C,MATCH($A1233,'Smelter Reference List'!$E:$E,0)))</f>
        <v/>
      </c>
      <c r="D1233" s="294" t="str">
        <f ca="1">IF(ISERROR($S1233),"",OFFSET('Smelter Reference List'!$C$4,$S1233-4,0)&amp;"")</f>
        <v/>
      </c>
      <c r="E1233" s="294" t="str">
        <f ca="1">IF(ISERROR($S1233),"",OFFSET('Smelter Reference List'!$D$4,$S1233-4,0)&amp;"")</f>
        <v/>
      </c>
      <c r="F1233" s="294" t="str">
        <f ca="1">IF(ISERROR($S1233),"",OFFSET('Smelter Reference List'!$E$4,$S1233-4,0))</f>
        <v/>
      </c>
      <c r="G1233" s="294" t="str">
        <f ca="1">IF(C1233=$U$4,"Enter smelter details", IF(ISERROR($S1233),"",OFFSET('Smelter Reference List'!$F$4,$S1233-4,0)))</f>
        <v/>
      </c>
      <c r="H1233" s="295" t="str">
        <f ca="1">IF(ISERROR($S1233),"",OFFSET('Smelter Reference List'!$G$4,$S1233-4,0))</f>
        <v/>
      </c>
      <c r="I1233" s="296" t="str">
        <f ca="1">IF(ISERROR($S1233),"",OFFSET('Smelter Reference List'!$H$4,$S1233-4,0))</f>
        <v/>
      </c>
      <c r="J1233" s="296" t="str">
        <f ca="1">IF(ISERROR($S1233),"",OFFSET('Smelter Reference List'!$I$4,$S1233-4,0))</f>
        <v/>
      </c>
      <c r="K1233" s="297"/>
      <c r="L1233" s="297"/>
      <c r="M1233" s="297"/>
      <c r="N1233" s="297"/>
      <c r="O1233" s="297"/>
      <c r="P1233" s="297"/>
      <c r="Q1233" s="298"/>
      <c r="R1233" s="227"/>
      <c r="S1233" s="228" t="e">
        <f>IF(C1233="",NA(),MATCH($B1233&amp;$C1233,'Smelter Reference List'!$J:$J,0))</f>
        <v>#N/A</v>
      </c>
      <c r="T1233" s="229"/>
      <c r="U1233" s="229">
        <f t="shared" ca="1" si="39"/>
        <v>0</v>
      </c>
      <c r="V1233" s="229"/>
      <c r="W1233" s="229"/>
      <c r="Y1233" s="223" t="str">
        <f t="shared" si="40"/>
        <v/>
      </c>
    </row>
    <row r="1234" spans="1:25" s="223" customFormat="1" ht="20.25">
      <c r="A1234" s="293"/>
      <c r="B1234" s="294" t="str">
        <f>IF(LEN(A1234)=0,"",INDEX('Smelter Reference List'!$A:$A,MATCH($A1234,'Smelter Reference List'!$E:$E,0)))</f>
        <v/>
      </c>
      <c r="C1234" s="300" t="str">
        <f>IF(LEN(A1234)=0,"",INDEX('Smelter Reference List'!$C:$C,MATCH($A1234,'Smelter Reference List'!$E:$E,0)))</f>
        <v/>
      </c>
      <c r="D1234" s="294" t="str">
        <f ca="1">IF(ISERROR($S1234),"",OFFSET('Smelter Reference List'!$C$4,$S1234-4,0)&amp;"")</f>
        <v/>
      </c>
      <c r="E1234" s="294" t="str">
        <f ca="1">IF(ISERROR($S1234),"",OFFSET('Smelter Reference List'!$D$4,$S1234-4,0)&amp;"")</f>
        <v/>
      </c>
      <c r="F1234" s="294" t="str">
        <f ca="1">IF(ISERROR($S1234),"",OFFSET('Smelter Reference List'!$E$4,$S1234-4,0))</f>
        <v/>
      </c>
      <c r="G1234" s="294" t="str">
        <f ca="1">IF(C1234=$U$4,"Enter smelter details", IF(ISERROR($S1234),"",OFFSET('Smelter Reference List'!$F$4,$S1234-4,0)))</f>
        <v/>
      </c>
      <c r="H1234" s="295" t="str">
        <f ca="1">IF(ISERROR($S1234),"",OFFSET('Smelter Reference List'!$G$4,$S1234-4,0))</f>
        <v/>
      </c>
      <c r="I1234" s="296" t="str">
        <f ca="1">IF(ISERROR($S1234),"",OFFSET('Smelter Reference List'!$H$4,$S1234-4,0))</f>
        <v/>
      </c>
      <c r="J1234" s="296" t="str">
        <f ca="1">IF(ISERROR($S1234),"",OFFSET('Smelter Reference List'!$I$4,$S1234-4,0))</f>
        <v/>
      </c>
      <c r="K1234" s="297"/>
      <c r="L1234" s="297"/>
      <c r="M1234" s="297"/>
      <c r="N1234" s="297"/>
      <c r="O1234" s="297"/>
      <c r="P1234" s="297"/>
      <c r="Q1234" s="298"/>
      <c r="R1234" s="227"/>
      <c r="S1234" s="228" t="e">
        <f>IF(C1234="",NA(),MATCH($B1234&amp;$C1234,'Smelter Reference List'!$J:$J,0))</f>
        <v>#N/A</v>
      </c>
      <c r="T1234" s="229"/>
      <c r="U1234" s="229">
        <f t="shared" ca="1" si="39"/>
        <v>0</v>
      </c>
      <c r="V1234" s="229"/>
      <c r="W1234" s="229"/>
      <c r="Y1234" s="223" t="str">
        <f t="shared" si="40"/>
        <v/>
      </c>
    </row>
    <row r="1235" spans="1:25" s="223" customFormat="1" ht="20.25">
      <c r="A1235" s="293"/>
      <c r="B1235" s="294" t="str">
        <f>IF(LEN(A1235)=0,"",INDEX('Smelter Reference List'!$A:$A,MATCH($A1235,'Smelter Reference List'!$E:$E,0)))</f>
        <v/>
      </c>
      <c r="C1235" s="300" t="str">
        <f>IF(LEN(A1235)=0,"",INDEX('Smelter Reference List'!$C:$C,MATCH($A1235,'Smelter Reference List'!$E:$E,0)))</f>
        <v/>
      </c>
      <c r="D1235" s="294" t="str">
        <f ca="1">IF(ISERROR($S1235),"",OFFSET('Smelter Reference List'!$C$4,$S1235-4,0)&amp;"")</f>
        <v/>
      </c>
      <c r="E1235" s="294" t="str">
        <f ca="1">IF(ISERROR($S1235),"",OFFSET('Smelter Reference List'!$D$4,$S1235-4,0)&amp;"")</f>
        <v/>
      </c>
      <c r="F1235" s="294" t="str">
        <f ca="1">IF(ISERROR($S1235),"",OFFSET('Smelter Reference List'!$E$4,$S1235-4,0))</f>
        <v/>
      </c>
      <c r="G1235" s="294" t="str">
        <f ca="1">IF(C1235=$U$4,"Enter smelter details", IF(ISERROR($S1235),"",OFFSET('Smelter Reference List'!$F$4,$S1235-4,0)))</f>
        <v/>
      </c>
      <c r="H1235" s="295" t="str">
        <f ca="1">IF(ISERROR($S1235),"",OFFSET('Smelter Reference List'!$G$4,$S1235-4,0))</f>
        <v/>
      </c>
      <c r="I1235" s="296" t="str">
        <f ca="1">IF(ISERROR($S1235),"",OFFSET('Smelter Reference List'!$H$4,$S1235-4,0))</f>
        <v/>
      </c>
      <c r="J1235" s="296" t="str">
        <f ca="1">IF(ISERROR($S1235),"",OFFSET('Smelter Reference List'!$I$4,$S1235-4,0))</f>
        <v/>
      </c>
      <c r="K1235" s="297"/>
      <c r="L1235" s="297"/>
      <c r="M1235" s="297"/>
      <c r="N1235" s="297"/>
      <c r="O1235" s="297"/>
      <c r="P1235" s="297"/>
      <c r="Q1235" s="298"/>
      <c r="R1235" s="227"/>
      <c r="S1235" s="228" t="e">
        <f>IF(C1235="",NA(),MATCH($B1235&amp;$C1235,'Smelter Reference List'!$J:$J,0))</f>
        <v>#N/A</v>
      </c>
      <c r="T1235" s="229"/>
      <c r="U1235" s="229">
        <f t="shared" ca="1" si="39"/>
        <v>0</v>
      </c>
      <c r="V1235" s="229"/>
      <c r="W1235" s="229"/>
      <c r="Y1235" s="223" t="str">
        <f t="shared" si="40"/>
        <v/>
      </c>
    </row>
    <row r="1236" spans="1:25" s="223" customFormat="1" ht="20.25">
      <c r="A1236" s="293"/>
      <c r="B1236" s="294" t="str">
        <f>IF(LEN(A1236)=0,"",INDEX('Smelter Reference List'!$A:$A,MATCH($A1236,'Smelter Reference List'!$E:$E,0)))</f>
        <v/>
      </c>
      <c r="C1236" s="300" t="str">
        <f>IF(LEN(A1236)=0,"",INDEX('Smelter Reference List'!$C:$C,MATCH($A1236,'Smelter Reference List'!$E:$E,0)))</f>
        <v/>
      </c>
      <c r="D1236" s="294" t="str">
        <f ca="1">IF(ISERROR($S1236),"",OFFSET('Smelter Reference List'!$C$4,$S1236-4,0)&amp;"")</f>
        <v/>
      </c>
      <c r="E1236" s="294" t="str">
        <f ca="1">IF(ISERROR($S1236),"",OFFSET('Smelter Reference List'!$D$4,$S1236-4,0)&amp;"")</f>
        <v/>
      </c>
      <c r="F1236" s="294" t="str">
        <f ca="1">IF(ISERROR($S1236),"",OFFSET('Smelter Reference List'!$E$4,$S1236-4,0))</f>
        <v/>
      </c>
      <c r="G1236" s="294" t="str">
        <f ca="1">IF(C1236=$U$4,"Enter smelter details", IF(ISERROR($S1236),"",OFFSET('Smelter Reference List'!$F$4,$S1236-4,0)))</f>
        <v/>
      </c>
      <c r="H1236" s="295" t="str">
        <f ca="1">IF(ISERROR($S1236),"",OFFSET('Smelter Reference List'!$G$4,$S1236-4,0))</f>
        <v/>
      </c>
      <c r="I1236" s="296" t="str">
        <f ca="1">IF(ISERROR($S1236),"",OFFSET('Smelter Reference List'!$H$4,$S1236-4,0))</f>
        <v/>
      </c>
      <c r="J1236" s="296" t="str">
        <f ca="1">IF(ISERROR($S1236),"",OFFSET('Smelter Reference List'!$I$4,$S1236-4,0))</f>
        <v/>
      </c>
      <c r="K1236" s="297"/>
      <c r="L1236" s="297"/>
      <c r="M1236" s="297"/>
      <c r="N1236" s="297"/>
      <c r="O1236" s="297"/>
      <c r="P1236" s="297"/>
      <c r="Q1236" s="298"/>
      <c r="R1236" s="227"/>
      <c r="S1236" s="228" t="e">
        <f>IF(C1236="",NA(),MATCH($B1236&amp;$C1236,'Smelter Reference List'!$J:$J,0))</f>
        <v>#N/A</v>
      </c>
      <c r="T1236" s="229"/>
      <c r="U1236" s="229">
        <f t="shared" ca="1" si="39"/>
        <v>0</v>
      </c>
      <c r="V1236" s="229"/>
      <c r="W1236" s="229"/>
      <c r="Y1236" s="223" t="str">
        <f t="shared" si="40"/>
        <v/>
      </c>
    </row>
    <row r="1237" spans="1:25" s="223" customFormat="1" ht="20.25">
      <c r="A1237" s="293"/>
      <c r="B1237" s="294" t="str">
        <f>IF(LEN(A1237)=0,"",INDEX('Smelter Reference List'!$A:$A,MATCH($A1237,'Smelter Reference List'!$E:$E,0)))</f>
        <v/>
      </c>
      <c r="C1237" s="300" t="str">
        <f>IF(LEN(A1237)=0,"",INDEX('Smelter Reference List'!$C:$C,MATCH($A1237,'Smelter Reference List'!$E:$E,0)))</f>
        <v/>
      </c>
      <c r="D1237" s="294" t="str">
        <f ca="1">IF(ISERROR($S1237),"",OFFSET('Smelter Reference List'!$C$4,$S1237-4,0)&amp;"")</f>
        <v/>
      </c>
      <c r="E1237" s="294" t="str">
        <f ca="1">IF(ISERROR($S1237),"",OFFSET('Smelter Reference List'!$D$4,$S1237-4,0)&amp;"")</f>
        <v/>
      </c>
      <c r="F1237" s="294" t="str">
        <f ca="1">IF(ISERROR($S1237),"",OFFSET('Smelter Reference List'!$E$4,$S1237-4,0))</f>
        <v/>
      </c>
      <c r="G1237" s="294" t="str">
        <f ca="1">IF(C1237=$U$4,"Enter smelter details", IF(ISERROR($S1237),"",OFFSET('Smelter Reference List'!$F$4,$S1237-4,0)))</f>
        <v/>
      </c>
      <c r="H1237" s="295" t="str">
        <f ca="1">IF(ISERROR($S1237),"",OFFSET('Smelter Reference List'!$G$4,$S1237-4,0))</f>
        <v/>
      </c>
      <c r="I1237" s="296" t="str">
        <f ca="1">IF(ISERROR($S1237),"",OFFSET('Smelter Reference List'!$H$4,$S1237-4,0))</f>
        <v/>
      </c>
      <c r="J1237" s="296" t="str">
        <f ca="1">IF(ISERROR($S1237),"",OFFSET('Smelter Reference List'!$I$4,$S1237-4,0))</f>
        <v/>
      </c>
      <c r="K1237" s="297"/>
      <c r="L1237" s="297"/>
      <c r="M1237" s="297"/>
      <c r="N1237" s="297"/>
      <c r="O1237" s="297"/>
      <c r="P1237" s="297"/>
      <c r="Q1237" s="298"/>
      <c r="R1237" s="227"/>
      <c r="S1237" s="228" t="e">
        <f>IF(C1237="",NA(),MATCH($B1237&amp;$C1237,'Smelter Reference List'!$J:$J,0))</f>
        <v>#N/A</v>
      </c>
      <c r="T1237" s="229"/>
      <c r="U1237" s="229">
        <f t="shared" ca="1" si="39"/>
        <v>0</v>
      </c>
      <c r="V1237" s="229"/>
      <c r="W1237" s="229"/>
      <c r="Y1237" s="223" t="str">
        <f t="shared" si="40"/>
        <v/>
      </c>
    </row>
    <row r="1238" spans="1:25" s="223" customFormat="1" ht="20.25">
      <c r="A1238" s="293"/>
      <c r="B1238" s="294" t="str">
        <f>IF(LEN(A1238)=0,"",INDEX('Smelter Reference List'!$A:$A,MATCH($A1238,'Smelter Reference List'!$E:$E,0)))</f>
        <v/>
      </c>
      <c r="C1238" s="300" t="str">
        <f>IF(LEN(A1238)=0,"",INDEX('Smelter Reference List'!$C:$C,MATCH($A1238,'Smelter Reference List'!$E:$E,0)))</f>
        <v/>
      </c>
      <c r="D1238" s="294" t="str">
        <f ca="1">IF(ISERROR($S1238),"",OFFSET('Smelter Reference List'!$C$4,$S1238-4,0)&amp;"")</f>
        <v/>
      </c>
      <c r="E1238" s="294" t="str">
        <f ca="1">IF(ISERROR($S1238),"",OFFSET('Smelter Reference List'!$D$4,$S1238-4,0)&amp;"")</f>
        <v/>
      </c>
      <c r="F1238" s="294" t="str">
        <f ca="1">IF(ISERROR($S1238),"",OFFSET('Smelter Reference List'!$E$4,$S1238-4,0))</f>
        <v/>
      </c>
      <c r="G1238" s="294" t="str">
        <f ca="1">IF(C1238=$U$4,"Enter smelter details", IF(ISERROR($S1238),"",OFFSET('Smelter Reference List'!$F$4,$S1238-4,0)))</f>
        <v/>
      </c>
      <c r="H1238" s="295" t="str">
        <f ca="1">IF(ISERROR($S1238),"",OFFSET('Smelter Reference List'!$G$4,$S1238-4,0))</f>
        <v/>
      </c>
      <c r="I1238" s="296" t="str">
        <f ca="1">IF(ISERROR($S1238),"",OFFSET('Smelter Reference List'!$H$4,$S1238-4,0))</f>
        <v/>
      </c>
      <c r="J1238" s="296" t="str">
        <f ca="1">IF(ISERROR($S1238),"",OFFSET('Smelter Reference List'!$I$4,$S1238-4,0))</f>
        <v/>
      </c>
      <c r="K1238" s="297"/>
      <c r="L1238" s="297"/>
      <c r="M1238" s="297"/>
      <c r="N1238" s="297"/>
      <c r="O1238" s="297"/>
      <c r="P1238" s="297"/>
      <c r="Q1238" s="298"/>
      <c r="R1238" s="227"/>
      <c r="S1238" s="228" t="e">
        <f>IF(C1238="",NA(),MATCH($B1238&amp;$C1238,'Smelter Reference List'!$J:$J,0))</f>
        <v>#N/A</v>
      </c>
      <c r="T1238" s="229"/>
      <c r="U1238" s="229">
        <f t="shared" ca="1" si="39"/>
        <v>0</v>
      </c>
      <c r="V1238" s="229"/>
      <c r="W1238" s="229"/>
      <c r="Y1238" s="223" t="str">
        <f t="shared" si="40"/>
        <v/>
      </c>
    </row>
    <row r="1239" spans="1:25" s="223" customFormat="1" ht="20.25">
      <c r="A1239" s="293"/>
      <c r="B1239" s="294" t="str">
        <f>IF(LEN(A1239)=0,"",INDEX('Smelter Reference List'!$A:$A,MATCH($A1239,'Smelter Reference List'!$E:$E,0)))</f>
        <v/>
      </c>
      <c r="C1239" s="300" t="str">
        <f>IF(LEN(A1239)=0,"",INDEX('Smelter Reference List'!$C:$C,MATCH($A1239,'Smelter Reference List'!$E:$E,0)))</f>
        <v/>
      </c>
      <c r="D1239" s="294" t="str">
        <f ca="1">IF(ISERROR($S1239),"",OFFSET('Smelter Reference List'!$C$4,$S1239-4,0)&amp;"")</f>
        <v/>
      </c>
      <c r="E1239" s="294" t="str">
        <f ca="1">IF(ISERROR($S1239),"",OFFSET('Smelter Reference List'!$D$4,$S1239-4,0)&amp;"")</f>
        <v/>
      </c>
      <c r="F1239" s="294" t="str">
        <f ca="1">IF(ISERROR($S1239),"",OFFSET('Smelter Reference List'!$E$4,$S1239-4,0))</f>
        <v/>
      </c>
      <c r="G1239" s="294" t="str">
        <f ca="1">IF(C1239=$U$4,"Enter smelter details", IF(ISERROR($S1239),"",OFFSET('Smelter Reference List'!$F$4,$S1239-4,0)))</f>
        <v/>
      </c>
      <c r="H1239" s="295" t="str">
        <f ca="1">IF(ISERROR($S1239),"",OFFSET('Smelter Reference List'!$G$4,$S1239-4,0))</f>
        <v/>
      </c>
      <c r="I1239" s="296" t="str">
        <f ca="1">IF(ISERROR($S1239),"",OFFSET('Smelter Reference List'!$H$4,$S1239-4,0))</f>
        <v/>
      </c>
      <c r="J1239" s="296" t="str">
        <f ca="1">IF(ISERROR($S1239),"",OFFSET('Smelter Reference List'!$I$4,$S1239-4,0))</f>
        <v/>
      </c>
      <c r="K1239" s="297"/>
      <c r="L1239" s="297"/>
      <c r="M1239" s="297"/>
      <c r="N1239" s="297"/>
      <c r="O1239" s="297"/>
      <c r="P1239" s="297"/>
      <c r="Q1239" s="298"/>
      <c r="R1239" s="227"/>
      <c r="S1239" s="228" t="e">
        <f>IF(C1239="",NA(),MATCH($B1239&amp;$C1239,'Smelter Reference List'!$J:$J,0))</f>
        <v>#N/A</v>
      </c>
      <c r="T1239" s="229"/>
      <c r="U1239" s="229">
        <f t="shared" ca="1" si="39"/>
        <v>0</v>
      </c>
      <c r="V1239" s="229"/>
      <c r="W1239" s="229"/>
      <c r="Y1239" s="223" t="str">
        <f t="shared" si="40"/>
        <v/>
      </c>
    </row>
    <row r="1240" spans="1:25" s="223" customFormat="1" ht="20.25">
      <c r="A1240" s="293"/>
      <c r="B1240" s="294" t="str">
        <f>IF(LEN(A1240)=0,"",INDEX('Smelter Reference List'!$A:$A,MATCH($A1240,'Smelter Reference List'!$E:$E,0)))</f>
        <v/>
      </c>
      <c r="C1240" s="300" t="str">
        <f>IF(LEN(A1240)=0,"",INDEX('Smelter Reference List'!$C:$C,MATCH($A1240,'Smelter Reference List'!$E:$E,0)))</f>
        <v/>
      </c>
      <c r="D1240" s="294" t="str">
        <f ca="1">IF(ISERROR($S1240),"",OFFSET('Smelter Reference List'!$C$4,$S1240-4,0)&amp;"")</f>
        <v/>
      </c>
      <c r="E1240" s="294" t="str">
        <f ca="1">IF(ISERROR($S1240),"",OFFSET('Smelter Reference List'!$D$4,$S1240-4,0)&amp;"")</f>
        <v/>
      </c>
      <c r="F1240" s="294" t="str">
        <f ca="1">IF(ISERROR($S1240),"",OFFSET('Smelter Reference List'!$E$4,$S1240-4,0))</f>
        <v/>
      </c>
      <c r="G1240" s="294" t="str">
        <f ca="1">IF(C1240=$U$4,"Enter smelter details", IF(ISERROR($S1240),"",OFFSET('Smelter Reference List'!$F$4,$S1240-4,0)))</f>
        <v/>
      </c>
      <c r="H1240" s="295" t="str">
        <f ca="1">IF(ISERROR($S1240),"",OFFSET('Smelter Reference List'!$G$4,$S1240-4,0))</f>
        <v/>
      </c>
      <c r="I1240" s="296" t="str">
        <f ca="1">IF(ISERROR($S1240),"",OFFSET('Smelter Reference List'!$H$4,$S1240-4,0))</f>
        <v/>
      </c>
      <c r="J1240" s="296" t="str">
        <f ca="1">IF(ISERROR($S1240),"",OFFSET('Smelter Reference List'!$I$4,$S1240-4,0))</f>
        <v/>
      </c>
      <c r="K1240" s="297"/>
      <c r="L1240" s="297"/>
      <c r="M1240" s="297"/>
      <c r="N1240" s="297"/>
      <c r="O1240" s="297"/>
      <c r="P1240" s="297"/>
      <c r="Q1240" s="298"/>
      <c r="R1240" s="227"/>
      <c r="S1240" s="228" t="e">
        <f>IF(C1240="",NA(),MATCH($B1240&amp;$C1240,'Smelter Reference List'!$J:$J,0))</f>
        <v>#N/A</v>
      </c>
      <c r="T1240" s="229"/>
      <c r="U1240" s="229">
        <f t="shared" ca="1" si="39"/>
        <v>0</v>
      </c>
      <c r="V1240" s="229"/>
      <c r="W1240" s="229"/>
      <c r="Y1240" s="223" t="str">
        <f t="shared" si="40"/>
        <v/>
      </c>
    </row>
    <row r="1241" spans="1:25" s="223" customFormat="1" ht="20.25">
      <c r="A1241" s="293"/>
      <c r="B1241" s="294" t="str">
        <f>IF(LEN(A1241)=0,"",INDEX('Smelter Reference List'!$A:$A,MATCH($A1241,'Smelter Reference List'!$E:$E,0)))</f>
        <v/>
      </c>
      <c r="C1241" s="300" t="str">
        <f>IF(LEN(A1241)=0,"",INDEX('Smelter Reference List'!$C:$C,MATCH($A1241,'Smelter Reference List'!$E:$E,0)))</f>
        <v/>
      </c>
      <c r="D1241" s="294" t="str">
        <f ca="1">IF(ISERROR($S1241),"",OFFSET('Smelter Reference List'!$C$4,$S1241-4,0)&amp;"")</f>
        <v/>
      </c>
      <c r="E1241" s="294" t="str">
        <f ca="1">IF(ISERROR($S1241),"",OFFSET('Smelter Reference List'!$D$4,$S1241-4,0)&amp;"")</f>
        <v/>
      </c>
      <c r="F1241" s="294" t="str">
        <f ca="1">IF(ISERROR($S1241),"",OFFSET('Smelter Reference List'!$E$4,$S1241-4,0))</f>
        <v/>
      </c>
      <c r="G1241" s="294" t="str">
        <f ca="1">IF(C1241=$U$4,"Enter smelter details", IF(ISERROR($S1241),"",OFFSET('Smelter Reference List'!$F$4,$S1241-4,0)))</f>
        <v/>
      </c>
      <c r="H1241" s="295" t="str">
        <f ca="1">IF(ISERROR($S1241),"",OFFSET('Smelter Reference List'!$G$4,$S1241-4,0))</f>
        <v/>
      </c>
      <c r="I1241" s="296" t="str">
        <f ca="1">IF(ISERROR($S1241),"",OFFSET('Smelter Reference List'!$H$4,$S1241-4,0))</f>
        <v/>
      </c>
      <c r="J1241" s="296" t="str">
        <f ca="1">IF(ISERROR($S1241),"",OFFSET('Smelter Reference List'!$I$4,$S1241-4,0))</f>
        <v/>
      </c>
      <c r="K1241" s="297"/>
      <c r="L1241" s="297"/>
      <c r="M1241" s="297"/>
      <c r="N1241" s="297"/>
      <c r="O1241" s="297"/>
      <c r="P1241" s="297"/>
      <c r="Q1241" s="298"/>
      <c r="R1241" s="227"/>
      <c r="S1241" s="228" t="e">
        <f>IF(C1241="",NA(),MATCH($B1241&amp;$C1241,'Smelter Reference List'!$J:$J,0))</f>
        <v>#N/A</v>
      </c>
      <c r="T1241" s="229"/>
      <c r="U1241" s="229">
        <f t="shared" ca="1" si="39"/>
        <v>0</v>
      </c>
      <c r="V1241" s="229"/>
      <c r="W1241" s="229"/>
      <c r="Y1241" s="223" t="str">
        <f t="shared" si="40"/>
        <v/>
      </c>
    </row>
    <row r="1242" spans="1:25" s="223" customFormat="1" ht="20.25">
      <c r="A1242" s="293"/>
      <c r="B1242" s="294" t="str">
        <f>IF(LEN(A1242)=0,"",INDEX('Smelter Reference List'!$A:$A,MATCH($A1242,'Smelter Reference List'!$E:$E,0)))</f>
        <v/>
      </c>
      <c r="C1242" s="300" t="str">
        <f>IF(LEN(A1242)=0,"",INDEX('Smelter Reference List'!$C:$C,MATCH($A1242,'Smelter Reference List'!$E:$E,0)))</f>
        <v/>
      </c>
      <c r="D1242" s="294" t="str">
        <f ca="1">IF(ISERROR($S1242),"",OFFSET('Smelter Reference List'!$C$4,$S1242-4,0)&amp;"")</f>
        <v/>
      </c>
      <c r="E1242" s="294" t="str">
        <f ca="1">IF(ISERROR($S1242),"",OFFSET('Smelter Reference List'!$D$4,$S1242-4,0)&amp;"")</f>
        <v/>
      </c>
      <c r="F1242" s="294" t="str">
        <f ca="1">IF(ISERROR($S1242),"",OFFSET('Smelter Reference List'!$E$4,$S1242-4,0))</f>
        <v/>
      </c>
      <c r="G1242" s="294" t="str">
        <f ca="1">IF(C1242=$U$4,"Enter smelter details", IF(ISERROR($S1242),"",OFFSET('Smelter Reference List'!$F$4,$S1242-4,0)))</f>
        <v/>
      </c>
      <c r="H1242" s="295" t="str">
        <f ca="1">IF(ISERROR($S1242),"",OFFSET('Smelter Reference List'!$G$4,$S1242-4,0))</f>
        <v/>
      </c>
      <c r="I1242" s="296" t="str">
        <f ca="1">IF(ISERROR($S1242),"",OFFSET('Smelter Reference List'!$H$4,$S1242-4,0))</f>
        <v/>
      </c>
      <c r="J1242" s="296" t="str">
        <f ca="1">IF(ISERROR($S1242),"",OFFSET('Smelter Reference List'!$I$4,$S1242-4,0))</f>
        <v/>
      </c>
      <c r="K1242" s="297"/>
      <c r="L1242" s="297"/>
      <c r="M1242" s="297"/>
      <c r="N1242" s="297"/>
      <c r="O1242" s="297"/>
      <c r="P1242" s="297"/>
      <c r="Q1242" s="298"/>
      <c r="R1242" s="227"/>
      <c r="S1242" s="228" t="e">
        <f>IF(C1242="",NA(),MATCH($B1242&amp;$C1242,'Smelter Reference List'!$J:$J,0))</f>
        <v>#N/A</v>
      </c>
      <c r="T1242" s="229"/>
      <c r="U1242" s="229">
        <f t="shared" ca="1" si="39"/>
        <v>0</v>
      </c>
      <c r="V1242" s="229"/>
      <c r="W1242" s="229"/>
      <c r="Y1242" s="223" t="str">
        <f t="shared" si="40"/>
        <v/>
      </c>
    </row>
    <row r="1243" spans="1:25" s="223" customFormat="1" ht="20.25">
      <c r="A1243" s="293"/>
      <c r="B1243" s="294" t="str">
        <f>IF(LEN(A1243)=0,"",INDEX('Smelter Reference List'!$A:$A,MATCH($A1243,'Smelter Reference List'!$E:$E,0)))</f>
        <v/>
      </c>
      <c r="C1243" s="300" t="str">
        <f>IF(LEN(A1243)=0,"",INDEX('Smelter Reference List'!$C:$C,MATCH($A1243,'Smelter Reference List'!$E:$E,0)))</f>
        <v/>
      </c>
      <c r="D1243" s="294" t="str">
        <f ca="1">IF(ISERROR($S1243),"",OFFSET('Smelter Reference List'!$C$4,$S1243-4,0)&amp;"")</f>
        <v/>
      </c>
      <c r="E1243" s="294" t="str">
        <f ca="1">IF(ISERROR($S1243),"",OFFSET('Smelter Reference List'!$D$4,$S1243-4,0)&amp;"")</f>
        <v/>
      </c>
      <c r="F1243" s="294" t="str">
        <f ca="1">IF(ISERROR($S1243),"",OFFSET('Smelter Reference List'!$E$4,$S1243-4,0))</f>
        <v/>
      </c>
      <c r="G1243" s="294" t="str">
        <f ca="1">IF(C1243=$U$4,"Enter smelter details", IF(ISERROR($S1243),"",OFFSET('Smelter Reference List'!$F$4,$S1243-4,0)))</f>
        <v/>
      </c>
      <c r="H1243" s="295" t="str">
        <f ca="1">IF(ISERROR($S1243),"",OFFSET('Smelter Reference List'!$G$4,$S1243-4,0))</f>
        <v/>
      </c>
      <c r="I1243" s="296" t="str">
        <f ca="1">IF(ISERROR($S1243),"",OFFSET('Smelter Reference List'!$H$4,$S1243-4,0))</f>
        <v/>
      </c>
      <c r="J1243" s="296" t="str">
        <f ca="1">IF(ISERROR($S1243),"",OFFSET('Smelter Reference List'!$I$4,$S1243-4,0))</f>
        <v/>
      </c>
      <c r="K1243" s="297"/>
      <c r="L1243" s="297"/>
      <c r="M1243" s="297"/>
      <c r="N1243" s="297"/>
      <c r="O1243" s="297"/>
      <c r="P1243" s="297"/>
      <c r="Q1243" s="298"/>
      <c r="R1243" s="227"/>
      <c r="S1243" s="228" t="e">
        <f>IF(C1243="",NA(),MATCH($B1243&amp;$C1243,'Smelter Reference List'!$J:$J,0))</f>
        <v>#N/A</v>
      </c>
      <c r="T1243" s="229"/>
      <c r="U1243" s="229">
        <f t="shared" ca="1" si="39"/>
        <v>0</v>
      </c>
      <c r="V1243" s="229"/>
      <c r="W1243" s="229"/>
      <c r="Y1243" s="223" t="str">
        <f t="shared" si="40"/>
        <v/>
      </c>
    </row>
    <row r="1244" spans="1:25" s="223" customFormat="1" ht="20.25">
      <c r="A1244" s="293"/>
      <c r="B1244" s="294" t="str">
        <f>IF(LEN(A1244)=0,"",INDEX('Smelter Reference List'!$A:$A,MATCH($A1244,'Smelter Reference List'!$E:$E,0)))</f>
        <v/>
      </c>
      <c r="C1244" s="300" t="str">
        <f>IF(LEN(A1244)=0,"",INDEX('Smelter Reference List'!$C:$C,MATCH($A1244,'Smelter Reference List'!$E:$E,0)))</f>
        <v/>
      </c>
      <c r="D1244" s="294" t="str">
        <f ca="1">IF(ISERROR($S1244),"",OFFSET('Smelter Reference List'!$C$4,$S1244-4,0)&amp;"")</f>
        <v/>
      </c>
      <c r="E1244" s="294" t="str">
        <f ca="1">IF(ISERROR($S1244),"",OFFSET('Smelter Reference List'!$D$4,$S1244-4,0)&amp;"")</f>
        <v/>
      </c>
      <c r="F1244" s="294" t="str">
        <f ca="1">IF(ISERROR($S1244),"",OFFSET('Smelter Reference List'!$E$4,$S1244-4,0))</f>
        <v/>
      </c>
      <c r="G1244" s="294" t="str">
        <f ca="1">IF(C1244=$U$4,"Enter smelter details", IF(ISERROR($S1244),"",OFFSET('Smelter Reference List'!$F$4,$S1244-4,0)))</f>
        <v/>
      </c>
      <c r="H1244" s="295" t="str">
        <f ca="1">IF(ISERROR($S1244),"",OFFSET('Smelter Reference List'!$G$4,$S1244-4,0))</f>
        <v/>
      </c>
      <c r="I1244" s="296" t="str">
        <f ca="1">IF(ISERROR($S1244),"",OFFSET('Smelter Reference List'!$H$4,$S1244-4,0))</f>
        <v/>
      </c>
      <c r="J1244" s="296" t="str">
        <f ca="1">IF(ISERROR($S1244),"",OFFSET('Smelter Reference List'!$I$4,$S1244-4,0))</f>
        <v/>
      </c>
      <c r="K1244" s="297"/>
      <c r="L1244" s="297"/>
      <c r="M1244" s="297"/>
      <c r="N1244" s="297"/>
      <c r="O1244" s="297"/>
      <c r="P1244" s="297"/>
      <c r="Q1244" s="298"/>
      <c r="R1244" s="227"/>
      <c r="S1244" s="228" t="e">
        <f>IF(C1244="",NA(),MATCH($B1244&amp;$C1244,'Smelter Reference List'!$J:$J,0))</f>
        <v>#N/A</v>
      </c>
      <c r="T1244" s="229"/>
      <c r="U1244" s="229">
        <f t="shared" ca="1" si="39"/>
        <v>0</v>
      </c>
      <c r="V1244" s="229"/>
      <c r="W1244" s="229"/>
      <c r="Y1244" s="223" t="str">
        <f t="shared" si="40"/>
        <v/>
      </c>
    </row>
    <row r="1245" spans="1:25" s="223" customFormat="1" ht="20.25">
      <c r="A1245" s="293"/>
      <c r="B1245" s="294" t="str">
        <f>IF(LEN(A1245)=0,"",INDEX('Smelter Reference List'!$A:$A,MATCH($A1245,'Smelter Reference List'!$E:$E,0)))</f>
        <v/>
      </c>
      <c r="C1245" s="300" t="str">
        <f>IF(LEN(A1245)=0,"",INDEX('Smelter Reference List'!$C:$C,MATCH($A1245,'Smelter Reference List'!$E:$E,0)))</f>
        <v/>
      </c>
      <c r="D1245" s="294" t="str">
        <f ca="1">IF(ISERROR($S1245),"",OFFSET('Smelter Reference List'!$C$4,$S1245-4,0)&amp;"")</f>
        <v/>
      </c>
      <c r="E1245" s="294" t="str">
        <f ca="1">IF(ISERROR($S1245),"",OFFSET('Smelter Reference List'!$D$4,$S1245-4,0)&amp;"")</f>
        <v/>
      </c>
      <c r="F1245" s="294" t="str">
        <f ca="1">IF(ISERROR($S1245),"",OFFSET('Smelter Reference List'!$E$4,$S1245-4,0))</f>
        <v/>
      </c>
      <c r="G1245" s="294" t="str">
        <f ca="1">IF(C1245=$U$4,"Enter smelter details", IF(ISERROR($S1245),"",OFFSET('Smelter Reference List'!$F$4,$S1245-4,0)))</f>
        <v/>
      </c>
      <c r="H1245" s="295" t="str">
        <f ca="1">IF(ISERROR($S1245),"",OFFSET('Smelter Reference List'!$G$4,$S1245-4,0))</f>
        <v/>
      </c>
      <c r="I1245" s="296" t="str">
        <f ca="1">IF(ISERROR($S1245),"",OFFSET('Smelter Reference List'!$H$4,$S1245-4,0))</f>
        <v/>
      </c>
      <c r="J1245" s="296" t="str">
        <f ca="1">IF(ISERROR($S1245),"",OFFSET('Smelter Reference List'!$I$4,$S1245-4,0))</f>
        <v/>
      </c>
      <c r="K1245" s="297"/>
      <c r="L1245" s="297"/>
      <c r="M1245" s="297"/>
      <c r="N1245" s="297"/>
      <c r="O1245" s="297"/>
      <c r="P1245" s="297"/>
      <c r="Q1245" s="298"/>
      <c r="R1245" s="227"/>
      <c r="S1245" s="228" t="e">
        <f>IF(C1245="",NA(),MATCH($B1245&amp;$C1245,'Smelter Reference List'!$J:$J,0))</f>
        <v>#N/A</v>
      </c>
      <c r="T1245" s="229"/>
      <c r="U1245" s="229">
        <f t="shared" ca="1" si="39"/>
        <v>0</v>
      </c>
      <c r="V1245" s="229"/>
      <c r="W1245" s="229"/>
      <c r="Y1245" s="223" t="str">
        <f t="shared" si="40"/>
        <v/>
      </c>
    </row>
    <row r="1246" spans="1:25" s="223" customFormat="1" ht="20.25">
      <c r="A1246" s="293"/>
      <c r="B1246" s="294" t="str">
        <f>IF(LEN(A1246)=0,"",INDEX('Smelter Reference List'!$A:$A,MATCH($A1246,'Smelter Reference List'!$E:$E,0)))</f>
        <v/>
      </c>
      <c r="C1246" s="300" t="str">
        <f>IF(LEN(A1246)=0,"",INDEX('Smelter Reference List'!$C:$C,MATCH($A1246,'Smelter Reference List'!$E:$E,0)))</f>
        <v/>
      </c>
      <c r="D1246" s="294" t="str">
        <f ca="1">IF(ISERROR($S1246),"",OFFSET('Smelter Reference List'!$C$4,$S1246-4,0)&amp;"")</f>
        <v/>
      </c>
      <c r="E1246" s="294" t="str">
        <f ca="1">IF(ISERROR($S1246),"",OFFSET('Smelter Reference List'!$D$4,$S1246-4,0)&amp;"")</f>
        <v/>
      </c>
      <c r="F1246" s="294" t="str">
        <f ca="1">IF(ISERROR($S1246),"",OFFSET('Smelter Reference List'!$E$4,$S1246-4,0))</f>
        <v/>
      </c>
      <c r="G1246" s="294" t="str">
        <f ca="1">IF(C1246=$U$4,"Enter smelter details", IF(ISERROR($S1246),"",OFFSET('Smelter Reference List'!$F$4,$S1246-4,0)))</f>
        <v/>
      </c>
      <c r="H1246" s="295" t="str">
        <f ca="1">IF(ISERROR($S1246),"",OFFSET('Smelter Reference List'!$G$4,$S1246-4,0))</f>
        <v/>
      </c>
      <c r="I1246" s="296" t="str">
        <f ca="1">IF(ISERROR($S1246),"",OFFSET('Smelter Reference List'!$H$4,$S1246-4,0))</f>
        <v/>
      </c>
      <c r="J1246" s="296" t="str">
        <f ca="1">IF(ISERROR($S1246),"",OFFSET('Smelter Reference List'!$I$4,$S1246-4,0))</f>
        <v/>
      </c>
      <c r="K1246" s="297"/>
      <c r="L1246" s="297"/>
      <c r="M1246" s="297"/>
      <c r="N1246" s="297"/>
      <c r="O1246" s="297"/>
      <c r="P1246" s="297"/>
      <c r="Q1246" s="298"/>
      <c r="R1246" s="227"/>
      <c r="S1246" s="228" t="e">
        <f>IF(C1246="",NA(),MATCH($B1246&amp;$C1246,'Smelter Reference List'!$J:$J,0))</f>
        <v>#N/A</v>
      </c>
      <c r="T1246" s="229"/>
      <c r="U1246" s="229">
        <f t="shared" ca="1" si="39"/>
        <v>0</v>
      </c>
      <c r="V1246" s="229"/>
      <c r="W1246" s="229"/>
      <c r="Y1246" s="223" t="str">
        <f t="shared" si="40"/>
        <v/>
      </c>
    </row>
    <row r="1247" spans="1:25" s="223" customFormat="1" ht="20.25">
      <c r="A1247" s="293"/>
      <c r="B1247" s="294" t="str">
        <f>IF(LEN(A1247)=0,"",INDEX('Smelter Reference List'!$A:$A,MATCH($A1247,'Smelter Reference List'!$E:$E,0)))</f>
        <v/>
      </c>
      <c r="C1247" s="300" t="str">
        <f>IF(LEN(A1247)=0,"",INDEX('Smelter Reference List'!$C:$C,MATCH($A1247,'Smelter Reference List'!$E:$E,0)))</f>
        <v/>
      </c>
      <c r="D1247" s="294" t="str">
        <f ca="1">IF(ISERROR($S1247),"",OFFSET('Smelter Reference List'!$C$4,$S1247-4,0)&amp;"")</f>
        <v/>
      </c>
      <c r="E1247" s="294" t="str">
        <f ca="1">IF(ISERROR($S1247),"",OFFSET('Smelter Reference List'!$D$4,$S1247-4,0)&amp;"")</f>
        <v/>
      </c>
      <c r="F1247" s="294" t="str">
        <f ca="1">IF(ISERROR($S1247),"",OFFSET('Smelter Reference List'!$E$4,$S1247-4,0))</f>
        <v/>
      </c>
      <c r="G1247" s="294" t="str">
        <f ca="1">IF(C1247=$U$4,"Enter smelter details", IF(ISERROR($S1247),"",OFFSET('Smelter Reference List'!$F$4,$S1247-4,0)))</f>
        <v/>
      </c>
      <c r="H1247" s="295" t="str">
        <f ca="1">IF(ISERROR($S1247),"",OFFSET('Smelter Reference List'!$G$4,$S1247-4,0))</f>
        <v/>
      </c>
      <c r="I1247" s="296" t="str">
        <f ca="1">IF(ISERROR($S1247),"",OFFSET('Smelter Reference List'!$H$4,$S1247-4,0))</f>
        <v/>
      </c>
      <c r="J1247" s="296" t="str">
        <f ca="1">IF(ISERROR($S1247),"",OFFSET('Smelter Reference List'!$I$4,$S1247-4,0))</f>
        <v/>
      </c>
      <c r="K1247" s="297"/>
      <c r="L1247" s="297"/>
      <c r="M1247" s="297"/>
      <c r="N1247" s="297"/>
      <c r="O1247" s="297"/>
      <c r="P1247" s="297"/>
      <c r="Q1247" s="298"/>
      <c r="R1247" s="227"/>
      <c r="S1247" s="228" t="e">
        <f>IF(C1247="",NA(),MATCH($B1247&amp;$C1247,'Smelter Reference List'!$J:$J,0))</f>
        <v>#N/A</v>
      </c>
      <c r="T1247" s="229"/>
      <c r="U1247" s="229">
        <f t="shared" ca="1" si="39"/>
        <v>0</v>
      </c>
      <c r="V1247" s="229"/>
      <c r="W1247" s="229"/>
      <c r="Y1247" s="223" t="str">
        <f t="shared" si="40"/>
        <v/>
      </c>
    </row>
    <row r="1248" spans="1:25" s="223" customFormat="1" ht="20.25">
      <c r="A1248" s="293"/>
      <c r="B1248" s="294" t="str">
        <f>IF(LEN(A1248)=0,"",INDEX('Smelter Reference List'!$A:$A,MATCH($A1248,'Smelter Reference List'!$E:$E,0)))</f>
        <v/>
      </c>
      <c r="C1248" s="300" t="str">
        <f>IF(LEN(A1248)=0,"",INDEX('Smelter Reference List'!$C:$C,MATCH($A1248,'Smelter Reference List'!$E:$E,0)))</f>
        <v/>
      </c>
      <c r="D1248" s="294" t="str">
        <f ca="1">IF(ISERROR($S1248),"",OFFSET('Smelter Reference List'!$C$4,$S1248-4,0)&amp;"")</f>
        <v/>
      </c>
      <c r="E1248" s="294" t="str">
        <f ca="1">IF(ISERROR($S1248),"",OFFSET('Smelter Reference List'!$D$4,$S1248-4,0)&amp;"")</f>
        <v/>
      </c>
      <c r="F1248" s="294" t="str">
        <f ca="1">IF(ISERROR($S1248),"",OFFSET('Smelter Reference List'!$E$4,$S1248-4,0))</f>
        <v/>
      </c>
      <c r="G1248" s="294" t="str">
        <f ca="1">IF(C1248=$U$4,"Enter smelter details", IF(ISERROR($S1248),"",OFFSET('Smelter Reference List'!$F$4,$S1248-4,0)))</f>
        <v/>
      </c>
      <c r="H1248" s="295" t="str">
        <f ca="1">IF(ISERROR($S1248),"",OFFSET('Smelter Reference List'!$G$4,$S1248-4,0))</f>
        <v/>
      </c>
      <c r="I1248" s="296" t="str">
        <f ca="1">IF(ISERROR($S1248),"",OFFSET('Smelter Reference List'!$H$4,$S1248-4,0))</f>
        <v/>
      </c>
      <c r="J1248" s="296" t="str">
        <f ca="1">IF(ISERROR($S1248),"",OFFSET('Smelter Reference List'!$I$4,$S1248-4,0))</f>
        <v/>
      </c>
      <c r="K1248" s="297"/>
      <c r="L1248" s="297"/>
      <c r="M1248" s="297"/>
      <c r="N1248" s="297"/>
      <c r="O1248" s="297"/>
      <c r="P1248" s="297"/>
      <c r="Q1248" s="298"/>
      <c r="R1248" s="227"/>
      <c r="S1248" s="228" t="e">
        <f>IF(C1248="",NA(),MATCH($B1248&amp;$C1248,'Smelter Reference List'!$J:$J,0))</f>
        <v>#N/A</v>
      </c>
      <c r="T1248" s="229"/>
      <c r="U1248" s="229">
        <f t="shared" ca="1" si="39"/>
        <v>0</v>
      </c>
      <c r="V1248" s="229"/>
      <c r="W1248" s="229"/>
      <c r="Y1248" s="223" t="str">
        <f t="shared" si="40"/>
        <v/>
      </c>
    </row>
    <row r="1249" spans="1:25" s="223" customFormat="1" ht="20.25">
      <c r="A1249" s="293"/>
      <c r="B1249" s="294" t="str">
        <f>IF(LEN(A1249)=0,"",INDEX('Smelter Reference List'!$A:$A,MATCH($A1249,'Smelter Reference List'!$E:$E,0)))</f>
        <v/>
      </c>
      <c r="C1249" s="300" t="str">
        <f>IF(LEN(A1249)=0,"",INDEX('Smelter Reference List'!$C:$C,MATCH($A1249,'Smelter Reference List'!$E:$E,0)))</f>
        <v/>
      </c>
      <c r="D1249" s="294" t="str">
        <f ca="1">IF(ISERROR($S1249),"",OFFSET('Smelter Reference List'!$C$4,$S1249-4,0)&amp;"")</f>
        <v/>
      </c>
      <c r="E1249" s="294" t="str">
        <f ca="1">IF(ISERROR($S1249),"",OFFSET('Smelter Reference List'!$D$4,$S1249-4,0)&amp;"")</f>
        <v/>
      </c>
      <c r="F1249" s="294" t="str">
        <f ca="1">IF(ISERROR($S1249),"",OFFSET('Smelter Reference List'!$E$4,$S1249-4,0))</f>
        <v/>
      </c>
      <c r="G1249" s="294" t="str">
        <f ca="1">IF(C1249=$U$4,"Enter smelter details", IF(ISERROR($S1249),"",OFFSET('Smelter Reference List'!$F$4,$S1249-4,0)))</f>
        <v/>
      </c>
      <c r="H1249" s="295" t="str">
        <f ca="1">IF(ISERROR($S1249),"",OFFSET('Smelter Reference List'!$G$4,$S1249-4,0))</f>
        <v/>
      </c>
      <c r="I1249" s="296" t="str">
        <f ca="1">IF(ISERROR($S1249),"",OFFSET('Smelter Reference List'!$H$4,$S1249-4,0))</f>
        <v/>
      </c>
      <c r="J1249" s="296" t="str">
        <f ca="1">IF(ISERROR($S1249),"",OFFSET('Smelter Reference List'!$I$4,$S1249-4,0))</f>
        <v/>
      </c>
      <c r="K1249" s="297"/>
      <c r="L1249" s="297"/>
      <c r="M1249" s="297"/>
      <c r="N1249" s="297"/>
      <c r="O1249" s="297"/>
      <c r="P1249" s="297"/>
      <c r="Q1249" s="298"/>
      <c r="R1249" s="227"/>
      <c r="S1249" s="228" t="e">
        <f>IF(C1249="",NA(),MATCH($B1249&amp;$C1249,'Smelter Reference List'!$J:$J,0))</f>
        <v>#N/A</v>
      </c>
      <c r="T1249" s="229"/>
      <c r="U1249" s="229">
        <f t="shared" ca="1" si="39"/>
        <v>0</v>
      </c>
      <c r="V1249" s="229"/>
      <c r="W1249" s="229"/>
      <c r="Y1249" s="223" t="str">
        <f t="shared" si="40"/>
        <v/>
      </c>
    </row>
    <row r="1250" spans="1:25" s="223" customFormat="1" ht="20.25">
      <c r="A1250" s="293"/>
      <c r="B1250" s="294" t="str">
        <f>IF(LEN(A1250)=0,"",INDEX('Smelter Reference List'!$A:$A,MATCH($A1250,'Smelter Reference List'!$E:$E,0)))</f>
        <v/>
      </c>
      <c r="C1250" s="300" t="str">
        <f>IF(LEN(A1250)=0,"",INDEX('Smelter Reference List'!$C:$C,MATCH($A1250,'Smelter Reference List'!$E:$E,0)))</f>
        <v/>
      </c>
      <c r="D1250" s="294" t="str">
        <f ca="1">IF(ISERROR($S1250),"",OFFSET('Smelter Reference List'!$C$4,$S1250-4,0)&amp;"")</f>
        <v/>
      </c>
      <c r="E1250" s="294" t="str">
        <f ca="1">IF(ISERROR($S1250),"",OFFSET('Smelter Reference List'!$D$4,$S1250-4,0)&amp;"")</f>
        <v/>
      </c>
      <c r="F1250" s="294" t="str">
        <f ca="1">IF(ISERROR($S1250),"",OFFSET('Smelter Reference List'!$E$4,$S1250-4,0))</f>
        <v/>
      </c>
      <c r="G1250" s="294" t="str">
        <f ca="1">IF(C1250=$U$4,"Enter smelter details", IF(ISERROR($S1250),"",OFFSET('Smelter Reference List'!$F$4,$S1250-4,0)))</f>
        <v/>
      </c>
      <c r="H1250" s="295" t="str">
        <f ca="1">IF(ISERROR($S1250),"",OFFSET('Smelter Reference List'!$G$4,$S1250-4,0))</f>
        <v/>
      </c>
      <c r="I1250" s="296" t="str">
        <f ca="1">IF(ISERROR($S1250),"",OFFSET('Smelter Reference List'!$H$4,$S1250-4,0))</f>
        <v/>
      </c>
      <c r="J1250" s="296" t="str">
        <f ca="1">IF(ISERROR($S1250),"",OFFSET('Smelter Reference List'!$I$4,$S1250-4,0))</f>
        <v/>
      </c>
      <c r="K1250" s="297"/>
      <c r="L1250" s="297"/>
      <c r="M1250" s="297"/>
      <c r="N1250" s="297"/>
      <c r="O1250" s="297"/>
      <c r="P1250" s="297"/>
      <c r="Q1250" s="298"/>
      <c r="R1250" s="227"/>
      <c r="S1250" s="228" t="e">
        <f>IF(C1250="",NA(),MATCH($B1250&amp;$C1250,'Smelter Reference List'!$J:$J,0))</f>
        <v>#N/A</v>
      </c>
      <c r="T1250" s="229"/>
      <c r="U1250" s="229">
        <f t="shared" ca="1" si="39"/>
        <v>0</v>
      </c>
      <c r="V1250" s="229"/>
      <c r="W1250" s="229"/>
      <c r="Y1250" s="223" t="str">
        <f t="shared" si="40"/>
        <v/>
      </c>
    </row>
    <row r="1251" spans="1:25" s="223" customFormat="1" ht="20.25">
      <c r="A1251" s="293"/>
      <c r="B1251" s="294" t="str">
        <f>IF(LEN(A1251)=0,"",INDEX('Smelter Reference List'!$A:$A,MATCH($A1251,'Smelter Reference List'!$E:$E,0)))</f>
        <v/>
      </c>
      <c r="C1251" s="300" t="str">
        <f>IF(LEN(A1251)=0,"",INDEX('Smelter Reference List'!$C:$C,MATCH($A1251,'Smelter Reference List'!$E:$E,0)))</f>
        <v/>
      </c>
      <c r="D1251" s="294" t="str">
        <f ca="1">IF(ISERROR($S1251),"",OFFSET('Smelter Reference List'!$C$4,$S1251-4,0)&amp;"")</f>
        <v/>
      </c>
      <c r="E1251" s="294" t="str">
        <f ca="1">IF(ISERROR($S1251),"",OFFSET('Smelter Reference List'!$D$4,$S1251-4,0)&amp;"")</f>
        <v/>
      </c>
      <c r="F1251" s="294" t="str">
        <f ca="1">IF(ISERROR($S1251),"",OFFSET('Smelter Reference List'!$E$4,$S1251-4,0))</f>
        <v/>
      </c>
      <c r="G1251" s="294" t="str">
        <f ca="1">IF(C1251=$U$4,"Enter smelter details", IF(ISERROR($S1251),"",OFFSET('Smelter Reference List'!$F$4,$S1251-4,0)))</f>
        <v/>
      </c>
      <c r="H1251" s="295" t="str">
        <f ca="1">IF(ISERROR($S1251),"",OFFSET('Smelter Reference List'!$G$4,$S1251-4,0))</f>
        <v/>
      </c>
      <c r="I1251" s="296" t="str">
        <f ca="1">IF(ISERROR($S1251),"",OFFSET('Smelter Reference List'!$H$4,$S1251-4,0))</f>
        <v/>
      </c>
      <c r="J1251" s="296" t="str">
        <f ca="1">IF(ISERROR($S1251),"",OFFSET('Smelter Reference List'!$I$4,$S1251-4,0))</f>
        <v/>
      </c>
      <c r="K1251" s="297"/>
      <c r="L1251" s="297"/>
      <c r="M1251" s="297"/>
      <c r="N1251" s="297"/>
      <c r="O1251" s="297"/>
      <c r="P1251" s="297"/>
      <c r="Q1251" s="298"/>
      <c r="R1251" s="227"/>
      <c r="S1251" s="228" t="e">
        <f>IF(C1251="",NA(),MATCH($B1251&amp;$C1251,'Smelter Reference List'!$J:$J,0))</f>
        <v>#N/A</v>
      </c>
      <c r="T1251" s="229"/>
      <c r="U1251" s="229">
        <f t="shared" ca="1" si="39"/>
        <v>0</v>
      </c>
      <c r="V1251" s="229"/>
      <c r="W1251" s="229"/>
      <c r="Y1251" s="223" t="str">
        <f t="shared" si="40"/>
        <v/>
      </c>
    </row>
    <row r="1252" spans="1:25" s="223" customFormat="1" ht="20.25">
      <c r="A1252" s="293"/>
      <c r="B1252" s="294" t="str">
        <f>IF(LEN(A1252)=0,"",INDEX('Smelter Reference List'!$A:$A,MATCH($A1252,'Smelter Reference List'!$E:$E,0)))</f>
        <v/>
      </c>
      <c r="C1252" s="300" t="str">
        <f>IF(LEN(A1252)=0,"",INDEX('Smelter Reference List'!$C:$C,MATCH($A1252,'Smelter Reference List'!$E:$E,0)))</f>
        <v/>
      </c>
      <c r="D1252" s="294" t="str">
        <f ca="1">IF(ISERROR($S1252),"",OFFSET('Smelter Reference List'!$C$4,$S1252-4,0)&amp;"")</f>
        <v/>
      </c>
      <c r="E1252" s="294" t="str">
        <f ca="1">IF(ISERROR($S1252),"",OFFSET('Smelter Reference List'!$D$4,$S1252-4,0)&amp;"")</f>
        <v/>
      </c>
      <c r="F1252" s="294" t="str">
        <f ca="1">IF(ISERROR($S1252),"",OFFSET('Smelter Reference List'!$E$4,$S1252-4,0))</f>
        <v/>
      </c>
      <c r="G1252" s="294" t="str">
        <f ca="1">IF(C1252=$U$4,"Enter smelter details", IF(ISERROR($S1252),"",OFFSET('Smelter Reference List'!$F$4,$S1252-4,0)))</f>
        <v/>
      </c>
      <c r="H1252" s="295" t="str">
        <f ca="1">IF(ISERROR($S1252),"",OFFSET('Smelter Reference List'!$G$4,$S1252-4,0))</f>
        <v/>
      </c>
      <c r="I1252" s="296" t="str">
        <f ca="1">IF(ISERROR($S1252),"",OFFSET('Smelter Reference List'!$H$4,$S1252-4,0))</f>
        <v/>
      </c>
      <c r="J1252" s="296" t="str">
        <f ca="1">IF(ISERROR($S1252),"",OFFSET('Smelter Reference List'!$I$4,$S1252-4,0))</f>
        <v/>
      </c>
      <c r="K1252" s="297"/>
      <c r="L1252" s="297"/>
      <c r="M1252" s="297"/>
      <c r="N1252" s="297"/>
      <c r="O1252" s="297"/>
      <c r="P1252" s="297"/>
      <c r="Q1252" s="298"/>
      <c r="R1252" s="227"/>
      <c r="S1252" s="228" t="e">
        <f>IF(C1252="",NA(),MATCH($B1252&amp;$C1252,'Smelter Reference List'!$J:$J,0))</f>
        <v>#N/A</v>
      </c>
      <c r="T1252" s="229"/>
      <c r="U1252" s="229">
        <f t="shared" ca="1" si="39"/>
        <v>0</v>
      </c>
      <c r="V1252" s="229"/>
      <c r="W1252" s="229"/>
      <c r="Y1252" s="223" t="str">
        <f t="shared" si="40"/>
        <v/>
      </c>
    </row>
    <row r="1253" spans="1:25" s="223" customFormat="1" ht="20.25">
      <c r="A1253" s="293"/>
      <c r="B1253" s="294" t="str">
        <f>IF(LEN(A1253)=0,"",INDEX('Smelter Reference List'!$A:$A,MATCH($A1253,'Smelter Reference List'!$E:$E,0)))</f>
        <v/>
      </c>
      <c r="C1253" s="300" t="str">
        <f>IF(LEN(A1253)=0,"",INDEX('Smelter Reference List'!$C:$C,MATCH($A1253,'Smelter Reference List'!$E:$E,0)))</f>
        <v/>
      </c>
      <c r="D1253" s="294" t="str">
        <f ca="1">IF(ISERROR($S1253),"",OFFSET('Smelter Reference List'!$C$4,$S1253-4,0)&amp;"")</f>
        <v/>
      </c>
      <c r="E1253" s="294" t="str">
        <f ca="1">IF(ISERROR($S1253),"",OFFSET('Smelter Reference List'!$D$4,$S1253-4,0)&amp;"")</f>
        <v/>
      </c>
      <c r="F1253" s="294" t="str">
        <f ca="1">IF(ISERROR($S1253),"",OFFSET('Smelter Reference List'!$E$4,$S1253-4,0))</f>
        <v/>
      </c>
      <c r="G1253" s="294" t="str">
        <f ca="1">IF(C1253=$U$4,"Enter smelter details", IF(ISERROR($S1253),"",OFFSET('Smelter Reference List'!$F$4,$S1253-4,0)))</f>
        <v/>
      </c>
      <c r="H1253" s="295" t="str">
        <f ca="1">IF(ISERROR($S1253),"",OFFSET('Smelter Reference List'!$G$4,$S1253-4,0))</f>
        <v/>
      </c>
      <c r="I1253" s="296" t="str">
        <f ca="1">IF(ISERROR($S1253),"",OFFSET('Smelter Reference List'!$H$4,$S1253-4,0))</f>
        <v/>
      </c>
      <c r="J1253" s="296" t="str">
        <f ca="1">IF(ISERROR($S1253),"",OFFSET('Smelter Reference List'!$I$4,$S1253-4,0))</f>
        <v/>
      </c>
      <c r="K1253" s="297"/>
      <c r="L1253" s="297"/>
      <c r="M1253" s="297"/>
      <c r="N1253" s="297"/>
      <c r="O1253" s="297"/>
      <c r="P1253" s="297"/>
      <c r="Q1253" s="298"/>
      <c r="R1253" s="227"/>
      <c r="S1253" s="228" t="e">
        <f>IF(C1253="",NA(),MATCH($B1253&amp;$C1253,'Smelter Reference List'!$J:$J,0))</f>
        <v>#N/A</v>
      </c>
      <c r="T1253" s="229"/>
      <c r="U1253" s="229">
        <f t="shared" ca="1" si="39"/>
        <v>0</v>
      </c>
      <c r="V1253" s="229"/>
      <c r="W1253" s="229"/>
      <c r="Y1253" s="223" t="str">
        <f t="shared" si="40"/>
        <v/>
      </c>
    </row>
    <row r="1254" spans="1:25" s="223" customFormat="1" ht="20.25">
      <c r="A1254" s="293"/>
      <c r="B1254" s="294" t="str">
        <f>IF(LEN(A1254)=0,"",INDEX('Smelter Reference List'!$A:$A,MATCH($A1254,'Smelter Reference List'!$E:$E,0)))</f>
        <v/>
      </c>
      <c r="C1254" s="300" t="str">
        <f>IF(LEN(A1254)=0,"",INDEX('Smelter Reference List'!$C:$C,MATCH($A1254,'Smelter Reference List'!$E:$E,0)))</f>
        <v/>
      </c>
      <c r="D1254" s="294" t="str">
        <f ca="1">IF(ISERROR($S1254),"",OFFSET('Smelter Reference List'!$C$4,$S1254-4,0)&amp;"")</f>
        <v/>
      </c>
      <c r="E1254" s="294" t="str">
        <f ca="1">IF(ISERROR($S1254),"",OFFSET('Smelter Reference List'!$D$4,$S1254-4,0)&amp;"")</f>
        <v/>
      </c>
      <c r="F1254" s="294" t="str">
        <f ca="1">IF(ISERROR($S1254),"",OFFSET('Smelter Reference List'!$E$4,$S1254-4,0))</f>
        <v/>
      </c>
      <c r="G1254" s="294" t="str">
        <f ca="1">IF(C1254=$U$4,"Enter smelter details", IF(ISERROR($S1254),"",OFFSET('Smelter Reference List'!$F$4,$S1254-4,0)))</f>
        <v/>
      </c>
      <c r="H1254" s="295" t="str">
        <f ca="1">IF(ISERROR($S1254),"",OFFSET('Smelter Reference List'!$G$4,$S1254-4,0))</f>
        <v/>
      </c>
      <c r="I1254" s="296" t="str">
        <f ca="1">IF(ISERROR($S1254),"",OFFSET('Smelter Reference List'!$H$4,$S1254-4,0))</f>
        <v/>
      </c>
      <c r="J1254" s="296" t="str">
        <f ca="1">IF(ISERROR($S1254),"",OFFSET('Smelter Reference List'!$I$4,$S1254-4,0))</f>
        <v/>
      </c>
      <c r="K1254" s="297"/>
      <c r="L1254" s="297"/>
      <c r="M1254" s="297"/>
      <c r="N1254" s="297"/>
      <c r="O1254" s="297"/>
      <c r="P1254" s="297"/>
      <c r="Q1254" s="298"/>
      <c r="R1254" s="227"/>
      <c r="S1254" s="228" t="e">
        <f>IF(C1254="",NA(),MATCH($B1254&amp;$C1254,'Smelter Reference List'!$J:$J,0))</f>
        <v>#N/A</v>
      </c>
      <c r="T1254" s="229"/>
      <c r="U1254" s="229">
        <f t="shared" ca="1" si="39"/>
        <v>0</v>
      </c>
      <c r="V1254" s="229"/>
      <c r="W1254" s="229"/>
      <c r="Y1254" s="223" t="str">
        <f t="shared" si="40"/>
        <v/>
      </c>
    </row>
    <row r="1255" spans="1:25" s="223" customFormat="1" ht="20.25">
      <c r="A1255" s="293"/>
      <c r="B1255" s="294" t="str">
        <f>IF(LEN(A1255)=0,"",INDEX('Smelter Reference List'!$A:$A,MATCH($A1255,'Smelter Reference List'!$E:$E,0)))</f>
        <v/>
      </c>
      <c r="C1255" s="300" t="str">
        <f>IF(LEN(A1255)=0,"",INDEX('Smelter Reference List'!$C:$C,MATCH($A1255,'Smelter Reference List'!$E:$E,0)))</f>
        <v/>
      </c>
      <c r="D1255" s="294" t="str">
        <f ca="1">IF(ISERROR($S1255),"",OFFSET('Smelter Reference List'!$C$4,$S1255-4,0)&amp;"")</f>
        <v/>
      </c>
      <c r="E1255" s="294" t="str">
        <f ca="1">IF(ISERROR($S1255),"",OFFSET('Smelter Reference List'!$D$4,$S1255-4,0)&amp;"")</f>
        <v/>
      </c>
      <c r="F1255" s="294" t="str">
        <f ca="1">IF(ISERROR($S1255),"",OFFSET('Smelter Reference List'!$E$4,$S1255-4,0))</f>
        <v/>
      </c>
      <c r="G1255" s="294" t="str">
        <f ca="1">IF(C1255=$U$4,"Enter smelter details", IF(ISERROR($S1255),"",OFFSET('Smelter Reference List'!$F$4,$S1255-4,0)))</f>
        <v/>
      </c>
      <c r="H1255" s="295" t="str">
        <f ca="1">IF(ISERROR($S1255),"",OFFSET('Smelter Reference List'!$G$4,$S1255-4,0))</f>
        <v/>
      </c>
      <c r="I1255" s="296" t="str">
        <f ca="1">IF(ISERROR($S1255),"",OFFSET('Smelter Reference List'!$H$4,$S1255-4,0))</f>
        <v/>
      </c>
      <c r="J1255" s="296" t="str">
        <f ca="1">IF(ISERROR($S1255),"",OFFSET('Smelter Reference List'!$I$4,$S1255-4,0))</f>
        <v/>
      </c>
      <c r="K1255" s="297"/>
      <c r="L1255" s="297"/>
      <c r="M1255" s="297"/>
      <c r="N1255" s="297"/>
      <c r="O1255" s="297"/>
      <c r="P1255" s="297"/>
      <c r="Q1255" s="298"/>
      <c r="R1255" s="227"/>
      <c r="S1255" s="228" t="e">
        <f>IF(C1255="",NA(),MATCH($B1255&amp;$C1255,'Smelter Reference List'!$J:$J,0))</f>
        <v>#N/A</v>
      </c>
      <c r="T1255" s="229"/>
      <c r="U1255" s="229">
        <f t="shared" ca="1" si="39"/>
        <v>0</v>
      </c>
      <c r="V1255" s="229"/>
      <c r="W1255" s="229"/>
      <c r="Y1255" s="223" t="str">
        <f t="shared" si="40"/>
        <v/>
      </c>
    </row>
    <row r="1256" spans="1:25" s="223" customFormat="1" ht="20.25">
      <c r="A1256" s="293"/>
      <c r="B1256" s="294" t="str">
        <f>IF(LEN(A1256)=0,"",INDEX('Smelter Reference List'!$A:$A,MATCH($A1256,'Smelter Reference List'!$E:$E,0)))</f>
        <v/>
      </c>
      <c r="C1256" s="300" t="str">
        <f>IF(LEN(A1256)=0,"",INDEX('Smelter Reference List'!$C:$C,MATCH($A1256,'Smelter Reference List'!$E:$E,0)))</f>
        <v/>
      </c>
      <c r="D1256" s="294" t="str">
        <f ca="1">IF(ISERROR($S1256),"",OFFSET('Smelter Reference List'!$C$4,$S1256-4,0)&amp;"")</f>
        <v/>
      </c>
      <c r="E1256" s="294" t="str">
        <f ca="1">IF(ISERROR($S1256),"",OFFSET('Smelter Reference List'!$D$4,$S1256-4,0)&amp;"")</f>
        <v/>
      </c>
      <c r="F1256" s="294" t="str">
        <f ca="1">IF(ISERROR($S1256),"",OFFSET('Smelter Reference List'!$E$4,$S1256-4,0))</f>
        <v/>
      </c>
      <c r="G1256" s="294" t="str">
        <f ca="1">IF(C1256=$U$4,"Enter smelter details", IF(ISERROR($S1256),"",OFFSET('Smelter Reference List'!$F$4,$S1256-4,0)))</f>
        <v/>
      </c>
      <c r="H1256" s="295" t="str">
        <f ca="1">IF(ISERROR($S1256),"",OFFSET('Smelter Reference List'!$G$4,$S1256-4,0))</f>
        <v/>
      </c>
      <c r="I1256" s="296" t="str">
        <f ca="1">IF(ISERROR($S1256),"",OFFSET('Smelter Reference List'!$H$4,$S1256-4,0))</f>
        <v/>
      </c>
      <c r="J1256" s="296" t="str">
        <f ca="1">IF(ISERROR($S1256),"",OFFSET('Smelter Reference List'!$I$4,$S1256-4,0))</f>
        <v/>
      </c>
      <c r="K1256" s="297"/>
      <c r="L1256" s="297"/>
      <c r="M1256" s="297"/>
      <c r="N1256" s="297"/>
      <c r="O1256" s="297"/>
      <c r="P1256" s="297"/>
      <c r="Q1256" s="298"/>
      <c r="R1256" s="227"/>
      <c r="S1256" s="228" t="e">
        <f>IF(C1256="",NA(),MATCH($B1256&amp;$C1256,'Smelter Reference List'!$J:$J,0))</f>
        <v>#N/A</v>
      </c>
      <c r="T1256" s="229"/>
      <c r="U1256" s="229">
        <f t="shared" ca="1" si="39"/>
        <v>0</v>
      </c>
      <c r="V1256" s="229"/>
      <c r="W1256" s="229"/>
      <c r="Y1256" s="223" t="str">
        <f t="shared" si="40"/>
        <v/>
      </c>
    </row>
    <row r="1257" spans="1:25" s="223" customFormat="1" ht="20.25">
      <c r="A1257" s="293"/>
      <c r="B1257" s="294" t="str">
        <f>IF(LEN(A1257)=0,"",INDEX('Smelter Reference List'!$A:$A,MATCH($A1257,'Smelter Reference List'!$E:$E,0)))</f>
        <v/>
      </c>
      <c r="C1257" s="300" t="str">
        <f>IF(LEN(A1257)=0,"",INDEX('Smelter Reference List'!$C:$C,MATCH($A1257,'Smelter Reference List'!$E:$E,0)))</f>
        <v/>
      </c>
      <c r="D1257" s="294" t="str">
        <f ca="1">IF(ISERROR($S1257),"",OFFSET('Smelter Reference List'!$C$4,$S1257-4,0)&amp;"")</f>
        <v/>
      </c>
      <c r="E1257" s="294" t="str">
        <f ca="1">IF(ISERROR($S1257),"",OFFSET('Smelter Reference List'!$D$4,$S1257-4,0)&amp;"")</f>
        <v/>
      </c>
      <c r="F1257" s="294" t="str">
        <f ca="1">IF(ISERROR($S1257),"",OFFSET('Smelter Reference List'!$E$4,$S1257-4,0))</f>
        <v/>
      </c>
      <c r="G1257" s="294" t="str">
        <f ca="1">IF(C1257=$U$4,"Enter smelter details", IF(ISERROR($S1257),"",OFFSET('Smelter Reference List'!$F$4,$S1257-4,0)))</f>
        <v/>
      </c>
      <c r="H1257" s="295" t="str">
        <f ca="1">IF(ISERROR($S1257),"",OFFSET('Smelter Reference List'!$G$4,$S1257-4,0))</f>
        <v/>
      </c>
      <c r="I1257" s="296" t="str">
        <f ca="1">IF(ISERROR($S1257),"",OFFSET('Smelter Reference List'!$H$4,$S1257-4,0))</f>
        <v/>
      </c>
      <c r="J1257" s="296" t="str">
        <f ca="1">IF(ISERROR($S1257),"",OFFSET('Smelter Reference List'!$I$4,$S1257-4,0))</f>
        <v/>
      </c>
      <c r="K1257" s="297"/>
      <c r="L1257" s="297"/>
      <c r="M1257" s="297"/>
      <c r="N1257" s="297"/>
      <c r="O1257" s="297"/>
      <c r="P1257" s="297"/>
      <c r="Q1257" s="298"/>
      <c r="R1257" s="227"/>
      <c r="S1257" s="228" t="e">
        <f>IF(C1257="",NA(),MATCH($B1257&amp;$C1257,'Smelter Reference List'!$J:$J,0))</f>
        <v>#N/A</v>
      </c>
      <c r="T1257" s="229"/>
      <c r="U1257" s="229">
        <f t="shared" ca="1" si="39"/>
        <v>0</v>
      </c>
      <c r="V1257" s="229"/>
      <c r="W1257" s="229"/>
      <c r="Y1257" s="223" t="str">
        <f t="shared" si="40"/>
        <v/>
      </c>
    </row>
    <row r="1258" spans="1:25" s="223" customFormat="1" ht="20.25">
      <c r="A1258" s="293"/>
      <c r="B1258" s="294" t="str">
        <f>IF(LEN(A1258)=0,"",INDEX('Smelter Reference List'!$A:$A,MATCH($A1258,'Smelter Reference List'!$E:$E,0)))</f>
        <v/>
      </c>
      <c r="C1258" s="300" t="str">
        <f>IF(LEN(A1258)=0,"",INDEX('Smelter Reference List'!$C:$C,MATCH($A1258,'Smelter Reference List'!$E:$E,0)))</f>
        <v/>
      </c>
      <c r="D1258" s="294" t="str">
        <f ca="1">IF(ISERROR($S1258),"",OFFSET('Smelter Reference List'!$C$4,$S1258-4,0)&amp;"")</f>
        <v/>
      </c>
      <c r="E1258" s="294" t="str">
        <f ca="1">IF(ISERROR($S1258),"",OFFSET('Smelter Reference List'!$D$4,$S1258-4,0)&amp;"")</f>
        <v/>
      </c>
      <c r="F1258" s="294" t="str">
        <f ca="1">IF(ISERROR($S1258),"",OFFSET('Smelter Reference List'!$E$4,$S1258-4,0))</f>
        <v/>
      </c>
      <c r="G1258" s="294" t="str">
        <f ca="1">IF(C1258=$U$4,"Enter smelter details", IF(ISERROR($S1258),"",OFFSET('Smelter Reference List'!$F$4,$S1258-4,0)))</f>
        <v/>
      </c>
      <c r="H1258" s="295" t="str">
        <f ca="1">IF(ISERROR($S1258),"",OFFSET('Smelter Reference List'!$G$4,$S1258-4,0))</f>
        <v/>
      </c>
      <c r="I1258" s="296" t="str">
        <f ca="1">IF(ISERROR($S1258),"",OFFSET('Smelter Reference List'!$H$4,$S1258-4,0))</f>
        <v/>
      </c>
      <c r="J1258" s="296" t="str">
        <f ca="1">IF(ISERROR($S1258),"",OFFSET('Smelter Reference List'!$I$4,$S1258-4,0))</f>
        <v/>
      </c>
      <c r="K1258" s="297"/>
      <c r="L1258" s="297"/>
      <c r="M1258" s="297"/>
      <c r="N1258" s="297"/>
      <c r="O1258" s="297"/>
      <c r="P1258" s="297"/>
      <c r="Q1258" s="298"/>
      <c r="R1258" s="227"/>
      <c r="S1258" s="228" t="e">
        <f>IF(C1258="",NA(),MATCH($B1258&amp;$C1258,'Smelter Reference List'!$J:$J,0))</f>
        <v>#N/A</v>
      </c>
      <c r="T1258" s="229"/>
      <c r="U1258" s="229">
        <f t="shared" ca="1" si="39"/>
        <v>0</v>
      </c>
      <c r="V1258" s="229"/>
      <c r="W1258" s="229"/>
      <c r="Y1258" s="223" t="str">
        <f t="shared" si="40"/>
        <v/>
      </c>
    </row>
    <row r="1259" spans="1:25" s="223" customFormat="1" ht="20.25">
      <c r="A1259" s="293"/>
      <c r="B1259" s="294" t="str">
        <f>IF(LEN(A1259)=0,"",INDEX('Smelter Reference List'!$A:$A,MATCH($A1259,'Smelter Reference List'!$E:$E,0)))</f>
        <v/>
      </c>
      <c r="C1259" s="300" t="str">
        <f>IF(LEN(A1259)=0,"",INDEX('Smelter Reference List'!$C:$C,MATCH($A1259,'Smelter Reference List'!$E:$E,0)))</f>
        <v/>
      </c>
      <c r="D1259" s="294" t="str">
        <f ca="1">IF(ISERROR($S1259),"",OFFSET('Smelter Reference List'!$C$4,$S1259-4,0)&amp;"")</f>
        <v/>
      </c>
      <c r="E1259" s="294" t="str">
        <f ca="1">IF(ISERROR($S1259),"",OFFSET('Smelter Reference List'!$D$4,$S1259-4,0)&amp;"")</f>
        <v/>
      </c>
      <c r="F1259" s="294" t="str">
        <f ca="1">IF(ISERROR($S1259),"",OFFSET('Smelter Reference List'!$E$4,$S1259-4,0))</f>
        <v/>
      </c>
      <c r="G1259" s="294" t="str">
        <f ca="1">IF(C1259=$U$4,"Enter smelter details", IF(ISERROR($S1259),"",OFFSET('Smelter Reference List'!$F$4,$S1259-4,0)))</f>
        <v/>
      </c>
      <c r="H1259" s="295" t="str">
        <f ca="1">IF(ISERROR($S1259),"",OFFSET('Smelter Reference List'!$G$4,$S1259-4,0))</f>
        <v/>
      </c>
      <c r="I1259" s="296" t="str">
        <f ca="1">IF(ISERROR($S1259),"",OFFSET('Smelter Reference List'!$H$4,$S1259-4,0))</f>
        <v/>
      </c>
      <c r="J1259" s="296" t="str">
        <f ca="1">IF(ISERROR($S1259),"",OFFSET('Smelter Reference List'!$I$4,$S1259-4,0))</f>
        <v/>
      </c>
      <c r="K1259" s="297"/>
      <c r="L1259" s="297"/>
      <c r="M1259" s="297"/>
      <c r="N1259" s="297"/>
      <c r="O1259" s="297"/>
      <c r="P1259" s="297"/>
      <c r="Q1259" s="298"/>
      <c r="R1259" s="227"/>
      <c r="S1259" s="228" t="e">
        <f>IF(C1259="",NA(),MATCH($B1259&amp;$C1259,'Smelter Reference List'!$J:$J,0))</f>
        <v>#N/A</v>
      </c>
      <c r="T1259" s="229"/>
      <c r="U1259" s="229">
        <f t="shared" ca="1" si="39"/>
        <v>0</v>
      </c>
      <c r="V1259" s="229"/>
      <c r="W1259" s="229"/>
      <c r="Y1259" s="223" t="str">
        <f t="shared" si="40"/>
        <v/>
      </c>
    </row>
    <row r="1260" spans="1:25" s="223" customFormat="1" ht="20.25">
      <c r="A1260" s="293"/>
      <c r="B1260" s="294" t="str">
        <f>IF(LEN(A1260)=0,"",INDEX('Smelter Reference List'!$A:$A,MATCH($A1260,'Smelter Reference List'!$E:$E,0)))</f>
        <v/>
      </c>
      <c r="C1260" s="300" t="str">
        <f>IF(LEN(A1260)=0,"",INDEX('Smelter Reference List'!$C:$C,MATCH($A1260,'Smelter Reference List'!$E:$E,0)))</f>
        <v/>
      </c>
      <c r="D1260" s="294" t="str">
        <f ca="1">IF(ISERROR($S1260),"",OFFSET('Smelter Reference List'!$C$4,$S1260-4,0)&amp;"")</f>
        <v/>
      </c>
      <c r="E1260" s="294" t="str">
        <f ca="1">IF(ISERROR($S1260),"",OFFSET('Smelter Reference List'!$D$4,$S1260-4,0)&amp;"")</f>
        <v/>
      </c>
      <c r="F1260" s="294" t="str">
        <f ca="1">IF(ISERROR($S1260),"",OFFSET('Smelter Reference List'!$E$4,$S1260-4,0))</f>
        <v/>
      </c>
      <c r="G1260" s="294" t="str">
        <f ca="1">IF(C1260=$U$4,"Enter smelter details", IF(ISERROR($S1260),"",OFFSET('Smelter Reference List'!$F$4,$S1260-4,0)))</f>
        <v/>
      </c>
      <c r="H1260" s="295" t="str">
        <f ca="1">IF(ISERROR($S1260),"",OFFSET('Smelter Reference List'!$G$4,$S1260-4,0))</f>
        <v/>
      </c>
      <c r="I1260" s="296" t="str">
        <f ca="1">IF(ISERROR($S1260),"",OFFSET('Smelter Reference List'!$H$4,$S1260-4,0))</f>
        <v/>
      </c>
      <c r="J1260" s="296" t="str">
        <f ca="1">IF(ISERROR($S1260),"",OFFSET('Smelter Reference List'!$I$4,$S1260-4,0))</f>
        <v/>
      </c>
      <c r="K1260" s="297"/>
      <c r="L1260" s="297"/>
      <c r="M1260" s="297"/>
      <c r="N1260" s="297"/>
      <c r="O1260" s="297"/>
      <c r="P1260" s="297"/>
      <c r="Q1260" s="298"/>
      <c r="R1260" s="227"/>
      <c r="S1260" s="228" t="e">
        <f>IF(C1260="",NA(),MATCH($B1260&amp;$C1260,'Smelter Reference List'!$J:$J,0))</f>
        <v>#N/A</v>
      </c>
      <c r="T1260" s="229"/>
      <c r="U1260" s="229">
        <f t="shared" ca="1" si="39"/>
        <v>0</v>
      </c>
      <c r="V1260" s="229"/>
      <c r="W1260" s="229"/>
      <c r="Y1260" s="223" t="str">
        <f t="shared" si="40"/>
        <v/>
      </c>
    </row>
    <row r="1261" spans="1:25" s="223" customFormat="1" ht="20.25">
      <c r="A1261" s="293"/>
      <c r="B1261" s="294" t="str">
        <f>IF(LEN(A1261)=0,"",INDEX('Smelter Reference List'!$A:$A,MATCH($A1261,'Smelter Reference List'!$E:$E,0)))</f>
        <v/>
      </c>
      <c r="C1261" s="300" t="str">
        <f>IF(LEN(A1261)=0,"",INDEX('Smelter Reference List'!$C:$C,MATCH($A1261,'Smelter Reference List'!$E:$E,0)))</f>
        <v/>
      </c>
      <c r="D1261" s="294" t="str">
        <f ca="1">IF(ISERROR($S1261),"",OFFSET('Smelter Reference List'!$C$4,$S1261-4,0)&amp;"")</f>
        <v/>
      </c>
      <c r="E1261" s="294" t="str">
        <f ca="1">IF(ISERROR($S1261),"",OFFSET('Smelter Reference List'!$D$4,$S1261-4,0)&amp;"")</f>
        <v/>
      </c>
      <c r="F1261" s="294" t="str">
        <f ca="1">IF(ISERROR($S1261),"",OFFSET('Smelter Reference List'!$E$4,$S1261-4,0))</f>
        <v/>
      </c>
      <c r="G1261" s="294" t="str">
        <f ca="1">IF(C1261=$U$4,"Enter smelter details", IF(ISERROR($S1261),"",OFFSET('Smelter Reference List'!$F$4,$S1261-4,0)))</f>
        <v/>
      </c>
      <c r="H1261" s="295" t="str">
        <f ca="1">IF(ISERROR($S1261),"",OFFSET('Smelter Reference List'!$G$4,$S1261-4,0))</f>
        <v/>
      </c>
      <c r="I1261" s="296" t="str">
        <f ca="1">IF(ISERROR($S1261),"",OFFSET('Smelter Reference List'!$H$4,$S1261-4,0))</f>
        <v/>
      </c>
      <c r="J1261" s="296" t="str">
        <f ca="1">IF(ISERROR($S1261),"",OFFSET('Smelter Reference List'!$I$4,$S1261-4,0))</f>
        <v/>
      </c>
      <c r="K1261" s="297"/>
      <c r="L1261" s="297"/>
      <c r="M1261" s="297"/>
      <c r="N1261" s="297"/>
      <c r="O1261" s="297"/>
      <c r="P1261" s="297"/>
      <c r="Q1261" s="298"/>
      <c r="R1261" s="227"/>
      <c r="S1261" s="228" t="e">
        <f>IF(C1261="",NA(),MATCH($B1261&amp;$C1261,'Smelter Reference List'!$J:$J,0))</f>
        <v>#N/A</v>
      </c>
      <c r="T1261" s="229"/>
      <c r="U1261" s="229">
        <f t="shared" ca="1" si="39"/>
        <v>0</v>
      </c>
      <c r="V1261" s="229"/>
      <c r="W1261" s="229"/>
      <c r="Y1261" s="223" t="str">
        <f t="shared" si="40"/>
        <v/>
      </c>
    </row>
    <row r="1262" spans="1:25" s="223" customFormat="1" ht="20.25">
      <c r="A1262" s="293"/>
      <c r="B1262" s="294" t="str">
        <f>IF(LEN(A1262)=0,"",INDEX('Smelter Reference List'!$A:$A,MATCH($A1262,'Smelter Reference List'!$E:$E,0)))</f>
        <v/>
      </c>
      <c r="C1262" s="300" t="str">
        <f>IF(LEN(A1262)=0,"",INDEX('Smelter Reference List'!$C:$C,MATCH($A1262,'Smelter Reference List'!$E:$E,0)))</f>
        <v/>
      </c>
      <c r="D1262" s="294" t="str">
        <f ca="1">IF(ISERROR($S1262),"",OFFSET('Smelter Reference List'!$C$4,$S1262-4,0)&amp;"")</f>
        <v/>
      </c>
      <c r="E1262" s="294" t="str">
        <f ca="1">IF(ISERROR($S1262),"",OFFSET('Smelter Reference List'!$D$4,$S1262-4,0)&amp;"")</f>
        <v/>
      </c>
      <c r="F1262" s="294" t="str">
        <f ca="1">IF(ISERROR($S1262),"",OFFSET('Smelter Reference List'!$E$4,$S1262-4,0))</f>
        <v/>
      </c>
      <c r="G1262" s="294" t="str">
        <f ca="1">IF(C1262=$U$4,"Enter smelter details", IF(ISERROR($S1262),"",OFFSET('Smelter Reference List'!$F$4,$S1262-4,0)))</f>
        <v/>
      </c>
      <c r="H1262" s="295" t="str">
        <f ca="1">IF(ISERROR($S1262),"",OFFSET('Smelter Reference List'!$G$4,$S1262-4,0))</f>
        <v/>
      </c>
      <c r="I1262" s="296" t="str">
        <f ca="1">IF(ISERROR($S1262),"",OFFSET('Smelter Reference List'!$H$4,$S1262-4,0))</f>
        <v/>
      </c>
      <c r="J1262" s="296" t="str">
        <f ca="1">IF(ISERROR($S1262),"",OFFSET('Smelter Reference List'!$I$4,$S1262-4,0))</f>
        <v/>
      </c>
      <c r="K1262" s="297"/>
      <c r="L1262" s="297"/>
      <c r="M1262" s="297"/>
      <c r="N1262" s="297"/>
      <c r="O1262" s="297"/>
      <c r="P1262" s="297"/>
      <c r="Q1262" s="298"/>
      <c r="R1262" s="227"/>
      <c r="S1262" s="228" t="e">
        <f>IF(C1262="",NA(),MATCH($B1262&amp;$C1262,'Smelter Reference List'!$J:$J,0))</f>
        <v>#N/A</v>
      </c>
      <c r="T1262" s="229"/>
      <c r="U1262" s="229">
        <f t="shared" ca="1" si="39"/>
        <v>0</v>
      </c>
      <c r="V1262" s="229"/>
      <c r="W1262" s="229"/>
      <c r="Y1262" s="223" t="str">
        <f t="shared" si="40"/>
        <v/>
      </c>
    </row>
    <row r="1263" spans="1:25" s="223" customFormat="1" ht="20.25">
      <c r="A1263" s="293"/>
      <c r="B1263" s="294" t="str">
        <f>IF(LEN(A1263)=0,"",INDEX('Smelter Reference List'!$A:$A,MATCH($A1263,'Smelter Reference List'!$E:$E,0)))</f>
        <v/>
      </c>
      <c r="C1263" s="300" t="str">
        <f>IF(LEN(A1263)=0,"",INDEX('Smelter Reference List'!$C:$C,MATCH($A1263,'Smelter Reference List'!$E:$E,0)))</f>
        <v/>
      </c>
      <c r="D1263" s="294" t="str">
        <f ca="1">IF(ISERROR($S1263),"",OFFSET('Smelter Reference List'!$C$4,$S1263-4,0)&amp;"")</f>
        <v/>
      </c>
      <c r="E1263" s="294" t="str">
        <f ca="1">IF(ISERROR($S1263),"",OFFSET('Smelter Reference List'!$D$4,$S1263-4,0)&amp;"")</f>
        <v/>
      </c>
      <c r="F1263" s="294" t="str">
        <f ca="1">IF(ISERROR($S1263),"",OFFSET('Smelter Reference List'!$E$4,$S1263-4,0))</f>
        <v/>
      </c>
      <c r="G1263" s="294" t="str">
        <f ca="1">IF(C1263=$U$4,"Enter smelter details", IF(ISERROR($S1263),"",OFFSET('Smelter Reference List'!$F$4,$S1263-4,0)))</f>
        <v/>
      </c>
      <c r="H1263" s="295" t="str">
        <f ca="1">IF(ISERROR($S1263),"",OFFSET('Smelter Reference List'!$G$4,$S1263-4,0))</f>
        <v/>
      </c>
      <c r="I1263" s="296" t="str">
        <f ca="1">IF(ISERROR($S1263),"",OFFSET('Smelter Reference List'!$H$4,$S1263-4,0))</f>
        <v/>
      </c>
      <c r="J1263" s="296" t="str">
        <f ca="1">IF(ISERROR($S1263),"",OFFSET('Smelter Reference List'!$I$4,$S1263-4,0))</f>
        <v/>
      </c>
      <c r="K1263" s="297"/>
      <c r="L1263" s="297"/>
      <c r="M1263" s="297"/>
      <c r="N1263" s="297"/>
      <c r="O1263" s="297"/>
      <c r="P1263" s="297"/>
      <c r="Q1263" s="298"/>
      <c r="R1263" s="227"/>
      <c r="S1263" s="228" t="e">
        <f>IF(C1263="",NA(),MATCH($B1263&amp;$C1263,'Smelter Reference List'!$J:$J,0))</f>
        <v>#N/A</v>
      </c>
      <c r="T1263" s="229"/>
      <c r="U1263" s="229">
        <f t="shared" ca="1" si="39"/>
        <v>0</v>
      </c>
      <c r="V1263" s="229"/>
      <c r="W1263" s="229"/>
      <c r="Y1263" s="223" t="str">
        <f t="shared" si="40"/>
        <v/>
      </c>
    </row>
    <row r="1264" spans="1:25" s="223" customFormat="1" ht="20.25">
      <c r="A1264" s="293"/>
      <c r="B1264" s="294" t="str">
        <f>IF(LEN(A1264)=0,"",INDEX('Smelter Reference List'!$A:$A,MATCH($A1264,'Smelter Reference List'!$E:$E,0)))</f>
        <v/>
      </c>
      <c r="C1264" s="300" t="str">
        <f>IF(LEN(A1264)=0,"",INDEX('Smelter Reference List'!$C:$C,MATCH($A1264,'Smelter Reference List'!$E:$E,0)))</f>
        <v/>
      </c>
      <c r="D1264" s="294" t="str">
        <f ca="1">IF(ISERROR($S1264),"",OFFSET('Smelter Reference List'!$C$4,$S1264-4,0)&amp;"")</f>
        <v/>
      </c>
      <c r="E1264" s="294" t="str">
        <f ca="1">IF(ISERROR($S1264),"",OFFSET('Smelter Reference List'!$D$4,$S1264-4,0)&amp;"")</f>
        <v/>
      </c>
      <c r="F1264" s="294" t="str">
        <f ca="1">IF(ISERROR($S1264),"",OFFSET('Smelter Reference List'!$E$4,$S1264-4,0))</f>
        <v/>
      </c>
      <c r="G1264" s="294" t="str">
        <f ca="1">IF(C1264=$U$4,"Enter smelter details", IF(ISERROR($S1264),"",OFFSET('Smelter Reference List'!$F$4,$S1264-4,0)))</f>
        <v/>
      </c>
      <c r="H1264" s="295" t="str">
        <f ca="1">IF(ISERROR($S1264),"",OFFSET('Smelter Reference List'!$G$4,$S1264-4,0))</f>
        <v/>
      </c>
      <c r="I1264" s="296" t="str">
        <f ca="1">IF(ISERROR($S1264),"",OFFSET('Smelter Reference List'!$H$4,$S1264-4,0))</f>
        <v/>
      </c>
      <c r="J1264" s="296" t="str">
        <f ca="1">IF(ISERROR($S1264),"",OFFSET('Smelter Reference List'!$I$4,$S1264-4,0))</f>
        <v/>
      </c>
      <c r="K1264" s="297"/>
      <c r="L1264" s="297"/>
      <c r="M1264" s="297"/>
      <c r="N1264" s="297"/>
      <c r="O1264" s="297"/>
      <c r="P1264" s="297"/>
      <c r="Q1264" s="298"/>
      <c r="R1264" s="227"/>
      <c r="S1264" s="228" t="e">
        <f>IF(C1264="",NA(),MATCH($B1264&amp;$C1264,'Smelter Reference List'!$J:$J,0))</f>
        <v>#N/A</v>
      </c>
      <c r="T1264" s="229"/>
      <c r="U1264" s="229">
        <f t="shared" ca="1" si="39"/>
        <v>0</v>
      </c>
      <c r="V1264" s="229"/>
      <c r="W1264" s="229"/>
      <c r="Y1264" s="223" t="str">
        <f t="shared" si="40"/>
        <v/>
      </c>
    </row>
    <row r="1265" spans="1:25" s="223" customFormat="1" ht="20.25">
      <c r="A1265" s="293"/>
      <c r="B1265" s="294" t="str">
        <f>IF(LEN(A1265)=0,"",INDEX('Smelter Reference List'!$A:$A,MATCH($A1265,'Smelter Reference List'!$E:$E,0)))</f>
        <v/>
      </c>
      <c r="C1265" s="300" t="str">
        <f>IF(LEN(A1265)=0,"",INDEX('Smelter Reference List'!$C:$C,MATCH($A1265,'Smelter Reference List'!$E:$E,0)))</f>
        <v/>
      </c>
      <c r="D1265" s="294" t="str">
        <f ca="1">IF(ISERROR($S1265),"",OFFSET('Smelter Reference List'!$C$4,$S1265-4,0)&amp;"")</f>
        <v/>
      </c>
      <c r="E1265" s="294" t="str">
        <f ca="1">IF(ISERROR($S1265),"",OFFSET('Smelter Reference List'!$D$4,$S1265-4,0)&amp;"")</f>
        <v/>
      </c>
      <c r="F1265" s="294" t="str">
        <f ca="1">IF(ISERROR($S1265),"",OFFSET('Smelter Reference List'!$E$4,$S1265-4,0))</f>
        <v/>
      </c>
      <c r="G1265" s="294" t="str">
        <f ca="1">IF(C1265=$U$4,"Enter smelter details", IF(ISERROR($S1265),"",OFFSET('Smelter Reference List'!$F$4,$S1265-4,0)))</f>
        <v/>
      </c>
      <c r="H1265" s="295" t="str">
        <f ca="1">IF(ISERROR($S1265),"",OFFSET('Smelter Reference List'!$G$4,$S1265-4,0))</f>
        <v/>
      </c>
      <c r="I1265" s="296" t="str">
        <f ca="1">IF(ISERROR($S1265),"",OFFSET('Smelter Reference List'!$H$4,$S1265-4,0))</f>
        <v/>
      </c>
      <c r="J1265" s="296" t="str">
        <f ca="1">IF(ISERROR($S1265),"",OFFSET('Smelter Reference List'!$I$4,$S1265-4,0))</f>
        <v/>
      </c>
      <c r="K1265" s="297"/>
      <c r="L1265" s="297"/>
      <c r="M1265" s="297"/>
      <c r="N1265" s="297"/>
      <c r="O1265" s="297"/>
      <c r="P1265" s="297"/>
      <c r="Q1265" s="298"/>
      <c r="R1265" s="227"/>
      <c r="S1265" s="228" t="e">
        <f>IF(C1265="",NA(),MATCH($B1265&amp;$C1265,'Smelter Reference List'!$J:$J,0))</f>
        <v>#N/A</v>
      </c>
      <c r="T1265" s="229"/>
      <c r="U1265" s="229">
        <f t="shared" ca="1" si="39"/>
        <v>0</v>
      </c>
      <c r="V1265" s="229"/>
      <c r="W1265" s="229"/>
      <c r="Y1265" s="223" t="str">
        <f t="shared" si="40"/>
        <v/>
      </c>
    </row>
    <row r="1266" spans="1:25" s="223" customFormat="1" ht="20.25">
      <c r="A1266" s="293"/>
      <c r="B1266" s="294" t="str">
        <f>IF(LEN(A1266)=0,"",INDEX('Smelter Reference List'!$A:$A,MATCH($A1266,'Smelter Reference List'!$E:$E,0)))</f>
        <v/>
      </c>
      <c r="C1266" s="300" t="str">
        <f>IF(LEN(A1266)=0,"",INDEX('Smelter Reference List'!$C:$C,MATCH($A1266,'Smelter Reference List'!$E:$E,0)))</f>
        <v/>
      </c>
      <c r="D1266" s="294" t="str">
        <f ca="1">IF(ISERROR($S1266),"",OFFSET('Smelter Reference List'!$C$4,$S1266-4,0)&amp;"")</f>
        <v/>
      </c>
      <c r="E1266" s="294" t="str">
        <f ca="1">IF(ISERROR($S1266),"",OFFSET('Smelter Reference List'!$D$4,$S1266-4,0)&amp;"")</f>
        <v/>
      </c>
      <c r="F1266" s="294" t="str">
        <f ca="1">IF(ISERROR($S1266),"",OFFSET('Smelter Reference List'!$E$4,$S1266-4,0))</f>
        <v/>
      </c>
      <c r="G1266" s="294" t="str">
        <f ca="1">IF(C1266=$U$4,"Enter smelter details", IF(ISERROR($S1266),"",OFFSET('Smelter Reference List'!$F$4,$S1266-4,0)))</f>
        <v/>
      </c>
      <c r="H1266" s="295" t="str">
        <f ca="1">IF(ISERROR($S1266),"",OFFSET('Smelter Reference List'!$G$4,$S1266-4,0))</f>
        <v/>
      </c>
      <c r="I1266" s="296" t="str">
        <f ca="1">IF(ISERROR($S1266),"",OFFSET('Smelter Reference List'!$H$4,$S1266-4,0))</f>
        <v/>
      </c>
      <c r="J1266" s="296" t="str">
        <f ca="1">IF(ISERROR($S1266),"",OFFSET('Smelter Reference List'!$I$4,$S1266-4,0))</f>
        <v/>
      </c>
      <c r="K1266" s="297"/>
      <c r="L1266" s="297"/>
      <c r="M1266" s="297"/>
      <c r="N1266" s="297"/>
      <c r="O1266" s="297"/>
      <c r="P1266" s="297"/>
      <c r="Q1266" s="298"/>
      <c r="R1266" s="227"/>
      <c r="S1266" s="228" t="e">
        <f>IF(C1266="",NA(),MATCH($B1266&amp;$C1266,'Smelter Reference List'!$J:$J,0))</f>
        <v>#N/A</v>
      </c>
      <c r="T1266" s="229"/>
      <c r="U1266" s="229">
        <f t="shared" ca="1" si="39"/>
        <v>0</v>
      </c>
      <c r="V1266" s="229"/>
      <c r="W1266" s="229"/>
      <c r="Y1266" s="223" t="str">
        <f t="shared" si="40"/>
        <v/>
      </c>
    </row>
    <row r="1267" spans="1:25" s="223" customFormat="1" ht="20.25">
      <c r="A1267" s="293"/>
      <c r="B1267" s="294" t="str">
        <f>IF(LEN(A1267)=0,"",INDEX('Smelter Reference List'!$A:$A,MATCH($A1267,'Smelter Reference List'!$E:$E,0)))</f>
        <v/>
      </c>
      <c r="C1267" s="300" t="str">
        <f>IF(LEN(A1267)=0,"",INDEX('Smelter Reference List'!$C:$C,MATCH($A1267,'Smelter Reference List'!$E:$E,0)))</f>
        <v/>
      </c>
      <c r="D1267" s="294" t="str">
        <f ca="1">IF(ISERROR($S1267),"",OFFSET('Smelter Reference List'!$C$4,$S1267-4,0)&amp;"")</f>
        <v/>
      </c>
      <c r="E1267" s="294" t="str">
        <f ca="1">IF(ISERROR($S1267),"",OFFSET('Smelter Reference List'!$D$4,$S1267-4,0)&amp;"")</f>
        <v/>
      </c>
      <c r="F1267" s="294" t="str">
        <f ca="1">IF(ISERROR($S1267),"",OFFSET('Smelter Reference List'!$E$4,$S1267-4,0))</f>
        <v/>
      </c>
      <c r="G1267" s="294" t="str">
        <f ca="1">IF(C1267=$U$4,"Enter smelter details", IF(ISERROR($S1267),"",OFFSET('Smelter Reference List'!$F$4,$S1267-4,0)))</f>
        <v/>
      </c>
      <c r="H1267" s="295" t="str">
        <f ca="1">IF(ISERROR($S1267),"",OFFSET('Smelter Reference List'!$G$4,$S1267-4,0))</f>
        <v/>
      </c>
      <c r="I1267" s="296" t="str">
        <f ca="1">IF(ISERROR($S1267),"",OFFSET('Smelter Reference List'!$H$4,$S1267-4,0))</f>
        <v/>
      </c>
      <c r="J1267" s="296" t="str">
        <f ca="1">IF(ISERROR($S1267),"",OFFSET('Smelter Reference List'!$I$4,$S1267-4,0))</f>
        <v/>
      </c>
      <c r="K1267" s="297"/>
      <c r="L1267" s="297"/>
      <c r="M1267" s="297"/>
      <c r="N1267" s="297"/>
      <c r="O1267" s="297"/>
      <c r="P1267" s="297"/>
      <c r="Q1267" s="298"/>
      <c r="R1267" s="227"/>
      <c r="S1267" s="228" t="e">
        <f>IF(C1267="",NA(),MATCH($B1267&amp;$C1267,'Smelter Reference List'!$J:$J,0))</f>
        <v>#N/A</v>
      </c>
      <c r="T1267" s="229"/>
      <c r="U1267" s="229">
        <f t="shared" ca="1" si="39"/>
        <v>0</v>
      </c>
      <c r="V1267" s="229"/>
      <c r="W1267" s="229"/>
      <c r="Y1267" s="223" t="str">
        <f t="shared" si="40"/>
        <v/>
      </c>
    </row>
    <row r="1268" spans="1:25" s="223" customFormat="1" ht="20.25">
      <c r="A1268" s="293"/>
      <c r="B1268" s="294" t="str">
        <f>IF(LEN(A1268)=0,"",INDEX('Smelter Reference List'!$A:$A,MATCH($A1268,'Smelter Reference List'!$E:$E,0)))</f>
        <v/>
      </c>
      <c r="C1268" s="300" t="str">
        <f>IF(LEN(A1268)=0,"",INDEX('Smelter Reference List'!$C:$C,MATCH($A1268,'Smelter Reference List'!$E:$E,0)))</f>
        <v/>
      </c>
      <c r="D1268" s="294" t="str">
        <f ca="1">IF(ISERROR($S1268),"",OFFSET('Smelter Reference List'!$C$4,$S1268-4,0)&amp;"")</f>
        <v/>
      </c>
      <c r="E1268" s="294" t="str">
        <f ca="1">IF(ISERROR($S1268),"",OFFSET('Smelter Reference List'!$D$4,$S1268-4,0)&amp;"")</f>
        <v/>
      </c>
      <c r="F1268" s="294" t="str">
        <f ca="1">IF(ISERROR($S1268),"",OFFSET('Smelter Reference List'!$E$4,$S1268-4,0))</f>
        <v/>
      </c>
      <c r="G1268" s="294" t="str">
        <f ca="1">IF(C1268=$U$4,"Enter smelter details", IF(ISERROR($S1268),"",OFFSET('Smelter Reference List'!$F$4,$S1268-4,0)))</f>
        <v/>
      </c>
      <c r="H1268" s="295" t="str">
        <f ca="1">IF(ISERROR($S1268),"",OFFSET('Smelter Reference List'!$G$4,$S1268-4,0))</f>
        <v/>
      </c>
      <c r="I1268" s="296" t="str">
        <f ca="1">IF(ISERROR($S1268),"",OFFSET('Smelter Reference List'!$H$4,$S1268-4,0))</f>
        <v/>
      </c>
      <c r="J1268" s="296" t="str">
        <f ca="1">IF(ISERROR($S1268),"",OFFSET('Smelter Reference List'!$I$4,$S1268-4,0))</f>
        <v/>
      </c>
      <c r="K1268" s="297"/>
      <c r="L1268" s="297"/>
      <c r="M1268" s="297"/>
      <c r="N1268" s="297"/>
      <c r="O1268" s="297"/>
      <c r="P1268" s="297"/>
      <c r="Q1268" s="298"/>
      <c r="R1268" s="227"/>
      <c r="S1268" s="228" t="e">
        <f>IF(C1268="",NA(),MATCH($B1268&amp;$C1268,'Smelter Reference List'!$J:$J,0))</f>
        <v>#N/A</v>
      </c>
      <c r="T1268" s="229"/>
      <c r="U1268" s="229">
        <f t="shared" ca="1" si="39"/>
        <v>0</v>
      </c>
      <c r="V1268" s="229"/>
      <c r="W1268" s="229"/>
      <c r="Y1268" s="223" t="str">
        <f t="shared" si="40"/>
        <v/>
      </c>
    </row>
    <row r="1269" spans="1:25" s="223" customFormat="1" ht="20.25">
      <c r="A1269" s="293"/>
      <c r="B1269" s="294" t="str">
        <f>IF(LEN(A1269)=0,"",INDEX('Smelter Reference List'!$A:$A,MATCH($A1269,'Smelter Reference List'!$E:$E,0)))</f>
        <v/>
      </c>
      <c r="C1269" s="300" t="str">
        <f>IF(LEN(A1269)=0,"",INDEX('Smelter Reference List'!$C:$C,MATCH($A1269,'Smelter Reference List'!$E:$E,0)))</f>
        <v/>
      </c>
      <c r="D1269" s="294" t="str">
        <f ca="1">IF(ISERROR($S1269),"",OFFSET('Smelter Reference List'!$C$4,$S1269-4,0)&amp;"")</f>
        <v/>
      </c>
      <c r="E1269" s="294" t="str">
        <f ca="1">IF(ISERROR($S1269),"",OFFSET('Smelter Reference List'!$D$4,$S1269-4,0)&amp;"")</f>
        <v/>
      </c>
      <c r="F1269" s="294" t="str">
        <f ca="1">IF(ISERROR($S1269),"",OFFSET('Smelter Reference List'!$E$4,$S1269-4,0))</f>
        <v/>
      </c>
      <c r="G1269" s="294" t="str">
        <f ca="1">IF(C1269=$U$4,"Enter smelter details", IF(ISERROR($S1269),"",OFFSET('Smelter Reference List'!$F$4,$S1269-4,0)))</f>
        <v/>
      </c>
      <c r="H1269" s="295" t="str">
        <f ca="1">IF(ISERROR($S1269),"",OFFSET('Smelter Reference List'!$G$4,$S1269-4,0))</f>
        <v/>
      </c>
      <c r="I1269" s="296" t="str">
        <f ca="1">IF(ISERROR($S1269),"",OFFSET('Smelter Reference List'!$H$4,$S1269-4,0))</f>
        <v/>
      </c>
      <c r="J1269" s="296" t="str">
        <f ca="1">IF(ISERROR($S1269),"",OFFSET('Smelter Reference List'!$I$4,$S1269-4,0))</f>
        <v/>
      </c>
      <c r="K1269" s="297"/>
      <c r="L1269" s="297"/>
      <c r="M1269" s="297"/>
      <c r="N1269" s="297"/>
      <c r="O1269" s="297"/>
      <c r="P1269" s="297"/>
      <c r="Q1269" s="298"/>
      <c r="R1269" s="227"/>
      <c r="S1269" s="228" t="e">
        <f>IF(C1269="",NA(),MATCH($B1269&amp;$C1269,'Smelter Reference List'!$J:$J,0))</f>
        <v>#N/A</v>
      </c>
      <c r="T1269" s="229"/>
      <c r="U1269" s="229">
        <f t="shared" ca="1" si="39"/>
        <v>0</v>
      </c>
      <c r="V1269" s="229"/>
      <c r="W1269" s="229"/>
      <c r="Y1269" s="223" t="str">
        <f t="shared" si="40"/>
        <v/>
      </c>
    </row>
    <row r="1270" spans="1:25" s="223" customFormat="1" ht="20.25">
      <c r="A1270" s="293"/>
      <c r="B1270" s="294" t="str">
        <f>IF(LEN(A1270)=0,"",INDEX('Smelter Reference List'!$A:$A,MATCH($A1270,'Smelter Reference List'!$E:$E,0)))</f>
        <v/>
      </c>
      <c r="C1270" s="300" t="str">
        <f>IF(LEN(A1270)=0,"",INDEX('Smelter Reference List'!$C:$C,MATCH($A1270,'Smelter Reference List'!$E:$E,0)))</f>
        <v/>
      </c>
      <c r="D1270" s="294" t="str">
        <f ca="1">IF(ISERROR($S1270),"",OFFSET('Smelter Reference List'!$C$4,$S1270-4,0)&amp;"")</f>
        <v/>
      </c>
      <c r="E1270" s="294" t="str">
        <f ca="1">IF(ISERROR($S1270),"",OFFSET('Smelter Reference List'!$D$4,$S1270-4,0)&amp;"")</f>
        <v/>
      </c>
      <c r="F1270" s="294" t="str">
        <f ca="1">IF(ISERROR($S1270),"",OFFSET('Smelter Reference List'!$E$4,$S1270-4,0))</f>
        <v/>
      </c>
      <c r="G1270" s="294" t="str">
        <f ca="1">IF(C1270=$U$4,"Enter smelter details", IF(ISERROR($S1270),"",OFFSET('Smelter Reference List'!$F$4,$S1270-4,0)))</f>
        <v/>
      </c>
      <c r="H1270" s="295" t="str">
        <f ca="1">IF(ISERROR($S1270),"",OFFSET('Smelter Reference List'!$G$4,$S1270-4,0))</f>
        <v/>
      </c>
      <c r="I1270" s="296" t="str">
        <f ca="1">IF(ISERROR($S1270),"",OFFSET('Smelter Reference List'!$H$4,$S1270-4,0))</f>
        <v/>
      </c>
      <c r="J1270" s="296" t="str">
        <f ca="1">IF(ISERROR($S1270),"",OFFSET('Smelter Reference List'!$I$4,$S1270-4,0))</f>
        <v/>
      </c>
      <c r="K1270" s="297"/>
      <c r="L1270" s="297"/>
      <c r="M1270" s="297"/>
      <c r="N1270" s="297"/>
      <c r="O1270" s="297"/>
      <c r="P1270" s="297"/>
      <c r="Q1270" s="298"/>
      <c r="R1270" s="227"/>
      <c r="S1270" s="228" t="e">
        <f>IF(C1270="",NA(),MATCH($B1270&amp;$C1270,'Smelter Reference List'!$J:$J,0))</f>
        <v>#N/A</v>
      </c>
      <c r="T1270" s="229"/>
      <c r="U1270" s="229">
        <f t="shared" ca="1" si="39"/>
        <v>0</v>
      </c>
      <c r="V1270" s="229"/>
      <c r="W1270" s="229"/>
      <c r="Y1270" s="223" t="str">
        <f t="shared" si="40"/>
        <v/>
      </c>
    </row>
    <row r="1271" spans="1:25" s="223" customFormat="1" ht="20.25">
      <c r="A1271" s="293"/>
      <c r="B1271" s="294" t="str">
        <f>IF(LEN(A1271)=0,"",INDEX('Smelter Reference List'!$A:$A,MATCH($A1271,'Smelter Reference List'!$E:$E,0)))</f>
        <v/>
      </c>
      <c r="C1271" s="300" t="str">
        <f>IF(LEN(A1271)=0,"",INDEX('Smelter Reference List'!$C:$C,MATCH($A1271,'Smelter Reference List'!$E:$E,0)))</f>
        <v/>
      </c>
      <c r="D1271" s="294" t="str">
        <f ca="1">IF(ISERROR($S1271),"",OFFSET('Smelter Reference List'!$C$4,$S1271-4,0)&amp;"")</f>
        <v/>
      </c>
      <c r="E1271" s="294" t="str">
        <f ca="1">IF(ISERROR($S1271),"",OFFSET('Smelter Reference List'!$D$4,$S1271-4,0)&amp;"")</f>
        <v/>
      </c>
      <c r="F1271" s="294" t="str">
        <f ca="1">IF(ISERROR($S1271),"",OFFSET('Smelter Reference List'!$E$4,$S1271-4,0))</f>
        <v/>
      </c>
      <c r="G1271" s="294" t="str">
        <f ca="1">IF(C1271=$U$4,"Enter smelter details", IF(ISERROR($S1271),"",OFFSET('Smelter Reference List'!$F$4,$S1271-4,0)))</f>
        <v/>
      </c>
      <c r="H1271" s="295" t="str">
        <f ca="1">IF(ISERROR($S1271),"",OFFSET('Smelter Reference List'!$G$4,$S1271-4,0))</f>
        <v/>
      </c>
      <c r="I1271" s="296" t="str">
        <f ca="1">IF(ISERROR($S1271),"",OFFSET('Smelter Reference List'!$H$4,$S1271-4,0))</f>
        <v/>
      </c>
      <c r="J1271" s="296" t="str">
        <f ca="1">IF(ISERROR($S1271),"",OFFSET('Smelter Reference List'!$I$4,$S1271-4,0))</f>
        <v/>
      </c>
      <c r="K1271" s="297"/>
      <c r="L1271" s="297"/>
      <c r="M1271" s="297"/>
      <c r="N1271" s="297"/>
      <c r="O1271" s="297"/>
      <c r="P1271" s="297"/>
      <c r="Q1271" s="298"/>
      <c r="R1271" s="227"/>
      <c r="S1271" s="228" t="e">
        <f>IF(C1271="",NA(),MATCH($B1271&amp;$C1271,'Smelter Reference List'!$J:$J,0))</f>
        <v>#N/A</v>
      </c>
      <c r="T1271" s="229"/>
      <c r="U1271" s="229">
        <f t="shared" ca="1" si="39"/>
        <v>0</v>
      </c>
      <c r="V1271" s="229"/>
      <c r="W1271" s="229"/>
      <c r="Y1271" s="223" t="str">
        <f t="shared" si="40"/>
        <v/>
      </c>
    </row>
    <row r="1272" spans="1:25" s="223" customFormat="1" ht="20.25">
      <c r="A1272" s="293"/>
      <c r="B1272" s="294" t="str">
        <f>IF(LEN(A1272)=0,"",INDEX('Smelter Reference List'!$A:$A,MATCH($A1272,'Smelter Reference List'!$E:$E,0)))</f>
        <v/>
      </c>
      <c r="C1272" s="300" t="str">
        <f>IF(LEN(A1272)=0,"",INDEX('Smelter Reference List'!$C:$C,MATCH($A1272,'Smelter Reference List'!$E:$E,0)))</f>
        <v/>
      </c>
      <c r="D1272" s="294" t="str">
        <f ca="1">IF(ISERROR($S1272),"",OFFSET('Smelter Reference List'!$C$4,$S1272-4,0)&amp;"")</f>
        <v/>
      </c>
      <c r="E1272" s="294" t="str">
        <f ca="1">IF(ISERROR($S1272),"",OFFSET('Smelter Reference List'!$D$4,$S1272-4,0)&amp;"")</f>
        <v/>
      </c>
      <c r="F1272" s="294" t="str">
        <f ca="1">IF(ISERROR($S1272),"",OFFSET('Smelter Reference List'!$E$4,$S1272-4,0))</f>
        <v/>
      </c>
      <c r="G1272" s="294" t="str">
        <f ca="1">IF(C1272=$U$4,"Enter smelter details", IF(ISERROR($S1272),"",OFFSET('Smelter Reference List'!$F$4,$S1272-4,0)))</f>
        <v/>
      </c>
      <c r="H1272" s="295" t="str">
        <f ca="1">IF(ISERROR($S1272),"",OFFSET('Smelter Reference List'!$G$4,$S1272-4,0))</f>
        <v/>
      </c>
      <c r="I1272" s="296" t="str">
        <f ca="1">IF(ISERROR($S1272),"",OFFSET('Smelter Reference List'!$H$4,$S1272-4,0))</f>
        <v/>
      </c>
      <c r="J1272" s="296" t="str">
        <f ca="1">IF(ISERROR($S1272),"",OFFSET('Smelter Reference List'!$I$4,$S1272-4,0))</f>
        <v/>
      </c>
      <c r="K1272" s="297"/>
      <c r="L1272" s="297"/>
      <c r="M1272" s="297"/>
      <c r="N1272" s="297"/>
      <c r="O1272" s="297"/>
      <c r="P1272" s="297"/>
      <c r="Q1272" s="298"/>
      <c r="R1272" s="227"/>
      <c r="S1272" s="228" t="e">
        <f>IF(C1272="",NA(),MATCH($B1272&amp;$C1272,'Smelter Reference List'!$J:$J,0))</f>
        <v>#N/A</v>
      </c>
      <c r="T1272" s="229"/>
      <c r="U1272" s="229">
        <f t="shared" ca="1" si="39"/>
        <v>0</v>
      </c>
      <c r="V1272" s="229"/>
      <c r="W1272" s="229"/>
      <c r="Y1272" s="223" t="str">
        <f t="shared" si="40"/>
        <v/>
      </c>
    </row>
    <row r="1273" spans="1:25" s="223" customFormat="1" ht="20.25">
      <c r="A1273" s="293"/>
      <c r="B1273" s="294" t="str">
        <f>IF(LEN(A1273)=0,"",INDEX('Smelter Reference List'!$A:$A,MATCH($A1273,'Smelter Reference List'!$E:$E,0)))</f>
        <v/>
      </c>
      <c r="C1273" s="300" t="str">
        <f>IF(LEN(A1273)=0,"",INDEX('Smelter Reference List'!$C:$C,MATCH($A1273,'Smelter Reference List'!$E:$E,0)))</f>
        <v/>
      </c>
      <c r="D1273" s="294" t="str">
        <f ca="1">IF(ISERROR($S1273),"",OFFSET('Smelter Reference List'!$C$4,$S1273-4,0)&amp;"")</f>
        <v/>
      </c>
      <c r="E1273" s="294" t="str">
        <f ca="1">IF(ISERROR($S1273),"",OFFSET('Smelter Reference List'!$D$4,$S1273-4,0)&amp;"")</f>
        <v/>
      </c>
      <c r="F1273" s="294" t="str">
        <f ca="1">IF(ISERROR($S1273),"",OFFSET('Smelter Reference List'!$E$4,$S1273-4,0))</f>
        <v/>
      </c>
      <c r="G1273" s="294" t="str">
        <f ca="1">IF(C1273=$U$4,"Enter smelter details", IF(ISERROR($S1273),"",OFFSET('Smelter Reference List'!$F$4,$S1273-4,0)))</f>
        <v/>
      </c>
      <c r="H1273" s="295" t="str">
        <f ca="1">IF(ISERROR($S1273),"",OFFSET('Smelter Reference List'!$G$4,$S1273-4,0))</f>
        <v/>
      </c>
      <c r="I1273" s="296" t="str">
        <f ca="1">IF(ISERROR($S1273),"",OFFSET('Smelter Reference List'!$H$4,$S1273-4,0))</f>
        <v/>
      </c>
      <c r="J1273" s="296" t="str">
        <f ca="1">IF(ISERROR($S1273),"",OFFSET('Smelter Reference List'!$I$4,$S1273-4,0))</f>
        <v/>
      </c>
      <c r="K1273" s="297"/>
      <c r="L1273" s="297"/>
      <c r="M1273" s="297"/>
      <c r="N1273" s="297"/>
      <c r="O1273" s="297"/>
      <c r="P1273" s="297"/>
      <c r="Q1273" s="298"/>
      <c r="R1273" s="227"/>
      <c r="S1273" s="228" t="e">
        <f>IF(C1273="",NA(),MATCH($B1273&amp;$C1273,'Smelter Reference List'!$J:$J,0))</f>
        <v>#N/A</v>
      </c>
      <c r="T1273" s="229"/>
      <c r="U1273" s="229">
        <f t="shared" ca="1" si="39"/>
        <v>0</v>
      </c>
      <c r="V1273" s="229"/>
      <c r="W1273" s="229"/>
      <c r="Y1273" s="223" t="str">
        <f t="shared" si="40"/>
        <v/>
      </c>
    </row>
    <row r="1274" spans="1:25" s="223" customFormat="1" ht="20.25">
      <c r="A1274" s="293"/>
      <c r="B1274" s="294" t="str">
        <f>IF(LEN(A1274)=0,"",INDEX('Smelter Reference List'!$A:$A,MATCH($A1274,'Smelter Reference List'!$E:$E,0)))</f>
        <v/>
      </c>
      <c r="C1274" s="300" t="str">
        <f>IF(LEN(A1274)=0,"",INDEX('Smelter Reference List'!$C:$C,MATCH($A1274,'Smelter Reference List'!$E:$E,0)))</f>
        <v/>
      </c>
      <c r="D1274" s="294" t="str">
        <f ca="1">IF(ISERROR($S1274),"",OFFSET('Smelter Reference List'!$C$4,$S1274-4,0)&amp;"")</f>
        <v/>
      </c>
      <c r="E1274" s="294" t="str">
        <f ca="1">IF(ISERROR($S1274),"",OFFSET('Smelter Reference List'!$D$4,$S1274-4,0)&amp;"")</f>
        <v/>
      </c>
      <c r="F1274" s="294" t="str">
        <f ca="1">IF(ISERROR($S1274),"",OFFSET('Smelter Reference List'!$E$4,$S1274-4,0))</f>
        <v/>
      </c>
      <c r="G1274" s="294" t="str">
        <f ca="1">IF(C1274=$U$4,"Enter smelter details", IF(ISERROR($S1274),"",OFFSET('Smelter Reference List'!$F$4,$S1274-4,0)))</f>
        <v/>
      </c>
      <c r="H1274" s="295" t="str">
        <f ca="1">IF(ISERROR($S1274),"",OFFSET('Smelter Reference List'!$G$4,$S1274-4,0))</f>
        <v/>
      </c>
      <c r="I1274" s="296" t="str">
        <f ca="1">IF(ISERROR($S1274),"",OFFSET('Smelter Reference List'!$H$4,$S1274-4,0))</f>
        <v/>
      </c>
      <c r="J1274" s="296" t="str">
        <f ca="1">IF(ISERROR($S1274),"",OFFSET('Smelter Reference List'!$I$4,$S1274-4,0))</f>
        <v/>
      </c>
      <c r="K1274" s="297"/>
      <c r="L1274" s="297"/>
      <c r="M1274" s="297"/>
      <c r="N1274" s="297"/>
      <c r="O1274" s="297"/>
      <c r="P1274" s="297"/>
      <c r="Q1274" s="298"/>
      <c r="R1274" s="227"/>
      <c r="S1274" s="228" t="e">
        <f>IF(C1274="",NA(),MATCH($B1274&amp;$C1274,'Smelter Reference List'!$J:$J,0))</f>
        <v>#N/A</v>
      </c>
      <c r="T1274" s="229"/>
      <c r="U1274" s="229">
        <f t="shared" ca="1" si="39"/>
        <v>0</v>
      </c>
      <c r="V1274" s="229"/>
      <c r="W1274" s="229"/>
      <c r="Y1274" s="223" t="str">
        <f t="shared" si="40"/>
        <v/>
      </c>
    </row>
    <row r="1275" spans="1:25" s="223" customFormat="1" ht="20.25">
      <c r="A1275" s="293"/>
      <c r="B1275" s="294" t="str">
        <f>IF(LEN(A1275)=0,"",INDEX('Smelter Reference List'!$A:$A,MATCH($A1275,'Smelter Reference List'!$E:$E,0)))</f>
        <v/>
      </c>
      <c r="C1275" s="300" t="str">
        <f>IF(LEN(A1275)=0,"",INDEX('Smelter Reference List'!$C:$C,MATCH($A1275,'Smelter Reference List'!$E:$E,0)))</f>
        <v/>
      </c>
      <c r="D1275" s="294" t="str">
        <f ca="1">IF(ISERROR($S1275),"",OFFSET('Smelter Reference List'!$C$4,$S1275-4,0)&amp;"")</f>
        <v/>
      </c>
      <c r="E1275" s="294" t="str">
        <f ca="1">IF(ISERROR($S1275),"",OFFSET('Smelter Reference List'!$D$4,$S1275-4,0)&amp;"")</f>
        <v/>
      </c>
      <c r="F1275" s="294" t="str">
        <f ca="1">IF(ISERROR($S1275),"",OFFSET('Smelter Reference List'!$E$4,$S1275-4,0))</f>
        <v/>
      </c>
      <c r="G1275" s="294" t="str">
        <f ca="1">IF(C1275=$U$4,"Enter smelter details", IF(ISERROR($S1275),"",OFFSET('Smelter Reference List'!$F$4,$S1275-4,0)))</f>
        <v/>
      </c>
      <c r="H1275" s="295" t="str">
        <f ca="1">IF(ISERROR($S1275),"",OFFSET('Smelter Reference List'!$G$4,$S1275-4,0))</f>
        <v/>
      </c>
      <c r="I1275" s="296" t="str">
        <f ca="1">IF(ISERROR($S1275),"",OFFSET('Smelter Reference List'!$H$4,$S1275-4,0))</f>
        <v/>
      </c>
      <c r="J1275" s="296" t="str">
        <f ca="1">IF(ISERROR($S1275),"",OFFSET('Smelter Reference List'!$I$4,$S1275-4,0))</f>
        <v/>
      </c>
      <c r="K1275" s="297"/>
      <c r="L1275" s="297"/>
      <c r="M1275" s="297"/>
      <c r="N1275" s="297"/>
      <c r="O1275" s="297"/>
      <c r="P1275" s="297"/>
      <c r="Q1275" s="298"/>
      <c r="R1275" s="227"/>
      <c r="S1275" s="228" t="e">
        <f>IF(C1275="",NA(),MATCH($B1275&amp;$C1275,'Smelter Reference List'!$J:$J,0))</f>
        <v>#N/A</v>
      </c>
      <c r="T1275" s="229"/>
      <c r="U1275" s="229">
        <f t="shared" ca="1" si="39"/>
        <v>0</v>
      </c>
      <c r="V1275" s="229"/>
      <c r="W1275" s="229"/>
      <c r="Y1275" s="223" t="str">
        <f t="shared" si="40"/>
        <v/>
      </c>
    </row>
    <row r="1276" spans="1:25" s="223" customFormat="1" ht="20.25">
      <c r="A1276" s="293"/>
      <c r="B1276" s="294" t="str">
        <f>IF(LEN(A1276)=0,"",INDEX('Smelter Reference List'!$A:$A,MATCH($A1276,'Smelter Reference List'!$E:$E,0)))</f>
        <v/>
      </c>
      <c r="C1276" s="300" t="str">
        <f>IF(LEN(A1276)=0,"",INDEX('Smelter Reference List'!$C:$C,MATCH($A1276,'Smelter Reference List'!$E:$E,0)))</f>
        <v/>
      </c>
      <c r="D1276" s="294" t="str">
        <f ca="1">IF(ISERROR($S1276),"",OFFSET('Smelter Reference List'!$C$4,$S1276-4,0)&amp;"")</f>
        <v/>
      </c>
      <c r="E1276" s="294" t="str">
        <f ca="1">IF(ISERROR($S1276),"",OFFSET('Smelter Reference List'!$D$4,$S1276-4,0)&amp;"")</f>
        <v/>
      </c>
      <c r="F1276" s="294" t="str">
        <f ca="1">IF(ISERROR($S1276),"",OFFSET('Smelter Reference List'!$E$4,$S1276-4,0))</f>
        <v/>
      </c>
      <c r="G1276" s="294" t="str">
        <f ca="1">IF(C1276=$U$4,"Enter smelter details", IF(ISERROR($S1276),"",OFFSET('Smelter Reference List'!$F$4,$S1276-4,0)))</f>
        <v/>
      </c>
      <c r="H1276" s="295" t="str">
        <f ca="1">IF(ISERROR($S1276),"",OFFSET('Smelter Reference List'!$G$4,$S1276-4,0))</f>
        <v/>
      </c>
      <c r="I1276" s="296" t="str">
        <f ca="1">IF(ISERROR($S1276),"",OFFSET('Smelter Reference List'!$H$4,$S1276-4,0))</f>
        <v/>
      </c>
      <c r="J1276" s="296" t="str">
        <f ca="1">IF(ISERROR($S1276),"",OFFSET('Smelter Reference List'!$I$4,$S1276-4,0))</f>
        <v/>
      </c>
      <c r="K1276" s="297"/>
      <c r="L1276" s="297"/>
      <c r="M1276" s="297"/>
      <c r="N1276" s="297"/>
      <c r="O1276" s="297"/>
      <c r="P1276" s="297"/>
      <c r="Q1276" s="298"/>
      <c r="R1276" s="227"/>
      <c r="S1276" s="228" t="e">
        <f>IF(C1276="",NA(),MATCH($B1276&amp;$C1276,'Smelter Reference List'!$J:$J,0))</f>
        <v>#N/A</v>
      </c>
      <c r="T1276" s="229"/>
      <c r="U1276" s="229">
        <f t="shared" ca="1" si="39"/>
        <v>0</v>
      </c>
      <c r="V1276" s="229"/>
      <c r="W1276" s="229"/>
      <c r="Y1276" s="223" t="str">
        <f t="shared" si="40"/>
        <v/>
      </c>
    </row>
    <row r="1277" spans="1:25" s="223" customFormat="1" ht="20.25">
      <c r="A1277" s="293"/>
      <c r="B1277" s="294" t="str">
        <f>IF(LEN(A1277)=0,"",INDEX('Smelter Reference List'!$A:$A,MATCH($A1277,'Smelter Reference List'!$E:$E,0)))</f>
        <v/>
      </c>
      <c r="C1277" s="300" t="str">
        <f>IF(LEN(A1277)=0,"",INDEX('Smelter Reference List'!$C:$C,MATCH($A1277,'Smelter Reference List'!$E:$E,0)))</f>
        <v/>
      </c>
      <c r="D1277" s="294" t="str">
        <f ca="1">IF(ISERROR($S1277),"",OFFSET('Smelter Reference List'!$C$4,$S1277-4,0)&amp;"")</f>
        <v/>
      </c>
      <c r="E1277" s="294" t="str">
        <f ca="1">IF(ISERROR($S1277),"",OFFSET('Smelter Reference List'!$D$4,$S1277-4,0)&amp;"")</f>
        <v/>
      </c>
      <c r="F1277" s="294" t="str">
        <f ca="1">IF(ISERROR($S1277),"",OFFSET('Smelter Reference List'!$E$4,$S1277-4,0))</f>
        <v/>
      </c>
      <c r="G1277" s="294" t="str">
        <f ca="1">IF(C1277=$U$4,"Enter smelter details", IF(ISERROR($S1277),"",OFFSET('Smelter Reference List'!$F$4,$S1277-4,0)))</f>
        <v/>
      </c>
      <c r="H1277" s="295" t="str">
        <f ca="1">IF(ISERROR($S1277),"",OFFSET('Smelter Reference List'!$G$4,$S1277-4,0))</f>
        <v/>
      </c>
      <c r="I1277" s="296" t="str">
        <f ca="1">IF(ISERROR($S1277),"",OFFSET('Smelter Reference List'!$H$4,$S1277-4,0))</f>
        <v/>
      </c>
      <c r="J1277" s="296" t="str">
        <f ca="1">IF(ISERROR($S1277),"",OFFSET('Smelter Reference List'!$I$4,$S1277-4,0))</f>
        <v/>
      </c>
      <c r="K1277" s="297"/>
      <c r="L1277" s="297"/>
      <c r="M1277" s="297"/>
      <c r="N1277" s="297"/>
      <c r="O1277" s="297"/>
      <c r="P1277" s="297"/>
      <c r="Q1277" s="298"/>
      <c r="R1277" s="227"/>
      <c r="S1277" s="228" t="e">
        <f>IF(C1277="",NA(),MATCH($B1277&amp;$C1277,'Smelter Reference List'!$J:$J,0))</f>
        <v>#N/A</v>
      </c>
      <c r="T1277" s="229"/>
      <c r="U1277" s="229">
        <f t="shared" ca="1" si="39"/>
        <v>0</v>
      </c>
      <c r="V1277" s="229"/>
      <c r="W1277" s="229"/>
      <c r="Y1277" s="223" t="str">
        <f t="shared" si="40"/>
        <v/>
      </c>
    </row>
    <row r="1278" spans="1:25" s="223" customFormat="1" ht="20.25">
      <c r="A1278" s="293"/>
      <c r="B1278" s="294" t="str">
        <f>IF(LEN(A1278)=0,"",INDEX('Smelter Reference List'!$A:$A,MATCH($A1278,'Smelter Reference List'!$E:$E,0)))</f>
        <v/>
      </c>
      <c r="C1278" s="300" t="str">
        <f>IF(LEN(A1278)=0,"",INDEX('Smelter Reference List'!$C:$C,MATCH($A1278,'Smelter Reference List'!$E:$E,0)))</f>
        <v/>
      </c>
      <c r="D1278" s="294" t="str">
        <f ca="1">IF(ISERROR($S1278),"",OFFSET('Smelter Reference List'!$C$4,$S1278-4,0)&amp;"")</f>
        <v/>
      </c>
      <c r="E1278" s="294" t="str">
        <f ca="1">IF(ISERROR($S1278),"",OFFSET('Smelter Reference List'!$D$4,$S1278-4,0)&amp;"")</f>
        <v/>
      </c>
      <c r="F1278" s="294" t="str">
        <f ca="1">IF(ISERROR($S1278),"",OFFSET('Smelter Reference List'!$E$4,$S1278-4,0))</f>
        <v/>
      </c>
      <c r="G1278" s="294" t="str">
        <f ca="1">IF(C1278=$U$4,"Enter smelter details", IF(ISERROR($S1278),"",OFFSET('Smelter Reference List'!$F$4,$S1278-4,0)))</f>
        <v/>
      </c>
      <c r="H1278" s="295" t="str">
        <f ca="1">IF(ISERROR($S1278),"",OFFSET('Smelter Reference List'!$G$4,$S1278-4,0))</f>
        <v/>
      </c>
      <c r="I1278" s="296" t="str">
        <f ca="1">IF(ISERROR($S1278),"",OFFSET('Smelter Reference List'!$H$4,$S1278-4,0))</f>
        <v/>
      </c>
      <c r="J1278" s="296" t="str">
        <f ca="1">IF(ISERROR($S1278),"",OFFSET('Smelter Reference List'!$I$4,$S1278-4,0))</f>
        <v/>
      </c>
      <c r="K1278" s="297"/>
      <c r="L1278" s="297"/>
      <c r="M1278" s="297"/>
      <c r="N1278" s="297"/>
      <c r="O1278" s="297"/>
      <c r="P1278" s="297"/>
      <c r="Q1278" s="298"/>
      <c r="R1278" s="227"/>
      <c r="S1278" s="228" t="e">
        <f>IF(C1278="",NA(),MATCH($B1278&amp;$C1278,'Smelter Reference List'!$J:$J,0))</f>
        <v>#N/A</v>
      </c>
      <c r="T1278" s="229"/>
      <c r="U1278" s="229">
        <f t="shared" ca="1" si="39"/>
        <v>0</v>
      </c>
      <c r="V1278" s="229"/>
      <c r="W1278" s="229"/>
      <c r="Y1278" s="223" t="str">
        <f t="shared" si="40"/>
        <v/>
      </c>
    </row>
    <row r="1279" spans="1:25" s="223" customFormat="1" ht="20.25">
      <c r="A1279" s="293"/>
      <c r="B1279" s="294" t="str">
        <f>IF(LEN(A1279)=0,"",INDEX('Smelter Reference List'!$A:$A,MATCH($A1279,'Smelter Reference List'!$E:$E,0)))</f>
        <v/>
      </c>
      <c r="C1279" s="300" t="str">
        <f>IF(LEN(A1279)=0,"",INDEX('Smelter Reference List'!$C:$C,MATCH($A1279,'Smelter Reference List'!$E:$E,0)))</f>
        <v/>
      </c>
      <c r="D1279" s="294" t="str">
        <f ca="1">IF(ISERROR($S1279),"",OFFSET('Smelter Reference List'!$C$4,$S1279-4,0)&amp;"")</f>
        <v/>
      </c>
      <c r="E1279" s="294" t="str">
        <f ca="1">IF(ISERROR($S1279),"",OFFSET('Smelter Reference List'!$D$4,$S1279-4,0)&amp;"")</f>
        <v/>
      </c>
      <c r="F1279" s="294" t="str">
        <f ca="1">IF(ISERROR($S1279),"",OFFSET('Smelter Reference List'!$E$4,$S1279-4,0))</f>
        <v/>
      </c>
      <c r="G1279" s="294" t="str">
        <f ca="1">IF(C1279=$U$4,"Enter smelter details", IF(ISERROR($S1279),"",OFFSET('Smelter Reference List'!$F$4,$S1279-4,0)))</f>
        <v/>
      </c>
      <c r="H1279" s="295" t="str">
        <f ca="1">IF(ISERROR($S1279),"",OFFSET('Smelter Reference List'!$G$4,$S1279-4,0))</f>
        <v/>
      </c>
      <c r="I1279" s="296" t="str">
        <f ca="1">IF(ISERROR($S1279),"",OFFSET('Smelter Reference List'!$H$4,$S1279-4,0))</f>
        <v/>
      </c>
      <c r="J1279" s="296" t="str">
        <f ca="1">IF(ISERROR($S1279),"",OFFSET('Smelter Reference List'!$I$4,$S1279-4,0))</f>
        <v/>
      </c>
      <c r="K1279" s="297"/>
      <c r="L1279" s="297"/>
      <c r="M1279" s="297"/>
      <c r="N1279" s="297"/>
      <c r="O1279" s="297"/>
      <c r="P1279" s="297"/>
      <c r="Q1279" s="298"/>
      <c r="R1279" s="227"/>
      <c r="S1279" s="228" t="e">
        <f>IF(C1279="",NA(),MATCH($B1279&amp;$C1279,'Smelter Reference List'!$J:$J,0))</f>
        <v>#N/A</v>
      </c>
      <c r="T1279" s="229"/>
      <c r="U1279" s="229">
        <f t="shared" ca="1" si="39"/>
        <v>0</v>
      </c>
      <c r="V1279" s="229"/>
      <c r="W1279" s="229"/>
      <c r="Y1279" s="223" t="str">
        <f t="shared" si="40"/>
        <v/>
      </c>
    </row>
    <row r="1280" spans="1:25" s="223" customFormat="1" ht="20.25">
      <c r="A1280" s="293"/>
      <c r="B1280" s="294" t="str">
        <f>IF(LEN(A1280)=0,"",INDEX('Smelter Reference List'!$A:$A,MATCH($A1280,'Smelter Reference List'!$E:$E,0)))</f>
        <v/>
      </c>
      <c r="C1280" s="300" t="str">
        <f>IF(LEN(A1280)=0,"",INDEX('Smelter Reference List'!$C:$C,MATCH($A1280,'Smelter Reference List'!$E:$E,0)))</f>
        <v/>
      </c>
      <c r="D1280" s="294" t="str">
        <f ca="1">IF(ISERROR($S1280),"",OFFSET('Smelter Reference List'!$C$4,$S1280-4,0)&amp;"")</f>
        <v/>
      </c>
      <c r="E1280" s="294" t="str">
        <f ca="1">IF(ISERROR($S1280),"",OFFSET('Smelter Reference List'!$D$4,$S1280-4,0)&amp;"")</f>
        <v/>
      </c>
      <c r="F1280" s="294" t="str">
        <f ca="1">IF(ISERROR($S1280),"",OFFSET('Smelter Reference List'!$E$4,$S1280-4,0))</f>
        <v/>
      </c>
      <c r="G1280" s="294" t="str">
        <f ca="1">IF(C1280=$U$4,"Enter smelter details", IF(ISERROR($S1280),"",OFFSET('Smelter Reference List'!$F$4,$S1280-4,0)))</f>
        <v/>
      </c>
      <c r="H1280" s="295" t="str">
        <f ca="1">IF(ISERROR($S1280),"",OFFSET('Smelter Reference List'!$G$4,$S1280-4,0))</f>
        <v/>
      </c>
      <c r="I1280" s="296" t="str">
        <f ca="1">IF(ISERROR($S1280),"",OFFSET('Smelter Reference List'!$H$4,$S1280-4,0))</f>
        <v/>
      </c>
      <c r="J1280" s="296" t="str">
        <f ca="1">IF(ISERROR($S1280),"",OFFSET('Smelter Reference List'!$I$4,$S1280-4,0))</f>
        <v/>
      </c>
      <c r="K1280" s="297"/>
      <c r="L1280" s="297"/>
      <c r="M1280" s="297"/>
      <c r="N1280" s="297"/>
      <c r="O1280" s="297"/>
      <c r="P1280" s="297"/>
      <c r="Q1280" s="298"/>
      <c r="R1280" s="227"/>
      <c r="S1280" s="228" t="e">
        <f>IF(C1280="",NA(),MATCH($B1280&amp;$C1280,'Smelter Reference List'!$J:$J,0))</f>
        <v>#N/A</v>
      </c>
      <c r="T1280" s="229"/>
      <c r="U1280" s="229">
        <f t="shared" ca="1" si="39"/>
        <v>0</v>
      </c>
      <c r="V1280" s="229"/>
      <c r="W1280" s="229"/>
      <c r="Y1280" s="223" t="str">
        <f t="shared" si="40"/>
        <v/>
      </c>
    </row>
    <row r="1281" spans="1:25" s="223" customFormat="1" ht="20.25">
      <c r="A1281" s="293"/>
      <c r="B1281" s="294" t="str">
        <f>IF(LEN(A1281)=0,"",INDEX('Smelter Reference List'!$A:$A,MATCH($A1281,'Smelter Reference List'!$E:$E,0)))</f>
        <v/>
      </c>
      <c r="C1281" s="300" t="str">
        <f>IF(LEN(A1281)=0,"",INDEX('Smelter Reference List'!$C:$C,MATCH($A1281,'Smelter Reference List'!$E:$E,0)))</f>
        <v/>
      </c>
      <c r="D1281" s="294" t="str">
        <f ca="1">IF(ISERROR($S1281),"",OFFSET('Smelter Reference List'!$C$4,$S1281-4,0)&amp;"")</f>
        <v/>
      </c>
      <c r="E1281" s="294" t="str">
        <f ca="1">IF(ISERROR($S1281),"",OFFSET('Smelter Reference List'!$D$4,$S1281-4,0)&amp;"")</f>
        <v/>
      </c>
      <c r="F1281" s="294" t="str">
        <f ca="1">IF(ISERROR($S1281),"",OFFSET('Smelter Reference List'!$E$4,$S1281-4,0))</f>
        <v/>
      </c>
      <c r="G1281" s="294" t="str">
        <f ca="1">IF(C1281=$U$4,"Enter smelter details", IF(ISERROR($S1281),"",OFFSET('Smelter Reference List'!$F$4,$S1281-4,0)))</f>
        <v/>
      </c>
      <c r="H1281" s="295" t="str">
        <f ca="1">IF(ISERROR($S1281),"",OFFSET('Smelter Reference List'!$G$4,$S1281-4,0))</f>
        <v/>
      </c>
      <c r="I1281" s="296" t="str">
        <f ca="1">IF(ISERROR($S1281),"",OFFSET('Smelter Reference List'!$H$4,$S1281-4,0))</f>
        <v/>
      </c>
      <c r="J1281" s="296" t="str">
        <f ca="1">IF(ISERROR($S1281),"",OFFSET('Smelter Reference List'!$I$4,$S1281-4,0))</f>
        <v/>
      </c>
      <c r="K1281" s="297"/>
      <c r="L1281" s="297"/>
      <c r="M1281" s="297"/>
      <c r="N1281" s="297"/>
      <c r="O1281" s="297"/>
      <c r="P1281" s="297"/>
      <c r="Q1281" s="298"/>
      <c r="R1281" s="227"/>
      <c r="S1281" s="228" t="e">
        <f>IF(C1281="",NA(),MATCH($B1281&amp;$C1281,'Smelter Reference List'!$J:$J,0))</f>
        <v>#N/A</v>
      </c>
      <c r="T1281" s="229"/>
      <c r="U1281" s="229">
        <f t="shared" ca="1" si="39"/>
        <v>0</v>
      </c>
      <c r="V1281" s="229"/>
      <c r="W1281" s="229"/>
      <c r="Y1281" s="223" t="str">
        <f t="shared" si="40"/>
        <v/>
      </c>
    </row>
    <row r="1282" spans="1:25" s="223" customFormat="1" ht="20.25">
      <c r="A1282" s="293"/>
      <c r="B1282" s="294" t="str">
        <f>IF(LEN(A1282)=0,"",INDEX('Smelter Reference List'!$A:$A,MATCH($A1282,'Smelter Reference List'!$E:$E,0)))</f>
        <v/>
      </c>
      <c r="C1282" s="300" t="str">
        <f>IF(LEN(A1282)=0,"",INDEX('Smelter Reference List'!$C:$C,MATCH($A1282,'Smelter Reference List'!$E:$E,0)))</f>
        <v/>
      </c>
      <c r="D1282" s="294" t="str">
        <f ca="1">IF(ISERROR($S1282),"",OFFSET('Smelter Reference List'!$C$4,$S1282-4,0)&amp;"")</f>
        <v/>
      </c>
      <c r="E1282" s="294" t="str">
        <f ca="1">IF(ISERROR($S1282),"",OFFSET('Smelter Reference List'!$D$4,$S1282-4,0)&amp;"")</f>
        <v/>
      </c>
      <c r="F1282" s="294" t="str">
        <f ca="1">IF(ISERROR($S1282),"",OFFSET('Smelter Reference List'!$E$4,$S1282-4,0))</f>
        <v/>
      </c>
      <c r="G1282" s="294" t="str">
        <f ca="1">IF(C1282=$U$4,"Enter smelter details", IF(ISERROR($S1282),"",OFFSET('Smelter Reference List'!$F$4,$S1282-4,0)))</f>
        <v/>
      </c>
      <c r="H1282" s="295" t="str">
        <f ca="1">IF(ISERROR($S1282),"",OFFSET('Smelter Reference List'!$G$4,$S1282-4,0))</f>
        <v/>
      </c>
      <c r="I1282" s="296" t="str">
        <f ca="1">IF(ISERROR($S1282),"",OFFSET('Smelter Reference List'!$H$4,$S1282-4,0))</f>
        <v/>
      </c>
      <c r="J1282" s="296" t="str">
        <f ca="1">IF(ISERROR($S1282),"",OFFSET('Smelter Reference List'!$I$4,$S1282-4,0))</f>
        <v/>
      </c>
      <c r="K1282" s="297"/>
      <c r="L1282" s="297"/>
      <c r="M1282" s="297"/>
      <c r="N1282" s="297"/>
      <c r="O1282" s="297"/>
      <c r="P1282" s="297"/>
      <c r="Q1282" s="298"/>
      <c r="R1282" s="227"/>
      <c r="S1282" s="228" t="e">
        <f>IF(C1282="",NA(),MATCH($B1282&amp;$C1282,'Smelter Reference List'!$J:$J,0))</f>
        <v>#N/A</v>
      </c>
      <c r="T1282" s="229"/>
      <c r="U1282" s="229">
        <f t="shared" ca="1" si="39"/>
        <v>0</v>
      </c>
      <c r="V1282" s="229"/>
      <c r="W1282" s="229"/>
      <c r="Y1282" s="223" t="str">
        <f t="shared" si="40"/>
        <v/>
      </c>
    </row>
    <row r="1283" spans="1:25" s="223" customFormat="1" ht="20.25">
      <c r="A1283" s="293"/>
      <c r="B1283" s="294" t="str">
        <f>IF(LEN(A1283)=0,"",INDEX('Smelter Reference List'!$A:$A,MATCH($A1283,'Smelter Reference List'!$E:$E,0)))</f>
        <v/>
      </c>
      <c r="C1283" s="300" t="str">
        <f>IF(LEN(A1283)=0,"",INDEX('Smelter Reference List'!$C:$C,MATCH($A1283,'Smelter Reference List'!$E:$E,0)))</f>
        <v/>
      </c>
      <c r="D1283" s="294" t="str">
        <f ca="1">IF(ISERROR($S1283),"",OFFSET('Smelter Reference List'!$C$4,$S1283-4,0)&amp;"")</f>
        <v/>
      </c>
      <c r="E1283" s="294" t="str">
        <f ca="1">IF(ISERROR($S1283),"",OFFSET('Smelter Reference List'!$D$4,$S1283-4,0)&amp;"")</f>
        <v/>
      </c>
      <c r="F1283" s="294" t="str">
        <f ca="1">IF(ISERROR($S1283),"",OFFSET('Smelter Reference List'!$E$4,$S1283-4,0))</f>
        <v/>
      </c>
      <c r="G1283" s="294" t="str">
        <f ca="1">IF(C1283=$U$4,"Enter smelter details", IF(ISERROR($S1283),"",OFFSET('Smelter Reference List'!$F$4,$S1283-4,0)))</f>
        <v/>
      </c>
      <c r="H1283" s="295" t="str">
        <f ca="1">IF(ISERROR($S1283),"",OFFSET('Smelter Reference List'!$G$4,$S1283-4,0))</f>
        <v/>
      </c>
      <c r="I1283" s="296" t="str">
        <f ca="1">IF(ISERROR($S1283),"",OFFSET('Smelter Reference List'!$H$4,$S1283-4,0))</f>
        <v/>
      </c>
      <c r="J1283" s="296" t="str">
        <f ca="1">IF(ISERROR($S1283),"",OFFSET('Smelter Reference List'!$I$4,$S1283-4,0))</f>
        <v/>
      </c>
      <c r="K1283" s="297"/>
      <c r="L1283" s="297"/>
      <c r="M1283" s="297"/>
      <c r="N1283" s="297"/>
      <c r="O1283" s="297"/>
      <c r="P1283" s="297"/>
      <c r="Q1283" s="298"/>
      <c r="R1283" s="227"/>
      <c r="S1283" s="228" t="e">
        <f>IF(C1283="",NA(),MATCH($B1283&amp;$C1283,'Smelter Reference List'!$J:$J,0))</f>
        <v>#N/A</v>
      </c>
      <c r="T1283" s="229"/>
      <c r="U1283" s="229">
        <f t="shared" ca="1" si="39"/>
        <v>0</v>
      </c>
      <c r="V1283" s="229"/>
      <c r="W1283" s="229"/>
      <c r="Y1283" s="223" t="str">
        <f t="shared" si="40"/>
        <v/>
      </c>
    </row>
    <row r="1284" spans="1:25" s="223" customFormat="1" ht="20.25">
      <c r="A1284" s="293"/>
      <c r="B1284" s="294" t="str">
        <f>IF(LEN(A1284)=0,"",INDEX('Smelter Reference List'!$A:$A,MATCH($A1284,'Smelter Reference List'!$E:$E,0)))</f>
        <v/>
      </c>
      <c r="C1284" s="300" t="str">
        <f>IF(LEN(A1284)=0,"",INDEX('Smelter Reference List'!$C:$C,MATCH($A1284,'Smelter Reference List'!$E:$E,0)))</f>
        <v/>
      </c>
      <c r="D1284" s="294" t="str">
        <f ca="1">IF(ISERROR($S1284),"",OFFSET('Smelter Reference List'!$C$4,$S1284-4,0)&amp;"")</f>
        <v/>
      </c>
      <c r="E1284" s="294" t="str">
        <f ca="1">IF(ISERROR($S1284),"",OFFSET('Smelter Reference List'!$D$4,$S1284-4,0)&amp;"")</f>
        <v/>
      </c>
      <c r="F1284" s="294" t="str">
        <f ca="1">IF(ISERROR($S1284),"",OFFSET('Smelter Reference List'!$E$4,$S1284-4,0))</f>
        <v/>
      </c>
      <c r="G1284" s="294" t="str">
        <f ca="1">IF(C1284=$U$4,"Enter smelter details", IF(ISERROR($S1284),"",OFFSET('Smelter Reference List'!$F$4,$S1284-4,0)))</f>
        <v/>
      </c>
      <c r="H1284" s="295" t="str">
        <f ca="1">IF(ISERROR($S1284),"",OFFSET('Smelter Reference List'!$G$4,$S1284-4,0))</f>
        <v/>
      </c>
      <c r="I1284" s="296" t="str">
        <f ca="1">IF(ISERROR($S1284),"",OFFSET('Smelter Reference List'!$H$4,$S1284-4,0))</f>
        <v/>
      </c>
      <c r="J1284" s="296" t="str">
        <f ca="1">IF(ISERROR($S1284),"",OFFSET('Smelter Reference List'!$I$4,$S1284-4,0))</f>
        <v/>
      </c>
      <c r="K1284" s="297"/>
      <c r="L1284" s="297"/>
      <c r="M1284" s="297"/>
      <c r="N1284" s="297"/>
      <c r="O1284" s="297"/>
      <c r="P1284" s="297"/>
      <c r="Q1284" s="298"/>
      <c r="R1284" s="227"/>
      <c r="S1284" s="228" t="e">
        <f>IF(C1284="",NA(),MATCH($B1284&amp;$C1284,'Smelter Reference List'!$J:$J,0))</f>
        <v>#N/A</v>
      </c>
      <c r="T1284" s="229"/>
      <c r="U1284" s="229">
        <f t="shared" ca="1" si="39"/>
        <v>0</v>
      </c>
      <c r="V1284" s="229"/>
      <c r="W1284" s="229"/>
      <c r="Y1284" s="223" t="str">
        <f t="shared" si="40"/>
        <v/>
      </c>
    </row>
    <row r="1285" spans="1:25" s="223" customFormat="1" ht="20.25">
      <c r="A1285" s="293"/>
      <c r="B1285" s="294" t="str">
        <f>IF(LEN(A1285)=0,"",INDEX('Smelter Reference List'!$A:$A,MATCH($A1285,'Smelter Reference List'!$E:$E,0)))</f>
        <v/>
      </c>
      <c r="C1285" s="300" t="str">
        <f>IF(LEN(A1285)=0,"",INDEX('Smelter Reference List'!$C:$C,MATCH($A1285,'Smelter Reference List'!$E:$E,0)))</f>
        <v/>
      </c>
      <c r="D1285" s="294" t="str">
        <f ca="1">IF(ISERROR($S1285),"",OFFSET('Smelter Reference List'!$C$4,$S1285-4,0)&amp;"")</f>
        <v/>
      </c>
      <c r="E1285" s="294" t="str">
        <f ca="1">IF(ISERROR($S1285),"",OFFSET('Smelter Reference List'!$D$4,$S1285-4,0)&amp;"")</f>
        <v/>
      </c>
      <c r="F1285" s="294" t="str">
        <f ca="1">IF(ISERROR($S1285),"",OFFSET('Smelter Reference List'!$E$4,$S1285-4,0))</f>
        <v/>
      </c>
      <c r="G1285" s="294" t="str">
        <f ca="1">IF(C1285=$U$4,"Enter smelter details", IF(ISERROR($S1285),"",OFFSET('Smelter Reference List'!$F$4,$S1285-4,0)))</f>
        <v/>
      </c>
      <c r="H1285" s="295" t="str">
        <f ca="1">IF(ISERROR($S1285),"",OFFSET('Smelter Reference List'!$G$4,$S1285-4,0))</f>
        <v/>
      </c>
      <c r="I1285" s="296" t="str">
        <f ca="1">IF(ISERROR($S1285),"",OFFSET('Smelter Reference List'!$H$4,$S1285-4,0))</f>
        <v/>
      </c>
      <c r="J1285" s="296" t="str">
        <f ca="1">IF(ISERROR($S1285),"",OFFSET('Smelter Reference List'!$I$4,$S1285-4,0))</f>
        <v/>
      </c>
      <c r="K1285" s="297"/>
      <c r="L1285" s="297"/>
      <c r="M1285" s="297"/>
      <c r="N1285" s="297"/>
      <c r="O1285" s="297"/>
      <c r="P1285" s="297"/>
      <c r="Q1285" s="298"/>
      <c r="R1285" s="227"/>
      <c r="S1285" s="228" t="e">
        <f>IF(C1285="",NA(),MATCH($B1285&amp;$C1285,'Smelter Reference List'!$J:$J,0))</f>
        <v>#N/A</v>
      </c>
      <c r="T1285" s="229"/>
      <c r="U1285" s="229">
        <f t="shared" ca="1" si="39"/>
        <v>0</v>
      </c>
      <c r="V1285" s="229"/>
      <c r="W1285" s="229"/>
      <c r="Y1285" s="223" t="str">
        <f t="shared" si="40"/>
        <v/>
      </c>
    </row>
    <row r="1286" spans="1:25" s="223" customFormat="1" ht="20.25">
      <c r="A1286" s="293"/>
      <c r="B1286" s="294" t="str">
        <f>IF(LEN(A1286)=0,"",INDEX('Smelter Reference List'!$A:$A,MATCH($A1286,'Smelter Reference List'!$E:$E,0)))</f>
        <v/>
      </c>
      <c r="C1286" s="300" t="str">
        <f>IF(LEN(A1286)=0,"",INDEX('Smelter Reference List'!$C:$C,MATCH($A1286,'Smelter Reference List'!$E:$E,0)))</f>
        <v/>
      </c>
      <c r="D1286" s="294" t="str">
        <f ca="1">IF(ISERROR($S1286),"",OFFSET('Smelter Reference List'!$C$4,$S1286-4,0)&amp;"")</f>
        <v/>
      </c>
      <c r="E1286" s="294" t="str">
        <f ca="1">IF(ISERROR($S1286),"",OFFSET('Smelter Reference List'!$D$4,$S1286-4,0)&amp;"")</f>
        <v/>
      </c>
      <c r="F1286" s="294" t="str">
        <f ca="1">IF(ISERROR($S1286),"",OFFSET('Smelter Reference List'!$E$4,$S1286-4,0))</f>
        <v/>
      </c>
      <c r="G1286" s="294" t="str">
        <f ca="1">IF(C1286=$U$4,"Enter smelter details", IF(ISERROR($S1286),"",OFFSET('Smelter Reference List'!$F$4,$S1286-4,0)))</f>
        <v/>
      </c>
      <c r="H1286" s="295" t="str">
        <f ca="1">IF(ISERROR($S1286),"",OFFSET('Smelter Reference List'!$G$4,$S1286-4,0))</f>
        <v/>
      </c>
      <c r="I1286" s="296" t="str">
        <f ca="1">IF(ISERROR($S1286),"",OFFSET('Smelter Reference List'!$H$4,$S1286-4,0))</f>
        <v/>
      </c>
      <c r="J1286" s="296" t="str">
        <f ca="1">IF(ISERROR($S1286),"",OFFSET('Smelter Reference List'!$I$4,$S1286-4,0))</f>
        <v/>
      </c>
      <c r="K1286" s="297"/>
      <c r="L1286" s="297"/>
      <c r="M1286" s="297"/>
      <c r="N1286" s="297"/>
      <c r="O1286" s="297"/>
      <c r="P1286" s="297"/>
      <c r="Q1286" s="298"/>
      <c r="R1286" s="227"/>
      <c r="S1286" s="228" t="e">
        <f>IF(C1286="",NA(),MATCH($B1286&amp;$C1286,'Smelter Reference List'!$J:$J,0))</f>
        <v>#N/A</v>
      </c>
      <c r="T1286" s="229"/>
      <c r="U1286" s="229">
        <f t="shared" ref="U1286:U1349" ca="1" si="41">IF(AND(C1286="Smelter not listed",OR(LEN(D1286)=0,LEN(E1286)=0)),1,0)</f>
        <v>0</v>
      </c>
      <c r="V1286" s="229"/>
      <c r="W1286" s="229"/>
      <c r="Y1286" s="223" t="str">
        <f t="shared" ref="Y1286:Y1349" si="42">B1286&amp;C1286</f>
        <v/>
      </c>
    </row>
    <row r="1287" spans="1:25" s="223" customFormat="1" ht="20.25">
      <c r="A1287" s="293"/>
      <c r="B1287" s="294" t="str">
        <f>IF(LEN(A1287)=0,"",INDEX('Smelter Reference List'!$A:$A,MATCH($A1287,'Smelter Reference List'!$E:$E,0)))</f>
        <v/>
      </c>
      <c r="C1287" s="300" t="str">
        <f>IF(LEN(A1287)=0,"",INDEX('Smelter Reference List'!$C:$C,MATCH($A1287,'Smelter Reference List'!$E:$E,0)))</f>
        <v/>
      </c>
      <c r="D1287" s="294" t="str">
        <f ca="1">IF(ISERROR($S1287),"",OFFSET('Smelter Reference List'!$C$4,$S1287-4,0)&amp;"")</f>
        <v/>
      </c>
      <c r="E1287" s="294" t="str">
        <f ca="1">IF(ISERROR($S1287),"",OFFSET('Smelter Reference List'!$D$4,$S1287-4,0)&amp;"")</f>
        <v/>
      </c>
      <c r="F1287" s="294" t="str">
        <f ca="1">IF(ISERROR($S1287),"",OFFSET('Smelter Reference List'!$E$4,$S1287-4,0))</f>
        <v/>
      </c>
      <c r="G1287" s="294" t="str">
        <f ca="1">IF(C1287=$U$4,"Enter smelter details", IF(ISERROR($S1287),"",OFFSET('Smelter Reference List'!$F$4,$S1287-4,0)))</f>
        <v/>
      </c>
      <c r="H1287" s="295" t="str">
        <f ca="1">IF(ISERROR($S1287),"",OFFSET('Smelter Reference List'!$G$4,$S1287-4,0))</f>
        <v/>
      </c>
      <c r="I1287" s="296" t="str">
        <f ca="1">IF(ISERROR($S1287),"",OFFSET('Smelter Reference List'!$H$4,$S1287-4,0))</f>
        <v/>
      </c>
      <c r="J1287" s="296" t="str">
        <f ca="1">IF(ISERROR($S1287),"",OFFSET('Smelter Reference List'!$I$4,$S1287-4,0))</f>
        <v/>
      </c>
      <c r="K1287" s="297"/>
      <c r="L1287" s="297"/>
      <c r="M1287" s="297"/>
      <c r="N1287" s="297"/>
      <c r="O1287" s="297"/>
      <c r="P1287" s="297"/>
      <c r="Q1287" s="298"/>
      <c r="R1287" s="227"/>
      <c r="S1287" s="228" t="e">
        <f>IF(C1287="",NA(),MATCH($B1287&amp;$C1287,'Smelter Reference List'!$J:$J,0))</f>
        <v>#N/A</v>
      </c>
      <c r="T1287" s="229"/>
      <c r="U1287" s="229">
        <f t="shared" ca="1" si="41"/>
        <v>0</v>
      </c>
      <c r="V1287" s="229"/>
      <c r="W1287" s="229"/>
      <c r="Y1287" s="223" t="str">
        <f t="shared" si="42"/>
        <v/>
      </c>
    </row>
    <row r="1288" spans="1:25" s="223" customFormat="1" ht="20.25">
      <c r="A1288" s="293"/>
      <c r="B1288" s="294" t="str">
        <f>IF(LEN(A1288)=0,"",INDEX('Smelter Reference List'!$A:$A,MATCH($A1288,'Smelter Reference List'!$E:$E,0)))</f>
        <v/>
      </c>
      <c r="C1288" s="300" t="str">
        <f>IF(LEN(A1288)=0,"",INDEX('Smelter Reference List'!$C:$C,MATCH($A1288,'Smelter Reference List'!$E:$E,0)))</f>
        <v/>
      </c>
      <c r="D1288" s="294" t="str">
        <f ca="1">IF(ISERROR($S1288),"",OFFSET('Smelter Reference List'!$C$4,$S1288-4,0)&amp;"")</f>
        <v/>
      </c>
      <c r="E1288" s="294" t="str">
        <f ca="1">IF(ISERROR($S1288),"",OFFSET('Smelter Reference List'!$D$4,$S1288-4,0)&amp;"")</f>
        <v/>
      </c>
      <c r="F1288" s="294" t="str">
        <f ca="1">IF(ISERROR($S1288),"",OFFSET('Smelter Reference List'!$E$4,$S1288-4,0))</f>
        <v/>
      </c>
      <c r="G1288" s="294" t="str">
        <f ca="1">IF(C1288=$U$4,"Enter smelter details", IF(ISERROR($S1288),"",OFFSET('Smelter Reference List'!$F$4,$S1288-4,0)))</f>
        <v/>
      </c>
      <c r="H1288" s="295" t="str">
        <f ca="1">IF(ISERROR($S1288),"",OFFSET('Smelter Reference List'!$G$4,$S1288-4,0))</f>
        <v/>
      </c>
      <c r="I1288" s="296" t="str">
        <f ca="1">IF(ISERROR($S1288),"",OFFSET('Smelter Reference List'!$H$4,$S1288-4,0))</f>
        <v/>
      </c>
      <c r="J1288" s="296" t="str">
        <f ca="1">IF(ISERROR($S1288),"",OFFSET('Smelter Reference List'!$I$4,$S1288-4,0))</f>
        <v/>
      </c>
      <c r="K1288" s="297"/>
      <c r="L1288" s="297"/>
      <c r="M1288" s="297"/>
      <c r="N1288" s="297"/>
      <c r="O1288" s="297"/>
      <c r="P1288" s="297"/>
      <c r="Q1288" s="298"/>
      <c r="R1288" s="227"/>
      <c r="S1288" s="228" t="e">
        <f>IF(C1288="",NA(),MATCH($B1288&amp;$C1288,'Smelter Reference List'!$J:$J,0))</f>
        <v>#N/A</v>
      </c>
      <c r="T1288" s="229"/>
      <c r="U1288" s="229">
        <f t="shared" ca="1" si="41"/>
        <v>0</v>
      </c>
      <c r="V1288" s="229"/>
      <c r="W1288" s="229"/>
      <c r="Y1288" s="223" t="str">
        <f t="shared" si="42"/>
        <v/>
      </c>
    </row>
    <row r="1289" spans="1:25" s="223" customFormat="1" ht="20.25">
      <c r="A1289" s="293"/>
      <c r="B1289" s="294" t="str">
        <f>IF(LEN(A1289)=0,"",INDEX('Smelter Reference List'!$A:$A,MATCH($A1289,'Smelter Reference List'!$E:$E,0)))</f>
        <v/>
      </c>
      <c r="C1289" s="300" t="str">
        <f>IF(LEN(A1289)=0,"",INDEX('Smelter Reference List'!$C:$C,MATCH($A1289,'Smelter Reference List'!$E:$E,0)))</f>
        <v/>
      </c>
      <c r="D1289" s="294" t="str">
        <f ca="1">IF(ISERROR($S1289),"",OFFSET('Smelter Reference List'!$C$4,$S1289-4,0)&amp;"")</f>
        <v/>
      </c>
      <c r="E1289" s="294" t="str">
        <f ca="1">IF(ISERROR($S1289),"",OFFSET('Smelter Reference List'!$D$4,$S1289-4,0)&amp;"")</f>
        <v/>
      </c>
      <c r="F1289" s="294" t="str">
        <f ca="1">IF(ISERROR($S1289),"",OFFSET('Smelter Reference List'!$E$4,$S1289-4,0))</f>
        <v/>
      </c>
      <c r="G1289" s="294" t="str">
        <f ca="1">IF(C1289=$U$4,"Enter smelter details", IF(ISERROR($S1289),"",OFFSET('Smelter Reference List'!$F$4,$S1289-4,0)))</f>
        <v/>
      </c>
      <c r="H1289" s="295" t="str">
        <f ca="1">IF(ISERROR($S1289),"",OFFSET('Smelter Reference List'!$G$4,$S1289-4,0))</f>
        <v/>
      </c>
      <c r="I1289" s="296" t="str">
        <f ca="1">IF(ISERROR($S1289),"",OFFSET('Smelter Reference List'!$H$4,$S1289-4,0))</f>
        <v/>
      </c>
      <c r="J1289" s="296" t="str">
        <f ca="1">IF(ISERROR($S1289),"",OFFSET('Smelter Reference List'!$I$4,$S1289-4,0))</f>
        <v/>
      </c>
      <c r="K1289" s="297"/>
      <c r="L1289" s="297"/>
      <c r="M1289" s="297"/>
      <c r="N1289" s="297"/>
      <c r="O1289" s="297"/>
      <c r="P1289" s="297"/>
      <c r="Q1289" s="298"/>
      <c r="R1289" s="227"/>
      <c r="S1289" s="228" t="e">
        <f>IF(C1289="",NA(),MATCH($B1289&amp;$C1289,'Smelter Reference List'!$J:$J,0))</f>
        <v>#N/A</v>
      </c>
      <c r="T1289" s="229"/>
      <c r="U1289" s="229">
        <f t="shared" ca="1" si="41"/>
        <v>0</v>
      </c>
      <c r="V1289" s="229"/>
      <c r="W1289" s="229"/>
      <c r="Y1289" s="223" t="str">
        <f t="shared" si="42"/>
        <v/>
      </c>
    </row>
    <row r="1290" spans="1:25" s="223" customFormat="1" ht="20.25">
      <c r="A1290" s="293"/>
      <c r="B1290" s="294" t="str">
        <f>IF(LEN(A1290)=0,"",INDEX('Smelter Reference List'!$A:$A,MATCH($A1290,'Smelter Reference List'!$E:$E,0)))</f>
        <v/>
      </c>
      <c r="C1290" s="300" t="str">
        <f>IF(LEN(A1290)=0,"",INDEX('Smelter Reference List'!$C:$C,MATCH($A1290,'Smelter Reference List'!$E:$E,0)))</f>
        <v/>
      </c>
      <c r="D1290" s="294" t="str">
        <f ca="1">IF(ISERROR($S1290),"",OFFSET('Smelter Reference List'!$C$4,$S1290-4,0)&amp;"")</f>
        <v/>
      </c>
      <c r="E1290" s="294" t="str">
        <f ca="1">IF(ISERROR($S1290),"",OFFSET('Smelter Reference List'!$D$4,$S1290-4,0)&amp;"")</f>
        <v/>
      </c>
      <c r="F1290" s="294" t="str">
        <f ca="1">IF(ISERROR($S1290),"",OFFSET('Smelter Reference List'!$E$4,$S1290-4,0))</f>
        <v/>
      </c>
      <c r="G1290" s="294" t="str">
        <f ca="1">IF(C1290=$U$4,"Enter smelter details", IF(ISERROR($S1290),"",OFFSET('Smelter Reference List'!$F$4,$S1290-4,0)))</f>
        <v/>
      </c>
      <c r="H1290" s="295" t="str">
        <f ca="1">IF(ISERROR($S1290),"",OFFSET('Smelter Reference List'!$G$4,$S1290-4,0))</f>
        <v/>
      </c>
      <c r="I1290" s="296" t="str">
        <f ca="1">IF(ISERROR($S1290),"",OFFSET('Smelter Reference List'!$H$4,$S1290-4,0))</f>
        <v/>
      </c>
      <c r="J1290" s="296" t="str">
        <f ca="1">IF(ISERROR($S1290),"",OFFSET('Smelter Reference List'!$I$4,$S1290-4,0))</f>
        <v/>
      </c>
      <c r="K1290" s="297"/>
      <c r="L1290" s="297"/>
      <c r="M1290" s="297"/>
      <c r="N1290" s="297"/>
      <c r="O1290" s="297"/>
      <c r="P1290" s="297"/>
      <c r="Q1290" s="298"/>
      <c r="R1290" s="227"/>
      <c r="S1290" s="228" t="e">
        <f>IF(C1290="",NA(),MATCH($B1290&amp;$C1290,'Smelter Reference List'!$J:$J,0))</f>
        <v>#N/A</v>
      </c>
      <c r="T1290" s="229"/>
      <c r="U1290" s="229">
        <f t="shared" ca="1" si="41"/>
        <v>0</v>
      </c>
      <c r="V1290" s="229"/>
      <c r="W1290" s="229"/>
      <c r="Y1290" s="223" t="str">
        <f t="shared" si="42"/>
        <v/>
      </c>
    </row>
    <row r="1291" spans="1:25" s="223" customFormat="1" ht="20.25">
      <c r="A1291" s="293"/>
      <c r="B1291" s="294" t="str">
        <f>IF(LEN(A1291)=0,"",INDEX('Smelter Reference List'!$A:$A,MATCH($A1291,'Smelter Reference List'!$E:$E,0)))</f>
        <v/>
      </c>
      <c r="C1291" s="300" t="str">
        <f>IF(LEN(A1291)=0,"",INDEX('Smelter Reference List'!$C:$C,MATCH($A1291,'Smelter Reference List'!$E:$E,0)))</f>
        <v/>
      </c>
      <c r="D1291" s="294" t="str">
        <f ca="1">IF(ISERROR($S1291),"",OFFSET('Smelter Reference List'!$C$4,$S1291-4,0)&amp;"")</f>
        <v/>
      </c>
      <c r="E1291" s="294" t="str">
        <f ca="1">IF(ISERROR($S1291),"",OFFSET('Smelter Reference List'!$D$4,$S1291-4,0)&amp;"")</f>
        <v/>
      </c>
      <c r="F1291" s="294" t="str">
        <f ca="1">IF(ISERROR($S1291),"",OFFSET('Smelter Reference List'!$E$4,$S1291-4,0))</f>
        <v/>
      </c>
      <c r="G1291" s="294" t="str">
        <f ca="1">IF(C1291=$U$4,"Enter smelter details", IF(ISERROR($S1291),"",OFFSET('Smelter Reference List'!$F$4,$S1291-4,0)))</f>
        <v/>
      </c>
      <c r="H1291" s="295" t="str">
        <f ca="1">IF(ISERROR($S1291),"",OFFSET('Smelter Reference List'!$G$4,$S1291-4,0))</f>
        <v/>
      </c>
      <c r="I1291" s="296" t="str">
        <f ca="1">IF(ISERROR($S1291),"",OFFSET('Smelter Reference List'!$H$4,$S1291-4,0))</f>
        <v/>
      </c>
      <c r="J1291" s="296" t="str">
        <f ca="1">IF(ISERROR($S1291),"",OFFSET('Smelter Reference List'!$I$4,$S1291-4,0))</f>
        <v/>
      </c>
      <c r="K1291" s="297"/>
      <c r="L1291" s="297"/>
      <c r="M1291" s="297"/>
      <c r="N1291" s="297"/>
      <c r="O1291" s="297"/>
      <c r="P1291" s="297"/>
      <c r="Q1291" s="298"/>
      <c r="R1291" s="227"/>
      <c r="S1291" s="228" t="e">
        <f>IF(C1291="",NA(),MATCH($B1291&amp;$C1291,'Smelter Reference List'!$J:$J,0))</f>
        <v>#N/A</v>
      </c>
      <c r="T1291" s="229"/>
      <c r="U1291" s="229">
        <f t="shared" ca="1" si="41"/>
        <v>0</v>
      </c>
      <c r="V1291" s="229"/>
      <c r="W1291" s="229"/>
      <c r="Y1291" s="223" t="str">
        <f t="shared" si="42"/>
        <v/>
      </c>
    </row>
    <row r="1292" spans="1:25" s="223" customFormat="1" ht="20.25">
      <c r="A1292" s="293"/>
      <c r="B1292" s="294" t="str">
        <f>IF(LEN(A1292)=0,"",INDEX('Smelter Reference List'!$A:$A,MATCH($A1292,'Smelter Reference List'!$E:$E,0)))</f>
        <v/>
      </c>
      <c r="C1292" s="300" t="str">
        <f>IF(LEN(A1292)=0,"",INDEX('Smelter Reference List'!$C:$C,MATCH($A1292,'Smelter Reference List'!$E:$E,0)))</f>
        <v/>
      </c>
      <c r="D1292" s="294" t="str">
        <f ca="1">IF(ISERROR($S1292),"",OFFSET('Smelter Reference List'!$C$4,$S1292-4,0)&amp;"")</f>
        <v/>
      </c>
      <c r="E1292" s="294" t="str">
        <f ca="1">IF(ISERROR($S1292),"",OFFSET('Smelter Reference List'!$D$4,$S1292-4,0)&amp;"")</f>
        <v/>
      </c>
      <c r="F1292" s="294" t="str">
        <f ca="1">IF(ISERROR($S1292),"",OFFSET('Smelter Reference List'!$E$4,$S1292-4,0))</f>
        <v/>
      </c>
      <c r="G1292" s="294" t="str">
        <f ca="1">IF(C1292=$U$4,"Enter smelter details", IF(ISERROR($S1292),"",OFFSET('Smelter Reference List'!$F$4,$S1292-4,0)))</f>
        <v/>
      </c>
      <c r="H1292" s="295" t="str">
        <f ca="1">IF(ISERROR($S1292),"",OFFSET('Smelter Reference List'!$G$4,$S1292-4,0))</f>
        <v/>
      </c>
      <c r="I1292" s="296" t="str">
        <f ca="1">IF(ISERROR($S1292),"",OFFSET('Smelter Reference List'!$H$4,$S1292-4,0))</f>
        <v/>
      </c>
      <c r="J1292" s="296" t="str">
        <f ca="1">IF(ISERROR($S1292),"",OFFSET('Smelter Reference List'!$I$4,$S1292-4,0))</f>
        <v/>
      </c>
      <c r="K1292" s="297"/>
      <c r="L1292" s="297"/>
      <c r="M1292" s="297"/>
      <c r="N1292" s="297"/>
      <c r="O1292" s="297"/>
      <c r="P1292" s="297"/>
      <c r="Q1292" s="298"/>
      <c r="R1292" s="227"/>
      <c r="S1292" s="228" t="e">
        <f>IF(C1292="",NA(),MATCH($B1292&amp;$C1292,'Smelter Reference List'!$J:$J,0))</f>
        <v>#N/A</v>
      </c>
      <c r="T1292" s="229"/>
      <c r="U1292" s="229">
        <f t="shared" ca="1" si="41"/>
        <v>0</v>
      </c>
      <c r="V1292" s="229"/>
      <c r="W1292" s="229"/>
      <c r="Y1292" s="223" t="str">
        <f t="shared" si="42"/>
        <v/>
      </c>
    </row>
    <row r="1293" spans="1:25" s="223" customFormat="1" ht="20.25">
      <c r="A1293" s="293"/>
      <c r="B1293" s="294" t="str">
        <f>IF(LEN(A1293)=0,"",INDEX('Smelter Reference List'!$A:$A,MATCH($A1293,'Smelter Reference List'!$E:$E,0)))</f>
        <v/>
      </c>
      <c r="C1293" s="300" t="str">
        <f>IF(LEN(A1293)=0,"",INDEX('Smelter Reference List'!$C:$C,MATCH($A1293,'Smelter Reference List'!$E:$E,0)))</f>
        <v/>
      </c>
      <c r="D1293" s="294" t="str">
        <f ca="1">IF(ISERROR($S1293),"",OFFSET('Smelter Reference List'!$C$4,$S1293-4,0)&amp;"")</f>
        <v/>
      </c>
      <c r="E1293" s="294" t="str">
        <f ca="1">IF(ISERROR($S1293),"",OFFSET('Smelter Reference List'!$D$4,$S1293-4,0)&amp;"")</f>
        <v/>
      </c>
      <c r="F1293" s="294" t="str">
        <f ca="1">IF(ISERROR($S1293),"",OFFSET('Smelter Reference List'!$E$4,$S1293-4,0))</f>
        <v/>
      </c>
      <c r="G1293" s="294" t="str">
        <f ca="1">IF(C1293=$U$4,"Enter smelter details", IF(ISERROR($S1293),"",OFFSET('Smelter Reference List'!$F$4,$S1293-4,0)))</f>
        <v/>
      </c>
      <c r="H1293" s="295" t="str">
        <f ca="1">IF(ISERROR($S1293),"",OFFSET('Smelter Reference List'!$G$4,$S1293-4,0))</f>
        <v/>
      </c>
      <c r="I1293" s="296" t="str">
        <f ca="1">IF(ISERROR($S1293),"",OFFSET('Smelter Reference List'!$H$4,$S1293-4,0))</f>
        <v/>
      </c>
      <c r="J1293" s="296" t="str">
        <f ca="1">IF(ISERROR($S1293),"",OFFSET('Smelter Reference List'!$I$4,$S1293-4,0))</f>
        <v/>
      </c>
      <c r="K1293" s="297"/>
      <c r="L1293" s="297"/>
      <c r="M1293" s="297"/>
      <c r="N1293" s="297"/>
      <c r="O1293" s="297"/>
      <c r="P1293" s="297"/>
      <c r="Q1293" s="298"/>
      <c r="R1293" s="227"/>
      <c r="S1293" s="228" t="e">
        <f>IF(C1293="",NA(),MATCH($B1293&amp;$C1293,'Smelter Reference List'!$J:$J,0))</f>
        <v>#N/A</v>
      </c>
      <c r="T1293" s="229"/>
      <c r="U1293" s="229">
        <f t="shared" ca="1" si="41"/>
        <v>0</v>
      </c>
      <c r="V1293" s="229"/>
      <c r="W1293" s="229"/>
      <c r="Y1293" s="223" t="str">
        <f t="shared" si="42"/>
        <v/>
      </c>
    </row>
    <row r="1294" spans="1:25" s="223" customFormat="1" ht="20.25">
      <c r="A1294" s="293"/>
      <c r="B1294" s="294" t="str">
        <f>IF(LEN(A1294)=0,"",INDEX('Smelter Reference List'!$A:$A,MATCH($A1294,'Smelter Reference List'!$E:$E,0)))</f>
        <v/>
      </c>
      <c r="C1294" s="300" t="str">
        <f>IF(LEN(A1294)=0,"",INDEX('Smelter Reference List'!$C:$C,MATCH($A1294,'Smelter Reference List'!$E:$E,0)))</f>
        <v/>
      </c>
      <c r="D1294" s="294" t="str">
        <f ca="1">IF(ISERROR($S1294),"",OFFSET('Smelter Reference List'!$C$4,$S1294-4,0)&amp;"")</f>
        <v/>
      </c>
      <c r="E1294" s="294" t="str">
        <f ca="1">IF(ISERROR($S1294),"",OFFSET('Smelter Reference List'!$D$4,$S1294-4,0)&amp;"")</f>
        <v/>
      </c>
      <c r="F1294" s="294" t="str">
        <f ca="1">IF(ISERROR($S1294),"",OFFSET('Smelter Reference List'!$E$4,$S1294-4,0))</f>
        <v/>
      </c>
      <c r="G1294" s="294" t="str">
        <f ca="1">IF(C1294=$U$4,"Enter smelter details", IF(ISERROR($S1294),"",OFFSET('Smelter Reference List'!$F$4,$S1294-4,0)))</f>
        <v/>
      </c>
      <c r="H1294" s="295" t="str">
        <f ca="1">IF(ISERROR($S1294),"",OFFSET('Smelter Reference List'!$G$4,$S1294-4,0))</f>
        <v/>
      </c>
      <c r="I1294" s="296" t="str">
        <f ca="1">IF(ISERROR($S1294),"",OFFSET('Smelter Reference List'!$H$4,$S1294-4,0))</f>
        <v/>
      </c>
      <c r="J1294" s="296" t="str">
        <f ca="1">IF(ISERROR($S1294),"",OFFSET('Smelter Reference List'!$I$4,$S1294-4,0))</f>
        <v/>
      </c>
      <c r="K1294" s="297"/>
      <c r="L1294" s="297"/>
      <c r="M1294" s="297"/>
      <c r="N1294" s="297"/>
      <c r="O1294" s="297"/>
      <c r="P1294" s="297"/>
      <c r="Q1294" s="298"/>
      <c r="R1294" s="227"/>
      <c r="S1294" s="228" t="e">
        <f>IF(C1294="",NA(),MATCH($B1294&amp;$C1294,'Smelter Reference List'!$J:$J,0))</f>
        <v>#N/A</v>
      </c>
      <c r="T1294" s="229"/>
      <c r="U1294" s="229">
        <f t="shared" ca="1" si="41"/>
        <v>0</v>
      </c>
      <c r="V1294" s="229"/>
      <c r="W1294" s="229"/>
      <c r="Y1294" s="223" t="str">
        <f t="shared" si="42"/>
        <v/>
      </c>
    </row>
    <row r="1295" spans="1:25" s="223" customFormat="1" ht="20.25">
      <c r="A1295" s="293"/>
      <c r="B1295" s="294" t="str">
        <f>IF(LEN(A1295)=0,"",INDEX('Smelter Reference List'!$A:$A,MATCH($A1295,'Smelter Reference List'!$E:$E,0)))</f>
        <v/>
      </c>
      <c r="C1295" s="300" t="str">
        <f>IF(LEN(A1295)=0,"",INDEX('Smelter Reference List'!$C:$C,MATCH($A1295,'Smelter Reference List'!$E:$E,0)))</f>
        <v/>
      </c>
      <c r="D1295" s="294" t="str">
        <f ca="1">IF(ISERROR($S1295),"",OFFSET('Smelter Reference List'!$C$4,$S1295-4,0)&amp;"")</f>
        <v/>
      </c>
      <c r="E1295" s="294" t="str">
        <f ca="1">IF(ISERROR($S1295),"",OFFSET('Smelter Reference List'!$D$4,$S1295-4,0)&amp;"")</f>
        <v/>
      </c>
      <c r="F1295" s="294" t="str">
        <f ca="1">IF(ISERROR($S1295),"",OFFSET('Smelter Reference List'!$E$4,$S1295-4,0))</f>
        <v/>
      </c>
      <c r="G1295" s="294" t="str">
        <f ca="1">IF(C1295=$U$4,"Enter smelter details", IF(ISERROR($S1295),"",OFFSET('Smelter Reference List'!$F$4,$S1295-4,0)))</f>
        <v/>
      </c>
      <c r="H1295" s="295" t="str">
        <f ca="1">IF(ISERROR($S1295),"",OFFSET('Smelter Reference List'!$G$4,$S1295-4,0))</f>
        <v/>
      </c>
      <c r="I1295" s="296" t="str">
        <f ca="1">IF(ISERROR($S1295),"",OFFSET('Smelter Reference List'!$H$4,$S1295-4,0))</f>
        <v/>
      </c>
      <c r="J1295" s="296" t="str">
        <f ca="1">IF(ISERROR($S1295),"",OFFSET('Smelter Reference List'!$I$4,$S1295-4,0))</f>
        <v/>
      </c>
      <c r="K1295" s="297"/>
      <c r="L1295" s="297"/>
      <c r="M1295" s="297"/>
      <c r="N1295" s="297"/>
      <c r="O1295" s="297"/>
      <c r="P1295" s="297"/>
      <c r="Q1295" s="298"/>
      <c r="R1295" s="227"/>
      <c r="S1295" s="228" t="e">
        <f>IF(C1295="",NA(),MATCH($B1295&amp;$C1295,'Smelter Reference List'!$J:$J,0))</f>
        <v>#N/A</v>
      </c>
      <c r="T1295" s="229"/>
      <c r="U1295" s="229">
        <f t="shared" ca="1" si="41"/>
        <v>0</v>
      </c>
      <c r="V1295" s="229"/>
      <c r="W1295" s="229"/>
      <c r="Y1295" s="223" t="str">
        <f t="shared" si="42"/>
        <v/>
      </c>
    </row>
    <row r="1296" spans="1:25" s="223" customFormat="1" ht="20.25">
      <c r="A1296" s="293"/>
      <c r="B1296" s="294" t="str">
        <f>IF(LEN(A1296)=0,"",INDEX('Smelter Reference List'!$A:$A,MATCH($A1296,'Smelter Reference List'!$E:$E,0)))</f>
        <v/>
      </c>
      <c r="C1296" s="300" t="str">
        <f>IF(LEN(A1296)=0,"",INDEX('Smelter Reference List'!$C:$C,MATCH($A1296,'Smelter Reference List'!$E:$E,0)))</f>
        <v/>
      </c>
      <c r="D1296" s="294" t="str">
        <f ca="1">IF(ISERROR($S1296),"",OFFSET('Smelter Reference List'!$C$4,$S1296-4,0)&amp;"")</f>
        <v/>
      </c>
      <c r="E1296" s="294" t="str">
        <f ca="1">IF(ISERROR($S1296),"",OFFSET('Smelter Reference List'!$D$4,$S1296-4,0)&amp;"")</f>
        <v/>
      </c>
      <c r="F1296" s="294" t="str">
        <f ca="1">IF(ISERROR($S1296),"",OFFSET('Smelter Reference List'!$E$4,$S1296-4,0))</f>
        <v/>
      </c>
      <c r="G1296" s="294" t="str">
        <f ca="1">IF(C1296=$U$4,"Enter smelter details", IF(ISERROR($S1296),"",OFFSET('Smelter Reference List'!$F$4,$S1296-4,0)))</f>
        <v/>
      </c>
      <c r="H1296" s="295" t="str">
        <f ca="1">IF(ISERROR($S1296),"",OFFSET('Smelter Reference List'!$G$4,$S1296-4,0))</f>
        <v/>
      </c>
      <c r="I1296" s="296" t="str">
        <f ca="1">IF(ISERROR($S1296),"",OFFSET('Smelter Reference List'!$H$4,$S1296-4,0))</f>
        <v/>
      </c>
      <c r="J1296" s="296" t="str">
        <f ca="1">IF(ISERROR($S1296),"",OFFSET('Smelter Reference List'!$I$4,$S1296-4,0))</f>
        <v/>
      </c>
      <c r="K1296" s="297"/>
      <c r="L1296" s="297"/>
      <c r="M1296" s="297"/>
      <c r="N1296" s="297"/>
      <c r="O1296" s="297"/>
      <c r="P1296" s="297"/>
      <c r="Q1296" s="298"/>
      <c r="R1296" s="227"/>
      <c r="S1296" s="228" t="e">
        <f>IF(C1296="",NA(),MATCH($B1296&amp;$C1296,'Smelter Reference List'!$J:$J,0))</f>
        <v>#N/A</v>
      </c>
      <c r="T1296" s="229"/>
      <c r="U1296" s="229">
        <f t="shared" ca="1" si="41"/>
        <v>0</v>
      </c>
      <c r="V1296" s="229"/>
      <c r="W1296" s="229"/>
      <c r="Y1296" s="223" t="str">
        <f t="shared" si="42"/>
        <v/>
      </c>
    </row>
    <row r="1297" spans="1:25" s="223" customFormat="1" ht="20.25">
      <c r="A1297" s="293"/>
      <c r="B1297" s="294" t="str">
        <f>IF(LEN(A1297)=0,"",INDEX('Smelter Reference List'!$A:$A,MATCH($A1297,'Smelter Reference List'!$E:$E,0)))</f>
        <v/>
      </c>
      <c r="C1297" s="300" t="str">
        <f>IF(LEN(A1297)=0,"",INDEX('Smelter Reference List'!$C:$C,MATCH($A1297,'Smelter Reference List'!$E:$E,0)))</f>
        <v/>
      </c>
      <c r="D1297" s="294" t="str">
        <f ca="1">IF(ISERROR($S1297),"",OFFSET('Smelter Reference List'!$C$4,$S1297-4,0)&amp;"")</f>
        <v/>
      </c>
      <c r="E1297" s="294" t="str">
        <f ca="1">IF(ISERROR($S1297),"",OFFSET('Smelter Reference List'!$D$4,$S1297-4,0)&amp;"")</f>
        <v/>
      </c>
      <c r="F1297" s="294" t="str">
        <f ca="1">IF(ISERROR($S1297),"",OFFSET('Smelter Reference List'!$E$4,$S1297-4,0))</f>
        <v/>
      </c>
      <c r="G1297" s="294" t="str">
        <f ca="1">IF(C1297=$U$4,"Enter smelter details", IF(ISERROR($S1297),"",OFFSET('Smelter Reference List'!$F$4,$S1297-4,0)))</f>
        <v/>
      </c>
      <c r="H1297" s="295" t="str">
        <f ca="1">IF(ISERROR($S1297),"",OFFSET('Smelter Reference List'!$G$4,$S1297-4,0))</f>
        <v/>
      </c>
      <c r="I1297" s="296" t="str">
        <f ca="1">IF(ISERROR($S1297),"",OFFSET('Smelter Reference List'!$H$4,$S1297-4,0))</f>
        <v/>
      </c>
      <c r="J1297" s="296" t="str">
        <f ca="1">IF(ISERROR($S1297),"",OFFSET('Smelter Reference List'!$I$4,$S1297-4,0))</f>
        <v/>
      </c>
      <c r="K1297" s="297"/>
      <c r="L1297" s="297"/>
      <c r="M1297" s="297"/>
      <c r="N1297" s="297"/>
      <c r="O1297" s="297"/>
      <c r="P1297" s="297"/>
      <c r="Q1297" s="298"/>
      <c r="R1297" s="227"/>
      <c r="S1297" s="228" t="e">
        <f>IF(C1297="",NA(),MATCH($B1297&amp;$C1297,'Smelter Reference List'!$J:$J,0))</f>
        <v>#N/A</v>
      </c>
      <c r="T1297" s="229"/>
      <c r="U1297" s="229">
        <f t="shared" ca="1" si="41"/>
        <v>0</v>
      </c>
      <c r="V1297" s="229"/>
      <c r="W1297" s="229"/>
      <c r="Y1297" s="223" t="str">
        <f t="shared" si="42"/>
        <v/>
      </c>
    </row>
    <row r="1298" spans="1:25" s="223" customFormat="1" ht="20.25">
      <c r="A1298" s="293"/>
      <c r="B1298" s="294" t="str">
        <f>IF(LEN(A1298)=0,"",INDEX('Smelter Reference List'!$A:$A,MATCH($A1298,'Smelter Reference List'!$E:$E,0)))</f>
        <v/>
      </c>
      <c r="C1298" s="300" t="str">
        <f>IF(LEN(A1298)=0,"",INDEX('Smelter Reference List'!$C:$C,MATCH($A1298,'Smelter Reference List'!$E:$E,0)))</f>
        <v/>
      </c>
      <c r="D1298" s="294" t="str">
        <f ca="1">IF(ISERROR($S1298),"",OFFSET('Smelter Reference List'!$C$4,$S1298-4,0)&amp;"")</f>
        <v/>
      </c>
      <c r="E1298" s="294" t="str">
        <f ca="1">IF(ISERROR($S1298),"",OFFSET('Smelter Reference List'!$D$4,$S1298-4,0)&amp;"")</f>
        <v/>
      </c>
      <c r="F1298" s="294" t="str">
        <f ca="1">IF(ISERROR($S1298),"",OFFSET('Smelter Reference List'!$E$4,$S1298-4,0))</f>
        <v/>
      </c>
      <c r="G1298" s="294" t="str">
        <f ca="1">IF(C1298=$U$4,"Enter smelter details", IF(ISERROR($S1298),"",OFFSET('Smelter Reference List'!$F$4,$S1298-4,0)))</f>
        <v/>
      </c>
      <c r="H1298" s="295" t="str">
        <f ca="1">IF(ISERROR($S1298),"",OFFSET('Smelter Reference List'!$G$4,$S1298-4,0))</f>
        <v/>
      </c>
      <c r="I1298" s="296" t="str">
        <f ca="1">IF(ISERROR($S1298),"",OFFSET('Smelter Reference List'!$H$4,$S1298-4,0))</f>
        <v/>
      </c>
      <c r="J1298" s="296" t="str">
        <f ca="1">IF(ISERROR($S1298),"",OFFSET('Smelter Reference List'!$I$4,$S1298-4,0))</f>
        <v/>
      </c>
      <c r="K1298" s="297"/>
      <c r="L1298" s="297"/>
      <c r="M1298" s="297"/>
      <c r="N1298" s="297"/>
      <c r="O1298" s="297"/>
      <c r="P1298" s="297"/>
      <c r="Q1298" s="298"/>
      <c r="R1298" s="227"/>
      <c r="S1298" s="228" t="e">
        <f>IF(C1298="",NA(),MATCH($B1298&amp;$C1298,'Smelter Reference List'!$J:$J,0))</f>
        <v>#N/A</v>
      </c>
      <c r="T1298" s="229"/>
      <c r="U1298" s="229">
        <f t="shared" ca="1" si="41"/>
        <v>0</v>
      </c>
      <c r="V1298" s="229"/>
      <c r="W1298" s="229"/>
      <c r="Y1298" s="223" t="str">
        <f t="shared" si="42"/>
        <v/>
      </c>
    </row>
    <row r="1299" spans="1:25" s="223" customFormat="1" ht="20.25">
      <c r="A1299" s="293"/>
      <c r="B1299" s="294" t="str">
        <f>IF(LEN(A1299)=0,"",INDEX('Smelter Reference List'!$A:$A,MATCH($A1299,'Smelter Reference List'!$E:$E,0)))</f>
        <v/>
      </c>
      <c r="C1299" s="300" t="str">
        <f>IF(LEN(A1299)=0,"",INDEX('Smelter Reference List'!$C:$C,MATCH($A1299,'Smelter Reference List'!$E:$E,0)))</f>
        <v/>
      </c>
      <c r="D1299" s="294" t="str">
        <f ca="1">IF(ISERROR($S1299),"",OFFSET('Smelter Reference List'!$C$4,$S1299-4,0)&amp;"")</f>
        <v/>
      </c>
      <c r="E1299" s="294" t="str">
        <f ca="1">IF(ISERROR($S1299),"",OFFSET('Smelter Reference List'!$D$4,$S1299-4,0)&amp;"")</f>
        <v/>
      </c>
      <c r="F1299" s="294" t="str">
        <f ca="1">IF(ISERROR($S1299),"",OFFSET('Smelter Reference List'!$E$4,$S1299-4,0))</f>
        <v/>
      </c>
      <c r="G1299" s="294" t="str">
        <f ca="1">IF(C1299=$U$4,"Enter smelter details", IF(ISERROR($S1299),"",OFFSET('Smelter Reference List'!$F$4,$S1299-4,0)))</f>
        <v/>
      </c>
      <c r="H1299" s="295" t="str">
        <f ca="1">IF(ISERROR($S1299),"",OFFSET('Smelter Reference List'!$G$4,$S1299-4,0))</f>
        <v/>
      </c>
      <c r="I1299" s="296" t="str">
        <f ca="1">IF(ISERROR($S1299),"",OFFSET('Smelter Reference List'!$H$4,$S1299-4,0))</f>
        <v/>
      </c>
      <c r="J1299" s="296" t="str">
        <f ca="1">IF(ISERROR($S1299),"",OFFSET('Smelter Reference List'!$I$4,$S1299-4,0))</f>
        <v/>
      </c>
      <c r="K1299" s="297"/>
      <c r="L1299" s="297"/>
      <c r="M1299" s="297"/>
      <c r="N1299" s="297"/>
      <c r="O1299" s="297"/>
      <c r="P1299" s="297"/>
      <c r="Q1299" s="298"/>
      <c r="R1299" s="227"/>
      <c r="S1299" s="228" t="e">
        <f>IF(C1299="",NA(),MATCH($B1299&amp;$C1299,'Smelter Reference List'!$J:$J,0))</f>
        <v>#N/A</v>
      </c>
      <c r="T1299" s="229"/>
      <c r="U1299" s="229">
        <f t="shared" ca="1" si="41"/>
        <v>0</v>
      </c>
      <c r="V1299" s="229"/>
      <c r="W1299" s="229"/>
      <c r="Y1299" s="223" t="str">
        <f t="shared" si="42"/>
        <v/>
      </c>
    </row>
    <row r="1300" spans="1:25" s="223" customFormat="1" ht="20.25">
      <c r="A1300" s="293"/>
      <c r="B1300" s="294" t="str">
        <f>IF(LEN(A1300)=0,"",INDEX('Smelter Reference List'!$A:$A,MATCH($A1300,'Smelter Reference List'!$E:$E,0)))</f>
        <v/>
      </c>
      <c r="C1300" s="300" t="str">
        <f>IF(LEN(A1300)=0,"",INDEX('Smelter Reference List'!$C:$C,MATCH($A1300,'Smelter Reference List'!$E:$E,0)))</f>
        <v/>
      </c>
      <c r="D1300" s="294" t="str">
        <f ca="1">IF(ISERROR($S1300),"",OFFSET('Smelter Reference List'!$C$4,$S1300-4,0)&amp;"")</f>
        <v/>
      </c>
      <c r="E1300" s="294" t="str">
        <f ca="1">IF(ISERROR($S1300),"",OFFSET('Smelter Reference List'!$D$4,$S1300-4,0)&amp;"")</f>
        <v/>
      </c>
      <c r="F1300" s="294" t="str">
        <f ca="1">IF(ISERROR($S1300),"",OFFSET('Smelter Reference List'!$E$4,$S1300-4,0))</f>
        <v/>
      </c>
      <c r="G1300" s="294" t="str">
        <f ca="1">IF(C1300=$U$4,"Enter smelter details", IF(ISERROR($S1300),"",OFFSET('Smelter Reference List'!$F$4,$S1300-4,0)))</f>
        <v/>
      </c>
      <c r="H1300" s="295" t="str">
        <f ca="1">IF(ISERROR($S1300),"",OFFSET('Smelter Reference List'!$G$4,$S1300-4,0))</f>
        <v/>
      </c>
      <c r="I1300" s="296" t="str">
        <f ca="1">IF(ISERROR($S1300),"",OFFSET('Smelter Reference List'!$H$4,$S1300-4,0))</f>
        <v/>
      </c>
      <c r="J1300" s="296" t="str">
        <f ca="1">IF(ISERROR($S1300),"",OFFSET('Smelter Reference List'!$I$4,$S1300-4,0))</f>
        <v/>
      </c>
      <c r="K1300" s="297"/>
      <c r="L1300" s="297"/>
      <c r="M1300" s="297"/>
      <c r="N1300" s="297"/>
      <c r="O1300" s="297"/>
      <c r="P1300" s="297"/>
      <c r="Q1300" s="298"/>
      <c r="R1300" s="227"/>
      <c r="S1300" s="228" t="e">
        <f>IF(C1300="",NA(),MATCH($B1300&amp;$C1300,'Smelter Reference List'!$J:$J,0))</f>
        <v>#N/A</v>
      </c>
      <c r="T1300" s="229"/>
      <c r="U1300" s="229">
        <f t="shared" ca="1" si="41"/>
        <v>0</v>
      </c>
      <c r="V1300" s="229"/>
      <c r="W1300" s="229"/>
      <c r="Y1300" s="223" t="str">
        <f t="shared" si="42"/>
        <v/>
      </c>
    </row>
    <row r="1301" spans="1:25" s="223" customFormat="1" ht="20.25">
      <c r="A1301" s="293"/>
      <c r="B1301" s="294" t="str">
        <f>IF(LEN(A1301)=0,"",INDEX('Smelter Reference List'!$A:$A,MATCH($A1301,'Smelter Reference List'!$E:$E,0)))</f>
        <v/>
      </c>
      <c r="C1301" s="300" t="str">
        <f>IF(LEN(A1301)=0,"",INDEX('Smelter Reference List'!$C:$C,MATCH($A1301,'Smelter Reference List'!$E:$E,0)))</f>
        <v/>
      </c>
      <c r="D1301" s="294" t="str">
        <f ca="1">IF(ISERROR($S1301),"",OFFSET('Smelter Reference List'!$C$4,$S1301-4,0)&amp;"")</f>
        <v/>
      </c>
      <c r="E1301" s="294" t="str">
        <f ca="1">IF(ISERROR($S1301),"",OFFSET('Smelter Reference List'!$D$4,$S1301-4,0)&amp;"")</f>
        <v/>
      </c>
      <c r="F1301" s="294" t="str">
        <f ca="1">IF(ISERROR($S1301),"",OFFSET('Smelter Reference List'!$E$4,$S1301-4,0))</f>
        <v/>
      </c>
      <c r="G1301" s="294" t="str">
        <f ca="1">IF(C1301=$U$4,"Enter smelter details", IF(ISERROR($S1301),"",OFFSET('Smelter Reference List'!$F$4,$S1301-4,0)))</f>
        <v/>
      </c>
      <c r="H1301" s="295" t="str">
        <f ca="1">IF(ISERROR($S1301),"",OFFSET('Smelter Reference List'!$G$4,$S1301-4,0))</f>
        <v/>
      </c>
      <c r="I1301" s="296" t="str">
        <f ca="1">IF(ISERROR($S1301),"",OFFSET('Smelter Reference List'!$H$4,$S1301-4,0))</f>
        <v/>
      </c>
      <c r="J1301" s="296" t="str">
        <f ca="1">IF(ISERROR($S1301),"",OFFSET('Smelter Reference List'!$I$4,$S1301-4,0))</f>
        <v/>
      </c>
      <c r="K1301" s="297"/>
      <c r="L1301" s="297"/>
      <c r="M1301" s="297"/>
      <c r="N1301" s="297"/>
      <c r="O1301" s="297"/>
      <c r="P1301" s="297"/>
      <c r="Q1301" s="298"/>
      <c r="R1301" s="227"/>
      <c r="S1301" s="228" t="e">
        <f>IF(C1301="",NA(),MATCH($B1301&amp;$C1301,'Smelter Reference List'!$J:$J,0))</f>
        <v>#N/A</v>
      </c>
      <c r="T1301" s="229"/>
      <c r="U1301" s="229">
        <f t="shared" ca="1" si="41"/>
        <v>0</v>
      </c>
      <c r="V1301" s="229"/>
      <c r="W1301" s="229"/>
      <c r="Y1301" s="223" t="str">
        <f t="shared" si="42"/>
        <v/>
      </c>
    </row>
    <row r="1302" spans="1:25" s="223" customFormat="1" ht="20.25">
      <c r="A1302" s="293"/>
      <c r="B1302" s="294" t="str">
        <f>IF(LEN(A1302)=0,"",INDEX('Smelter Reference List'!$A:$A,MATCH($A1302,'Smelter Reference List'!$E:$E,0)))</f>
        <v/>
      </c>
      <c r="C1302" s="300" t="str">
        <f>IF(LEN(A1302)=0,"",INDEX('Smelter Reference List'!$C:$C,MATCH($A1302,'Smelter Reference List'!$E:$E,0)))</f>
        <v/>
      </c>
      <c r="D1302" s="294" t="str">
        <f ca="1">IF(ISERROR($S1302),"",OFFSET('Smelter Reference List'!$C$4,$S1302-4,0)&amp;"")</f>
        <v/>
      </c>
      <c r="E1302" s="294" t="str">
        <f ca="1">IF(ISERROR($S1302),"",OFFSET('Smelter Reference List'!$D$4,$S1302-4,0)&amp;"")</f>
        <v/>
      </c>
      <c r="F1302" s="294" t="str">
        <f ca="1">IF(ISERROR($S1302),"",OFFSET('Smelter Reference List'!$E$4,$S1302-4,0))</f>
        <v/>
      </c>
      <c r="G1302" s="294" t="str">
        <f ca="1">IF(C1302=$U$4,"Enter smelter details", IF(ISERROR($S1302),"",OFFSET('Smelter Reference List'!$F$4,$S1302-4,0)))</f>
        <v/>
      </c>
      <c r="H1302" s="295" t="str">
        <f ca="1">IF(ISERROR($S1302),"",OFFSET('Smelter Reference List'!$G$4,$S1302-4,0))</f>
        <v/>
      </c>
      <c r="I1302" s="296" t="str">
        <f ca="1">IF(ISERROR($S1302),"",OFFSET('Smelter Reference List'!$H$4,$S1302-4,0))</f>
        <v/>
      </c>
      <c r="J1302" s="296" t="str">
        <f ca="1">IF(ISERROR($S1302),"",OFFSET('Smelter Reference List'!$I$4,$S1302-4,0))</f>
        <v/>
      </c>
      <c r="K1302" s="297"/>
      <c r="L1302" s="297"/>
      <c r="M1302" s="297"/>
      <c r="N1302" s="297"/>
      <c r="O1302" s="297"/>
      <c r="P1302" s="297"/>
      <c r="Q1302" s="298"/>
      <c r="R1302" s="227"/>
      <c r="S1302" s="228" t="e">
        <f>IF(C1302="",NA(),MATCH($B1302&amp;$C1302,'Smelter Reference List'!$J:$J,0))</f>
        <v>#N/A</v>
      </c>
      <c r="T1302" s="229"/>
      <c r="U1302" s="229">
        <f t="shared" ca="1" si="41"/>
        <v>0</v>
      </c>
      <c r="V1302" s="229"/>
      <c r="W1302" s="229"/>
      <c r="Y1302" s="223" t="str">
        <f t="shared" si="42"/>
        <v/>
      </c>
    </row>
    <row r="1303" spans="1:25" s="223" customFormat="1" ht="20.25">
      <c r="A1303" s="293"/>
      <c r="B1303" s="294" t="str">
        <f>IF(LEN(A1303)=0,"",INDEX('Smelter Reference List'!$A:$A,MATCH($A1303,'Smelter Reference List'!$E:$E,0)))</f>
        <v/>
      </c>
      <c r="C1303" s="300" t="str">
        <f>IF(LEN(A1303)=0,"",INDEX('Smelter Reference List'!$C:$C,MATCH($A1303,'Smelter Reference List'!$E:$E,0)))</f>
        <v/>
      </c>
      <c r="D1303" s="294" t="str">
        <f ca="1">IF(ISERROR($S1303),"",OFFSET('Smelter Reference List'!$C$4,$S1303-4,0)&amp;"")</f>
        <v/>
      </c>
      <c r="E1303" s="294" t="str">
        <f ca="1">IF(ISERROR($S1303),"",OFFSET('Smelter Reference List'!$D$4,$S1303-4,0)&amp;"")</f>
        <v/>
      </c>
      <c r="F1303" s="294" t="str">
        <f ca="1">IF(ISERROR($S1303),"",OFFSET('Smelter Reference List'!$E$4,$S1303-4,0))</f>
        <v/>
      </c>
      <c r="G1303" s="294" t="str">
        <f ca="1">IF(C1303=$U$4,"Enter smelter details", IF(ISERROR($S1303),"",OFFSET('Smelter Reference List'!$F$4,$S1303-4,0)))</f>
        <v/>
      </c>
      <c r="H1303" s="295" t="str">
        <f ca="1">IF(ISERROR($S1303),"",OFFSET('Smelter Reference List'!$G$4,$S1303-4,0))</f>
        <v/>
      </c>
      <c r="I1303" s="296" t="str">
        <f ca="1">IF(ISERROR($S1303),"",OFFSET('Smelter Reference List'!$H$4,$S1303-4,0))</f>
        <v/>
      </c>
      <c r="J1303" s="296" t="str">
        <f ca="1">IF(ISERROR($S1303),"",OFFSET('Smelter Reference List'!$I$4,$S1303-4,0))</f>
        <v/>
      </c>
      <c r="K1303" s="297"/>
      <c r="L1303" s="297"/>
      <c r="M1303" s="297"/>
      <c r="N1303" s="297"/>
      <c r="O1303" s="297"/>
      <c r="P1303" s="297"/>
      <c r="Q1303" s="298"/>
      <c r="R1303" s="227"/>
      <c r="S1303" s="228" t="e">
        <f>IF(C1303="",NA(),MATCH($B1303&amp;$C1303,'Smelter Reference List'!$J:$J,0))</f>
        <v>#N/A</v>
      </c>
      <c r="T1303" s="229"/>
      <c r="U1303" s="229">
        <f t="shared" ca="1" si="41"/>
        <v>0</v>
      </c>
      <c r="V1303" s="229"/>
      <c r="W1303" s="229"/>
      <c r="Y1303" s="223" t="str">
        <f t="shared" si="42"/>
        <v/>
      </c>
    </row>
    <row r="1304" spans="1:25" s="223" customFormat="1" ht="20.25">
      <c r="A1304" s="293"/>
      <c r="B1304" s="294" t="str">
        <f>IF(LEN(A1304)=0,"",INDEX('Smelter Reference List'!$A:$A,MATCH($A1304,'Smelter Reference List'!$E:$E,0)))</f>
        <v/>
      </c>
      <c r="C1304" s="300" t="str">
        <f>IF(LEN(A1304)=0,"",INDEX('Smelter Reference List'!$C:$C,MATCH($A1304,'Smelter Reference List'!$E:$E,0)))</f>
        <v/>
      </c>
      <c r="D1304" s="294" t="str">
        <f ca="1">IF(ISERROR($S1304),"",OFFSET('Smelter Reference List'!$C$4,$S1304-4,0)&amp;"")</f>
        <v/>
      </c>
      <c r="E1304" s="294" t="str">
        <f ca="1">IF(ISERROR($S1304),"",OFFSET('Smelter Reference List'!$D$4,$S1304-4,0)&amp;"")</f>
        <v/>
      </c>
      <c r="F1304" s="294" t="str">
        <f ca="1">IF(ISERROR($S1304),"",OFFSET('Smelter Reference List'!$E$4,$S1304-4,0))</f>
        <v/>
      </c>
      <c r="G1304" s="294" t="str">
        <f ca="1">IF(C1304=$U$4,"Enter smelter details", IF(ISERROR($S1304),"",OFFSET('Smelter Reference List'!$F$4,$S1304-4,0)))</f>
        <v/>
      </c>
      <c r="H1304" s="295" t="str">
        <f ca="1">IF(ISERROR($S1304),"",OFFSET('Smelter Reference List'!$G$4,$S1304-4,0))</f>
        <v/>
      </c>
      <c r="I1304" s="296" t="str">
        <f ca="1">IF(ISERROR($S1304),"",OFFSET('Smelter Reference List'!$H$4,$S1304-4,0))</f>
        <v/>
      </c>
      <c r="J1304" s="296" t="str">
        <f ca="1">IF(ISERROR($S1304),"",OFFSET('Smelter Reference List'!$I$4,$S1304-4,0))</f>
        <v/>
      </c>
      <c r="K1304" s="297"/>
      <c r="L1304" s="297"/>
      <c r="M1304" s="297"/>
      <c r="N1304" s="297"/>
      <c r="O1304" s="297"/>
      <c r="P1304" s="297"/>
      <c r="Q1304" s="298"/>
      <c r="R1304" s="227"/>
      <c r="S1304" s="228" t="e">
        <f>IF(C1304="",NA(),MATCH($B1304&amp;$C1304,'Smelter Reference List'!$J:$J,0))</f>
        <v>#N/A</v>
      </c>
      <c r="T1304" s="229"/>
      <c r="U1304" s="229">
        <f t="shared" ca="1" si="41"/>
        <v>0</v>
      </c>
      <c r="V1304" s="229"/>
      <c r="W1304" s="229"/>
      <c r="Y1304" s="223" t="str">
        <f t="shared" si="42"/>
        <v/>
      </c>
    </row>
    <row r="1305" spans="1:25" s="223" customFormat="1" ht="20.25">
      <c r="A1305" s="293"/>
      <c r="B1305" s="294" t="str">
        <f>IF(LEN(A1305)=0,"",INDEX('Smelter Reference List'!$A:$A,MATCH($A1305,'Smelter Reference List'!$E:$E,0)))</f>
        <v/>
      </c>
      <c r="C1305" s="300" t="str">
        <f>IF(LEN(A1305)=0,"",INDEX('Smelter Reference List'!$C:$C,MATCH($A1305,'Smelter Reference List'!$E:$E,0)))</f>
        <v/>
      </c>
      <c r="D1305" s="294" t="str">
        <f ca="1">IF(ISERROR($S1305),"",OFFSET('Smelter Reference List'!$C$4,$S1305-4,0)&amp;"")</f>
        <v/>
      </c>
      <c r="E1305" s="294" t="str">
        <f ca="1">IF(ISERROR($S1305),"",OFFSET('Smelter Reference List'!$D$4,$S1305-4,0)&amp;"")</f>
        <v/>
      </c>
      <c r="F1305" s="294" t="str">
        <f ca="1">IF(ISERROR($S1305),"",OFFSET('Smelter Reference List'!$E$4,$S1305-4,0))</f>
        <v/>
      </c>
      <c r="G1305" s="294" t="str">
        <f ca="1">IF(C1305=$U$4,"Enter smelter details", IF(ISERROR($S1305),"",OFFSET('Smelter Reference List'!$F$4,$S1305-4,0)))</f>
        <v/>
      </c>
      <c r="H1305" s="295" t="str">
        <f ca="1">IF(ISERROR($S1305),"",OFFSET('Smelter Reference List'!$G$4,$S1305-4,0))</f>
        <v/>
      </c>
      <c r="I1305" s="296" t="str">
        <f ca="1">IF(ISERROR($S1305),"",OFFSET('Smelter Reference List'!$H$4,$S1305-4,0))</f>
        <v/>
      </c>
      <c r="J1305" s="296" t="str">
        <f ca="1">IF(ISERROR($S1305),"",OFFSET('Smelter Reference List'!$I$4,$S1305-4,0))</f>
        <v/>
      </c>
      <c r="K1305" s="297"/>
      <c r="L1305" s="297"/>
      <c r="M1305" s="297"/>
      <c r="N1305" s="297"/>
      <c r="O1305" s="297"/>
      <c r="P1305" s="297"/>
      <c r="Q1305" s="298"/>
      <c r="R1305" s="227"/>
      <c r="S1305" s="228" t="e">
        <f>IF(C1305="",NA(),MATCH($B1305&amp;$C1305,'Smelter Reference List'!$J:$J,0))</f>
        <v>#N/A</v>
      </c>
      <c r="T1305" s="229"/>
      <c r="U1305" s="229">
        <f t="shared" ca="1" si="41"/>
        <v>0</v>
      </c>
      <c r="V1305" s="229"/>
      <c r="W1305" s="229"/>
      <c r="Y1305" s="223" t="str">
        <f t="shared" si="42"/>
        <v/>
      </c>
    </row>
    <row r="1306" spans="1:25" s="223" customFormat="1" ht="20.25">
      <c r="A1306" s="293"/>
      <c r="B1306" s="294" t="str">
        <f>IF(LEN(A1306)=0,"",INDEX('Smelter Reference List'!$A:$A,MATCH($A1306,'Smelter Reference List'!$E:$E,0)))</f>
        <v/>
      </c>
      <c r="C1306" s="300" t="str">
        <f>IF(LEN(A1306)=0,"",INDEX('Smelter Reference List'!$C:$C,MATCH($A1306,'Smelter Reference List'!$E:$E,0)))</f>
        <v/>
      </c>
      <c r="D1306" s="294" t="str">
        <f ca="1">IF(ISERROR($S1306),"",OFFSET('Smelter Reference List'!$C$4,$S1306-4,0)&amp;"")</f>
        <v/>
      </c>
      <c r="E1306" s="294" t="str">
        <f ca="1">IF(ISERROR($S1306),"",OFFSET('Smelter Reference List'!$D$4,$S1306-4,0)&amp;"")</f>
        <v/>
      </c>
      <c r="F1306" s="294" t="str">
        <f ca="1">IF(ISERROR($S1306),"",OFFSET('Smelter Reference List'!$E$4,$S1306-4,0))</f>
        <v/>
      </c>
      <c r="G1306" s="294" t="str">
        <f ca="1">IF(C1306=$U$4,"Enter smelter details", IF(ISERROR($S1306),"",OFFSET('Smelter Reference List'!$F$4,$S1306-4,0)))</f>
        <v/>
      </c>
      <c r="H1306" s="295" t="str">
        <f ca="1">IF(ISERROR($S1306),"",OFFSET('Smelter Reference List'!$G$4,$S1306-4,0))</f>
        <v/>
      </c>
      <c r="I1306" s="296" t="str">
        <f ca="1">IF(ISERROR($S1306),"",OFFSET('Smelter Reference List'!$H$4,$S1306-4,0))</f>
        <v/>
      </c>
      <c r="J1306" s="296" t="str">
        <f ca="1">IF(ISERROR($S1306),"",OFFSET('Smelter Reference List'!$I$4,$S1306-4,0))</f>
        <v/>
      </c>
      <c r="K1306" s="297"/>
      <c r="L1306" s="297"/>
      <c r="M1306" s="297"/>
      <c r="N1306" s="297"/>
      <c r="O1306" s="297"/>
      <c r="P1306" s="297"/>
      <c r="Q1306" s="298"/>
      <c r="R1306" s="227"/>
      <c r="S1306" s="228" t="e">
        <f>IF(C1306="",NA(),MATCH($B1306&amp;$C1306,'Smelter Reference List'!$J:$J,0))</f>
        <v>#N/A</v>
      </c>
      <c r="T1306" s="229"/>
      <c r="U1306" s="229">
        <f t="shared" ca="1" si="41"/>
        <v>0</v>
      </c>
      <c r="V1306" s="229"/>
      <c r="W1306" s="229"/>
      <c r="Y1306" s="223" t="str">
        <f t="shared" si="42"/>
        <v/>
      </c>
    </row>
    <row r="1307" spans="1:25" s="223" customFormat="1" ht="20.25">
      <c r="A1307" s="293"/>
      <c r="B1307" s="294" t="str">
        <f>IF(LEN(A1307)=0,"",INDEX('Smelter Reference List'!$A:$A,MATCH($A1307,'Smelter Reference List'!$E:$E,0)))</f>
        <v/>
      </c>
      <c r="C1307" s="300" t="str">
        <f>IF(LEN(A1307)=0,"",INDEX('Smelter Reference List'!$C:$C,MATCH($A1307,'Smelter Reference List'!$E:$E,0)))</f>
        <v/>
      </c>
      <c r="D1307" s="294" t="str">
        <f ca="1">IF(ISERROR($S1307),"",OFFSET('Smelter Reference List'!$C$4,$S1307-4,0)&amp;"")</f>
        <v/>
      </c>
      <c r="E1307" s="294" t="str">
        <f ca="1">IF(ISERROR($S1307),"",OFFSET('Smelter Reference List'!$D$4,$S1307-4,0)&amp;"")</f>
        <v/>
      </c>
      <c r="F1307" s="294" t="str">
        <f ca="1">IF(ISERROR($S1307),"",OFFSET('Smelter Reference List'!$E$4,$S1307-4,0))</f>
        <v/>
      </c>
      <c r="G1307" s="294" t="str">
        <f ca="1">IF(C1307=$U$4,"Enter smelter details", IF(ISERROR($S1307),"",OFFSET('Smelter Reference List'!$F$4,$S1307-4,0)))</f>
        <v/>
      </c>
      <c r="H1307" s="295" t="str">
        <f ca="1">IF(ISERROR($S1307),"",OFFSET('Smelter Reference List'!$G$4,$S1307-4,0))</f>
        <v/>
      </c>
      <c r="I1307" s="296" t="str">
        <f ca="1">IF(ISERROR($S1307),"",OFFSET('Smelter Reference List'!$H$4,$S1307-4,0))</f>
        <v/>
      </c>
      <c r="J1307" s="296" t="str">
        <f ca="1">IF(ISERROR($S1307),"",OFFSET('Smelter Reference List'!$I$4,$S1307-4,0))</f>
        <v/>
      </c>
      <c r="K1307" s="297"/>
      <c r="L1307" s="297"/>
      <c r="M1307" s="297"/>
      <c r="N1307" s="297"/>
      <c r="O1307" s="297"/>
      <c r="P1307" s="297"/>
      <c r="Q1307" s="298"/>
      <c r="R1307" s="227"/>
      <c r="S1307" s="228" t="e">
        <f>IF(C1307="",NA(),MATCH($B1307&amp;$C1307,'Smelter Reference List'!$J:$J,0))</f>
        <v>#N/A</v>
      </c>
      <c r="T1307" s="229"/>
      <c r="U1307" s="229">
        <f t="shared" ca="1" si="41"/>
        <v>0</v>
      </c>
      <c r="V1307" s="229"/>
      <c r="W1307" s="229"/>
      <c r="Y1307" s="223" t="str">
        <f t="shared" si="42"/>
        <v/>
      </c>
    </row>
    <row r="1308" spans="1:25" s="223" customFormat="1" ht="20.25">
      <c r="A1308" s="293"/>
      <c r="B1308" s="294" t="str">
        <f>IF(LEN(A1308)=0,"",INDEX('Smelter Reference List'!$A:$A,MATCH($A1308,'Smelter Reference List'!$E:$E,0)))</f>
        <v/>
      </c>
      <c r="C1308" s="300" t="str">
        <f>IF(LEN(A1308)=0,"",INDEX('Smelter Reference List'!$C:$C,MATCH($A1308,'Smelter Reference List'!$E:$E,0)))</f>
        <v/>
      </c>
      <c r="D1308" s="294" t="str">
        <f ca="1">IF(ISERROR($S1308),"",OFFSET('Smelter Reference List'!$C$4,$S1308-4,0)&amp;"")</f>
        <v/>
      </c>
      <c r="E1308" s="294" t="str">
        <f ca="1">IF(ISERROR($S1308),"",OFFSET('Smelter Reference List'!$D$4,$S1308-4,0)&amp;"")</f>
        <v/>
      </c>
      <c r="F1308" s="294" t="str">
        <f ca="1">IF(ISERROR($S1308),"",OFFSET('Smelter Reference List'!$E$4,$S1308-4,0))</f>
        <v/>
      </c>
      <c r="G1308" s="294" t="str">
        <f ca="1">IF(C1308=$U$4,"Enter smelter details", IF(ISERROR($S1308),"",OFFSET('Smelter Reference List'!$F$4,$S1308-4,0)))</f>
        <v/>
      </c>
      <c r="H1308" s="295" t="str">
        <f ca="1">IF(ISERROR($S1308),"",OFFSET('Smelter Reference List'!$G$4,$S1308-4,0))</f>
        <v/>
      </c>
      <c r="I1308" s="296" t="str">
        <f ca="1">IF(ISERROR($S1308),"",OFFSET('Smelter Reference List'!$H$4,$S1308-4,0))</f>
        <v/>
      </c>
      <c r="J1308" s="296" t="str">
        <f ca="1">IF(ISERROR($S1308),"",OFFSET('Smelter Reference List'!$I$4,$S1308-4,0))</f>
        <v/>
      </c>
      <c r="K1308" s="297"/>
      <c r="L1308" s="297"/>
      <c r="M1308" s="297"/>
      <c r="N1308" s="297"/>
      <c r="O1308" s="297"/>
      <c r="P1308" s="297"/>
      <c r="Q1308" s="298"/>
      <c r="R1308" s="227"/>
      <c r="S1308" s="228" t="e">
        <f>IF(C1308="",NA(),MATCH($B1308&amp;$C1308,'Smelter Reference List'!$J:$J,0))</f>
        <v>#N/A</v>
      </c>
      <c r="T1308" s="229"/>
      <c r="U1308" s="229">
        <f t="shared" ca="1" si="41"/>
        <v>0</v>
      </c>
      <c r="V1308" s="229"/>
      <c r="W1308" s="229"/>
      <c r="Y1308" s="223" t="str">
        <f t="shared" si="42"/>
        <v/>
      </c>
    </row>
    <row r="1309" spans="1:25" s="223" customFormat="1" ht="20.25">
      <c r="A1309" s="293"/>
      <c r="B1309" s="294" t="str">
        <f>IF(LEN(A1309)=0,"",INDEX('Smelter Reference List'!$A:$A,MATCH($A1309,'Smelter Reference List'!$E:$E,0)))</f>
        <v/>
      </c>
      <c r="C1309" s="300" t="str">
        <f>IF(LEN(A1309)=0,"",INDEX('Smelter Reference List'!$C:$C,MATCH($A1309,'Smelter Reference List'!$E:$E,0)))</f>
        <v/>
      </c>
      <c r="D1309" s="294" t="str">
        <f ca="1">IF(ISERROR($S1309),"",OFFSET('Smelter Reference List'!$C$4,$S1309-4,0)&amp;"")</f>
        <v/>
      </c>
      <c r="E1309" s="294" t="str">
        <f ca="1">IF(ISERROR($S1309),"",OFFSET('Smelter Reference List'!$D$4,$S1309-4,0)&amp;"")</f>
        <v/>
      </c>
      <c r="F1309" s="294" t="str">
        <f ca="1">IF(ISERROR($S1309),"",OFFSET('Smelter Reference List'!$E$4,$S1309-4,0))</f>
        <v/>
      </c>
      <c r="G1309" s="294" t="str">
        <f ca="1">IF(C1309=$U$4,"Enter smelter details", IF(ISERROR($S1309),"",OFFSET('Smelter Reference List'!$F$4,$S1309-4,0)))</f>
        <v/>
      </c>
      <c r="H1309" s="295" t="str">
        <f ca="1">IF(ISERROR($S1309),"",OFFSET('Smelter Reference List'!$G$4,$S1309-4,0))</f>
        <v/>
      </c>
      <c r="I1309" s="296" t="str">
        <f ca="1">IF(ISERROR($S1309),"",OFFSET('Smelter Reference List'!$H$4,$S1309-4,0))</f>
        <v/>
      </c>
      <c r="J1309" s="296" t="str">
        <f ca="1">IF(ISERROR($S1309),"",OFFSET('Smelter Reference List'!$I$4,$S1309-4,0))</f>
        <v/>
      </c>
      <c r="K1309" s="297"/>
      <c r="L1309" s="297"/>
      <c r="M1309" s="297"/>
      <c r="N1309" s="297"/>
      <c r="O1309" s="297"/>
      <c r="P1309" s="297"/>
      <c r="Q1309" s="298"/>
      <c r="R1309" s="227"/>
      <c r="S1309" s="228" t="e">
        <f>IF(C1309="",NA(),MATCH($B1309&amp;$C1309,'Smelter Reference List'!$J:$J,0))</f>
        <v>#N/A</v>
      </c>
      <c r="T1309" s="229"/>
      <c r="U1309" s="229">
        <f t="shared" ca="1" si="41"/>
        <v>0</v>
      </c>
      <c r="V1309" s="229"/>
      <c r="W1309" s="229"/>
      <c r="Y1309" s="223" t="str">
        <f t="shared" si="42"/>
        <v/>
      </c>
    </row>
    <row r="1310" spans="1:25" s="223" customFormat="1" ht="20.25">
      <c r="A1310" s="293"/>
      <c r="B1310" s="294" t="str">
        <f>IF(LEN(A1310)=0,"",INDEX('Smelter Reference List'!$A:$A,MATCH($A1310,'Smelter Reference List'!$E:$E,0)))</f>
        <v/>
      </c>
      <c r="C1310" s="300" t="str">
        <f>IF(LEN(A1310)=0,"",INDEX('Smelter Reference List'!$C:$C,MATCH($A1310,'Smelter Reference List'!$E:$E,0)))</f>
        <v/>
      </c>
      <c r="D1310" s="294" t="str">
        <f ca="1">IF(ISERROR($S1310),"",OFFSET('Smelter Reference List'!$C$4,$S1310-4,0)&amp;"")</f>
        <v/>
      </c>
      <c r="E1310" s="294" t="str">
        <f ca="1">IF(ISERROR($S1310),"",OFFSET('Smelter Reference List'!$D$4,$S1310-4,0)&amp;"")</f>
        <v/>
      </c>
      <c r="F1310" s="294" t="str">
        <f ca="1">IF(ISERROR($S1310),"",OFFSET('Smelter Reference List'!$E$4,$S1310-4,0))</f>
        <v/>
      </c>
      <c r="G1310" s="294" t="str">
        <f ca="1">IF(C1310=$U$4,"Enter smelter details", IF(ISERROR($S1310),"",OFFSET('Smelter Reference List'!$F$4,$S1310-4,0)))</f>
        <v/>
      </c>
      <c r="H1310" s="295" t="str">
        <f ca="1">IF(ISERROR($S1310),"",OFFSET('Smelter Reference List'!$G$4,$S1310-4,0))</f>
        <v/>
      </c>
      <c r="I1310" s="296" t="str">
        <f ca="1">IF(ISERROR($S1310),"",OFFSET('Smelter Reference List'!$H$4,$S1310-4,0))</f>
        <v/>
      </c>
      <c r="J1310" s="296" t="str">
        <f ca="1">IF(ISERROR($S1310),"",OFFSET('Smelter Reference List'!$I$4,$S1310-4,0))</f>
        <v/>
      </c>
      <c r="K1310" s="297"/>
      <c r="L1310" s="297"/>
      <c r="M1310" s="297"/>
      <c r="N1310" s="297"/>
      <c r="O1310" s="297"/>
      <c r="P1310" s="297"/>
      <c r="Q1310" s="298"/>
      <c r="R1310" s="227"/>
      <c r="S1310" s="228" t="e">
        <f>IF(C1310="",NA(),MATCH($B1310&amp;$C1310,'Smelter Reference List'!$J:$J,0))</f>
        <v>#N/A</v>
      </c>
      <c r="T1310" s="229"/>
      <c r="U1310" s="229">
        <f t="shared" ca="1" si="41"/>
        <v>0</v>
      </c>
      <c r="V1310" s="229"/>
      <c r="W1310" s="229"/>
      <c r="Y1310" s="223" t="str">
        <f t="shared" si="42"/>
        <v/>
      </c>
    </row>
    <row r="1311" spans="1:25" s="223" customFormat="1" ht="20.25">
      <c r="A1311" s="293"/>
      <c r="B1311" s="294" t="str">
        <f>IF(LEN(A1311)=0,"",INDEX('Smelter Reference List'!$A:$A,MATCH($A1311,'Smelter Reference List'!$E:$E,0)))</f>
        <v/>
      </c>
      <c r="C1311" s="300" t="str">
        <f>IF(LEN(A1311)=0,"",INDEX('Smelter Reference List'!$C:$C,MATCH($A1311,'Smelter Reference List'!$E:$E,0)))</f>
        <v/>
      </c>
      <c r="D1311" s="294" t="str">
        <f ca="1">IF(ISERROR($S1311),"",OFFSET('Smelter Reference List'!$C$4,$S1311-4,0)&amp;"")</f>
        <v/>
      </c>
      <c r="E1311" s="294" t="str">
        <f ca="1">IF(ISERROR($S1311),"",OFFSET('Smelter Reference List'!$D$4,$S1311-4,0)&amp;"")</f>
        <v/>
      </c>
      <c r="F1311" s="294" t="str">
        <f ca="1">IF(ISERROR($S1311),"",OFFSET('Smelter Reference List'!$E$4,$S1311-4,0))</f>
        <v/>
      </c>
      <c r="G1311" s="294" t="str">
        <f ca="1">IF(C1311=$U$4,"Enter smelter details", IF(ISERROR($S1311),"",OFFSET('Smelter Reference List'!$F$4,$S1311-4,0)))</f>
        <v/>
      </c>
      <c r="H1311" s="295" t="str">
        <f ca="1">IF(ISERROR($S1311),"",OFFSET('Smelter Reference List'!$G$4,$S1311-4,0))</f>
        <v/>
      </c>
      <c r="I1311" s="296" t="str">
        <f ca="1">IF(ISERROR($S1311),"",OFFSET('Smelter Reference List'!$H$4,$S1311-4,0))</f>
        <v/>
      </c>
      <c r="J1311" s="296" t="str">
        <f ca="1">IF(ISERROR($S1311),"",OFFSET('Smelter Reference List'!$I$4,$S1311-4,0))</f>
        <v/>
      </c>
      <c r="K1311" s="297"/>
      <c r="L1311" s="297"/>
      <c r="M1311" s="297"/>
      <c r="N1311" s="297"/>
      <c r="O1311" s="297"/>
      <c r="P1311" s="297"/>
      <c r="Q1311" s="298"/>
      <c r="R1311" s="227"/>
      <c r="S1311" s="228" t="e">
        <f>IF(C1311="",NA(),MATCH($B1311&amp;$C1311,'Smelter Reference List'!$J:$J,0))</f>
        <v>#N/A</v>
      </c>
      <c r="T1311" s="229"/>
      <c r="U1311" s="229">
        <f t="shared" ca="1" si="41"/>
        <v>0</v>
      </c>
      <c r="V1311" s="229"/>
      <c r="W1311" s="229"/>
      <c r="Y1311" s="223" t="str">
        <f t="shared" si="42"/>
        <v/>
      </c>
    </row>
    <row r="1312" spans="1:25" s="223" customFormat="1" ht="20.25">
      <c r="A1312" s="293"/>
      <c r="B1312" s="294" t="str">
        <f>IF(LEN(A1312)=0,"",INDEX('Smelter Reference List'!$A:$A,MATCH($A1312,'Smelter Reference List'!$E:$E,0)))</f>
        <v/>
      </c>
      <c r="C1312" s="300" t="str">
        <f>IF(LEN(A1312)=0,"",INDEX('Smelter Reference List'!$C:$C,MATCH($A1312,'Smelter Reference List'!$E:$E,0)))</f>
        <v/>
      </c>
      <c r="D1312" s="294" t="str">
        <f ca="1">IF(ISERROR($S1312),"",OFFSET('Smelter Reference List'!$C$4,$S1312-4,0)&amp;"")</f>
        <v/>
      </c>
      <c r="E1312" s="294" t="str">
        <f ca="1">IF(ISERROR($S1312),"",OFFSET('Smelter Reference List'!$D$4,$S1312-4,0)&amp;"")</f>
        <v/>
      </c>
      <c r="F1312" s="294" t="str">
        <f ca="1">IF(ISERROR($S1312),"",OFFSET('Smelter Reference List'!$E$4,$S1312-4,0))</f>
        <v/>
      </c>
      <c r="G1312" s="294" t="str">
        <f ca="1">IF(C1312=$U$4,"Enter smelter details", IF(ISERROR($S1312),"",OFFSET('Smelter Reference List'!$F$4,$S1312-4,0)))</f>
        <v/>
      </c>
      <c r="H1312" s="295" t="str">
        <f ca="1">IF(ISERROR($S1312),"",OFFSET('Smelter Reference List'!$G$4,$S1312-4,0))</f>
        <v/>
      </c>
      <c r="I1312" s="296" t="str">
        <f ca="1">IF(ISERROR($S1312),"",OFFSET('Smelter Reference List'!$H$4,$S1312-4,0))</f>
        <v/>
      </c>
      <c r="J1312" s="296" t="str">
        <f ca="1">IF(ISERROR($S1312),"",OFFSET('Smelter Reference List'!$I$4,$S1312-4,0))</f>
        <v/>
      </c>
      <c r="K1312" s="297"/>
      <c r="L1312" s="297"/>
      <c r="M1312" s="297"/>
      <c r="N1312" s="297"/>
      <c r="O1312" s="297"/>
      <c r="P1312" s="297"/>
      <c r="Q1312" s="298"/>
      <c r="R1312" s="227"/>
      <c r="S1312" s="228" t="e">
        <f>IF(C1312="",NA(),MATCH($B1312&amp;$C1312,'Smelter Reference List'!$J:$J,0))</f>
        <v>#N/A</v>
      </c>
      <c r="T1312" s="229"/>
      <c r="U1312" s="229">
        <f t="shared" ca="1" si="41"/>
        <v>0</v>
      </c>
      <c r="V1312" s="229"/>
      <c r="W1312" s="229"/>
      <c r="Y1312" s="223" t="str">
        <f t="shared" si="42"/>
        <v/>
      </c>
    </row>
    <row r="1313" spans="1:25" s="223" customFormat="1" ht="20.25">
      <c r="A1313" s="293"/>
      <c r="B1313" s="294" t="str">
        <f>IF(LEN(A1313)=0,"",INDEX('Smelter Reference List'!$A:$A,MATCH($A1313,'Smelter Reference List'!$E:$E,0)))</f>
        <v/>
      </c>
      <c r="C1313" s="300" t="str">
        <f>IF(LEN(A1313)=0,"",INDEX('Smelter Reference List'!$C:$C,MATCH($A1313,'Smelter Reference List'!$E:$E,0)))</f>
        <v/>
      </c>
      <c r="D1313" s="294" t="str">
        <f ca="1">IF(ISERROR($S1313),"",OFFSET('Smelter Reference List'!$C$4,$S1313-4,0)&amp;"")</f>
        <v/>
      </c>
      <c r="E1313" s="294" t="str">
        <f ca="1">IF(ISERROR($S1313),"",OFFSET('Smelter Reference List'!$D$4,$S1313-4,0)&amp;"")</f>
        <v/>
      </c>
      <c r="F1313" s="294" t="str">
        <f ca="1">IF(ISERROR($S1313),"",OFFSET('Smelter Reference List'!$E$4,$S1313-4,0))</f>
        <v/>
      </c>
      <c r="G1313" s="294" t="str">
        <f ca="1">IF(C1313=$U$4,"Enter smelter details", IF(ISERROR($S1313),"",OFFSET('Smelter Reference List'!$F$4,$S1313-4,0)))</f>
        <v/>
      </c>
      <c r="H1313" s="295" t="str">
        <f ca="1">IF(ISERROR($S1313),"",OFFSET('Smelter Reference List'!$G$4,$S1313-4,0))</f>
        <v/>
      </c>
      <c r="I1313" s="296" t="str">
        <f ca="1">IF(ISERROR($S1313),"",OFFSET('Smelter Reference List'!$H$4,$S1313-4,0))</f>
        <v/>
      </c>
      <c r="J1313" s="296" t="str">
        <f ca="1">IF(ISERROR($S1313),"",OFFSET('Smelter Reference List'!$I$4,$S1313-4,0))</f>
        <v/>
      </c>
      <c r="K1313" s="297"/>
      <c r="L1313" s="297"/>
      <c r="M1313" s="297"/>
      <c r="N1313" s="297"/>
      <c r="O1313" s="297"/>
      <c r="P1313" s="297"/>
      <c r="Q1313" s="298"/>
      <c r="R1313" s="227"/>
      <c r="S1313" s="228" t="e">
        <f>IF(C1313="",NA(),MATCH($B1313&amp;$C1313,'Smelter Reference List'!$J:$J,0))</f>
        <v>#N/A</v>
      </c>
      <c r="T1313" s="229"/>
      <c r="U1313" s="229">
        <f t="shared" ca="1" si="41"/>
        <v>0</v>
      </c>
      <c r="V1313" s="229"/>
      <c r="W1313" s="229"/>
      <c r="Y1313" s="223" t="str">
        <f t="shared" si="42"/>
        <v/>
      </c>
    </row>
    <row r="1314" spans="1:25" s="223" customFormat="1" ht="20.25">
      <c r="A1314" s="293"/>
      <c r="B1314" s="294" t="str">
        <f>IF(LEN(A1314)=0,"",INDEX('Smelter Reference List'!$A:$A,MATCH($A1314,'Smelter Reference List'!$E:$E,0)))</f>
        <v/>
      </c>
      <c r="C1314" s="300" t="str">
        <f>IF(LEN(A1314)=0,"",INDEX('Smelter Reference List'!$C:$C,MATCH($A1314,'Smelter Reference List'!$E:$E,0)))</f>
        <v/>
      </c>
      <c r="D1314" s="294" t="str">
        <f ca="1">IF(ISERROR($S1314),"",OFFSET('Smelter Reference List'!$C$4,$S1314-4,0)&amp;"")</f>
        <v/>
      </c>
      <c r="E1314" s="294" t="str">
        <f ca="1">IF(ISERROR($S1314),"",OFFSET('Smelter Reference List'!$D$4,$S1314-4,0)&amp;"")</f>
        <v/>
      </c>
      <c r="F1314" s="294" t="str">
        <f ca="1">IF(ISERROR($S1314),"",OFFSET('Smelter Reference List'!$E$4,$S1314-4,0))</f>
        <v/>
      </c>
      <c r="G1314" s="294" t="str">
        <f ca="1">IF(C1314=$U$4,"Enter smelter details", IF(ISERROR($S1314),"",OFFSET('Smelter Reference List'!$F$4,$S1314-4,0)))</f>
        <v/>
      </c>
      <c r="H1314" s="295" t="str">
        <f ca="1">IF(ISERROR($S1314),"",OFFSET('Smelter Reference List'!$G$4,$S1314-4,0))</f>
        <v/>
      </c>
      <c r="I1314" s="296" t="str">
        <f ca="1">IF(ISERROR($S1314),"",OFFSET('Smelter Reference List'!$H$4,$S1314-4,0))</f>
        <v/>
      </c>
      <c r="J1314" s="296" t="str">
        <f ca="1">IF(ISERROR($S1314),"",OFFSET('Smelter Reference List'!$I$4,$S1314-4,0))</f>
        <v/>
      </c>
      <c r="K1314" s="297"/>
      <c r="L1314" s="297"/>
      <c r="M1314" s="297"/>
      <c r="N1314" s="297"/>
      <c r="O1314" s="297"/>
      <c r="P1314" s="297"/>
      <c r="Q1314" s="298"/>
      <c r="R1314" s="227"/>
      <c r="S1314" s="228" t="e">
        <f>IF(C1314="",NA(),MATCH($B1314&amp;$C1314,'Smelter Reference List'!$J:$J,0))</f>
        <v>#N/A</v>
      </c>
      <c r="T1314" s="229"/>
      <c r="U1314" s="229">
        <f t="shared" ca="1" si="41"/>
        <v>0</v>
      </c>
      <c r="V1314" s="229"/>
      <c r="W1314" s="229"/>
      <c r="Y1314" s="223" t="str">
        <f t="shared" si="42"/>
        <v/>
      </c>
    </row>
    <row r="1315" spans="1:25" s="223" customFormat="1" ht="20.25">
      <c r="A1315" s="293"/>
      <c r="B1315" s="294" t="str">
        <f>IF(LEN(A1315)=0,"",INDEX('Smelter Reference List'!$A:$A,MATCH($A1315,'Smelter Reference List'!$E:$E,0)))</f>
        <v/>
      </c>
      <c r="C1315" s="300" t="str">
        <f>IF(LEN(A1315)=0,"",INDEX('Smelter Reference List'!$C:$C,MATCH($A1315,'Smelter Reference List'!$E:$E,0)))</f>
        <v/>
      </c>
      <c r="D1315" s="294" t="str">
        <f ca="1">IF(ISERROR($S1315),"",OFFSET('Smelter Reference List'!$C$4,$S1315-4,0)&amp;"")</f>
        <v/>
      </c>
      <c r="E1315" s="294" t="str">
        <f ca="1">IF(ISERROR($S1315),"",OFFSET('Smelter Reference List'!$D$4,$S1315-4,0)&amp;"")</f>
        <v/>
      </c>
      <c r="F1315" s="294" t="str">
        <f ca="1">IF(ISERROR($S1315),"",OFFSET('Smelter Reference List'!$E$4,$S1315-4,0))</f>
        <v/>
      </c>
      <c r="G1315" s="294" t="str">
        <f ca="1">IF(C1315=$U$4,"Enter smelter details", IF(ISERROR($S1315),"",OFFSET('Smelter Reference List'!$F$4,$S1315-4,0)))</f>
        <v/>
      </c>
      <c r="H1315" s="295" t="str">
        <f ca="1">IF(ISERROR($S1315),"",OFFSET('Smelter Reference List'!$G$4,$S1315-4,0))</f>
        <v/>
      </c>
      <c r="I1315" s="296" t="str">
        <f ca="1">IF(ISERROR($S1315),"",OFFSET('Smelter Reference List'!$H$4,$S1315-4,0))</f>
        <v/>
      </c>
      <c r="J1315" s="296" t="str">
        <f ca="1">IF(ISERROR($S1315),"",OFFSET('Smelter Reference List'!$I$4,$S1315-4,0))</f>
        <v/>
      </c>
      <c r="K1315" s="297"/>
      <c r="L1315" s="297"/>
      <c r="M1315" s="297"/>
      <c r="N1315" s="297"/>
      <c r="O1315" s="297"/>
      <c r="P1315" s="297"/>
      <c r="Q1315" s="298"/>
      <c r="R1315" s="227"/>
      <c r="S1315" s="228" t="e">
        <f>IF(C1315="",NA(),MATCH($B1315&amp;$C1315,'Smelter Reference List'!$J:$J,0))</f>
        <v>#N/A</v>
      </c>
      <c r="T1315" s="229"/>
      <c r="U1315" s="229">
        <f t="shared" ca="1" si="41"/>
        <v>0</v>
      </c>
      <c r="V1315" s="229"/>
      <c r="W1315" s="229"/>
      <c r="Y1315" s="223" t="str">
        <f t="shared" si="42"/>
        <v/>
      </c>
    </row>
    <row r="1316" spans="1:25" s="223" customFormat="1" ht="20.25">
      <c r="A1316" s="293"/>
      <c r="B1316" s="294" t="str">
        <f>IF(LEN(A1316)=0,"",INDEX('Smelter Reference List'!$A:$A,MATCH($A1316,'Smelter Reference List'!$E:$E,0)))</f>
        <v/>
      </c>
      <c r="C1316" s="300" t="str">
        <f>IF(LEN(A1316)=0,"",INDEX('Smelter Reference List'!$C:$C,MATCH($A1316,'Smelter Reference List'!$E:$E,0)))</f>
        <v/>
      </c>
      <c r="D1316" s="294" t="str">
        <f ca="1">IF(ISERROR($S1316),"",OFFSET('Smelter Reference List'!$C$4,$S1316-4,0)&amp;"")</f>
        <v/>
      </c>
      <c r="E1316" s="294" t="str">
        <f ca="1">IF(ISERROR($S1316),"",OFFSET('Smelter Reference List'!$D$4,$S1316-4,0)&amp;"")</f>
        <v/>
      </c>
      <c r="F1316" s="294" t="str">
        <f ca="1">IF(ISERROR($S1316),"",OFFSET('Smelter Reference List'!$E$4,$S1316-4,0))</f>
        <v/>
      </c>
      <c r="G1316" s="294" t="str">
        <f ca="1">IF(C1316=$U$4,"Enter smelter details", IF(ISERROR($S1316),"",OFFSET('Smelter Reference List'!$F$4,$S1316-4,0)))</f>
        <v/>
      </c>
      <c r="H1316" s="295" t="str">
        <f ca="1">IF(ISERROR($S1316),"",OFFSET('Smelter Reference List'!$G$4,$S1316-4,0))</f>
        <v/>
      </c>
      <c r="I1316" s="296" t="str">
        <f ca="1">IF(ISERROR($S1316),"",OFFSET('Smelter Reference List'!$H$4,$S1316-4,0))</f>
        <v/>
      </c>
      <c r="J1316" s="296" t="str">
        <f ca="1">IF(ISERROR($S1316),"",OFFSET('Smelter Reference List'!$I$4,$S1316-4,0))</f>
        <v/>
      </c>
      <c r="K1316" s="297"/>
      <c r="L1316" s="297"/>
      <c r="M1316" s="297"/>
      <c r="N1316" s="297"/>
      <c r="O1316" s="297"/>
      <c r="P1316" s="297"/>
      <c r="Q1316" s="298"/>
      <c r="R1316" s="227"/>
      <c r="S1316" s="228" t="e">
        <f>IF(C1316="",NA(),MATCH($B1316&amp;$C1316,'Smelter Reference List'!$J:$J,0))</f>
        <v>#N/A</v>
      </c>
      <c r="T1316" s="229"/>
      <c r="U1316" s="229">
        <f t="shared" ca="1" si="41"/>
        <v>0</v>
      </c>
      <c r="V1316" s="229"/>
      <c r="W1316" s="229"/>
      <c r="Y1316" s="223" t="str">
        <f t="shared" si="42"/>
        <v/>
      </c>
    </row>
    <row r="1317" spans="1:25" s="223" customFormat="1" ht="20.25">
      <c r="A1317" s="293"/>
      <c r="B1317" s="294" t="str">
        <f>IF(LEN(A1317)=0,"",INDEX('Smelter Reference List'!$A:$A,MATCH($A1317,'Smelter Reference List'!$E:$E,0)))</f>
        <v/>
      </c>
      <c r="C1317" s="300" t="str">
        <f>IF(LEN(A1317)=0,"",INDEX('Smelter Reference List'!$C:$C,MATCH($A1317,'Smelter Reference List'!$E:$E,0)))</f>
        <v/>
      </c>
      <c r="D1317" s="294" t="str">
        <f ca="1">IF(ISERROR($S1317),"",OFFSET('Smelter Reference List'!$C$4,$S1317-4,0)&amp;"")</f>
        <v/>
      </c>
      <c r="E1317" s="294" t="str">
        <f ca="1">IF(ISERROR($S1317),"",OFFSET('Smelter Reference List'!$D$4,$S1317-4,0)&amp;"")</f>
        <v/>
      </c>
      <c r="F1317" s="294" t="str">
        <f ca="1">IF(ISERROR($S1317),"",OFFSET('Smelter Reference List'!$E$4,$S1317-4,0))</f>
        <v/>
      </c>
      <c r="G1317" s="294" t="str">
        <f ca="1">IF(C1317=$U$4,"Enter smelter details", IF(ISERROR($S1317),"",OFFSET('Smelter Reference List'!$F$4,$S1317-4,0)))</f>
        <v/>
      </c>
      <c r="H1317" s="295" t="str">
        <f ca="1">IF(ISERROR($S1317),"",OFFSET('Smelter Reference List'!$G$4,$S1317-4,0))</f>
        <v/>
      </c>
      <c r="I1317" s="296" t="str">
        <f ca="1">IF(ISERROR($S1317),"",OFFSET('Smelter Reference List'!$H$4,$S1317-4,0))</f>
        <v/>
      </c>
      <c r="J1317" s="296" t="str">
        <f ca="1">IF(ISERROR($S1317),"",OFFSET('Smelter Reference List'!$I$4,$S1317-4,0))</f>
        <v/>
      </c>
      <c r="K1317" s="297"/>
      <c r="L1317" s="297"/>
      <c r="M1317" s="297"/>
      <c r="N1317" s="297"/>
      <c r="O1317" s="297"/>
      <c r="P1317" s="297"/>
      <c r="Q1317" s="298"/>
      <c r="R1317" s="227"/>
      <c r="S1317" s="228" t="e">
        <f>IF(C1317="",NA(),MATCH($B1317&amp;$C1317,'Smelter Reference List'!$J:$J,0))</f>
        <v>#N/A</v>
      </c>
      <c r="T1317" s="229"/>
      <c r="U1317" s="229">
        <f t="shared" ca="1" si="41"/>
        <v>0</v>
      </c>
      <c r="V1317" s="229"/>
      <c r="W1317" s="229"/>
      <c r="Y1317" s="223" t="str">
        <f t="shared" si="42"/>
        <v/>
      </c>
    </row>
    <row r="1318" spans="1:25" s="223" customFormat="1" ht="20.25">
      <c r="A1318" s="293"/>
      <c r="B1318" s="294" t="str">
        <f>IF(LEN(A1318)=0,"",INDEX('Smelter Reference List'!$A:$A,MATCH($A1318,'Smelter Reference List'!$E:$E,0)))</f>
        <v/>
      </c>
      <c r="C1318" s="300" t="str">
        <f>IF(LEN(A1318)=0,"",INDEX('Smelter Reference List'!$C:$C,MATCH($A1318,'Smelter Reference List'!$E:$E,0)))</f>
        <v/>
      </c>
      <c r="D1318" s="294" t="str">
        <f ca="1">IF(ISERROR($S1318),"",OFFSET('Smelter Reference List'!$C$4,$S1318-4,0)&amp;"")</f>
        <v/>
      </c>
      <c r="E1318" s="294" t="str">
        <f ca="1">IF(ISERROR($S1318),"",OFFSET('Smelter Reference List'!$D$4,$S1318-4,0)&amp;"")</f>
        <v/>
      </c>
      <c r="F1318" s="294" t="str">
        <f ca="1">IF(ISERROR($S1318),"",OFFSET('Smelter Reference List'!$E$4,$S1318-4,0))</f>
        <v/>
      </c>
      <c r="G1318" s="294" t="str">
        <f ca="1">IF(C1318=$U$4,"Enter smelter details", IF(ISERROR($S1318),"",OFFSET('Smelter Reference List'!$F$4,$S1318-4,0)))</f>
        <v/>
      </c>
      <c r="H1318" s="295" t="str">
        <f ca="1">IF(ISERROR($S1318),"",OFFSET('Smelter Reference List'!$G$4,$S1318-4,0))</f>
        <v/>
      </c>
      <c r="I1318" s="296" t="str">
        <f ca="1">IF(ISERROR($S1318),"",OFFSET('Smelter Reference List'!$H$4,$S1318-4,0))</f>
        <v/>
      </c>
      <c r="J1318" s="296" t="str">
        <f ca="1">IF(ISERROR($S1318),"",OFFSET('Smelter Reference List'!$I$4,$S1318-4,0))</f>
        <v/>
      </c>
      <c r="K1318" s="297"/>
      <c r="L1318" s="297"/>
      <c r="M1318" s="297"/>
      <c r="N1318" s="297"/>
      <c r="O1318" s="297"/>
      <c r="P1318" s="297"/>
      <c r="Q1318" s="298"/>
      <c r="R1318" s="227"/>
      <c r="S1318" s="228" t="e">
        <f>IF(C1318="",NA(),MATCH($B1318&amp;$C1318,'Smelter Reference List'!$J:$J,0))</f>
        <v>#N/A</v>
      </c>
      <c r="T1318" s="229"/>
      <c r="U1318" s="229">
        <f t="shared" ca="1" si="41"/>
        <v>0</v>
      </c>
      <c r="V1318" s="229"/>
      <c r="W1318" s="229"/>
      <c r="Y1318" s="223" t="str">
        <f t="shared" si="42"/>
        <v/>
      </c>
    </row>
    <row r="1319" spans="1:25" s="223" customFormat="1" ht="20.25">
      <c r="A1319" s="293"/>
      <c r="B1319" s="294" t="str">
        <f>IF(LEN(A1319)=0,"",INDEX('Smelter Reference List'!$A:$A,MATCH($A1319,'Smelter Reference List'!$E:$E,0)))</f>
        <v/>
      </c>
      <c r="C1319" s="300" t="str">
        <f>IF(LEN(A1319)=0,"",INDEX('Smelter Reference List'!$C:$C,MATCH($A1319,'Smelter Reference List'!$E:$E,0)))</f>
        <v/>
      </c>
      <c r="D1319" s="294" t="str">
        <f ca="1">IF(ISERROR($S1319),"",OFFSET('Smelter Reference List'!$C$4,$S1319-4,0)&amp;"")</f>
        <v/>
      </c>
      <c r="E1319" s="294" t="str">
        <f ca="1">IF(ISERROR($S1319),"",OFFSET('Smelter Reference List'!$D$4,$S1319-4,0)&amp;"")</f>
        <v/>
      </c>
      <c r="F1319" s="294" t="str">
        <f ca="1">IF(ISERROR($S1319),"",OFFSET('Smelter Reference List'!$E$4,$S1319-4,0))</f>
        <v/>
      </c>
      <c r="G1319" s="294" t="str">
        <f ca="1">IF(C1319=$U$4,"Enter smelter details", IF(ISERROR($S1319),"",OFFSET('Smelter Reference List'!$F$4,$S1319-4,0)))</f>
        <v/>
      </c>
      <c r="H1319" s="295" t="str">
        <f ca="1">IF(ISERROR($S1319),"",OFFSET('Smelter Reference List'!$G$4,$S1319-4,0))</f>
        <v/>
      </c>
      <c r="I1319" s="296" t="str">
        <f ca="1">IF(ISERROR($S1319),"",OFFSET('Smelter Reference List'!$H$4,$S1319-4,0))</f>
        <v/>
      </c>
      <c r="J1319" s="296" t="str">
        <f ca="1">IF(ISERROR($S1319),"",OFFSET('Smelter Reference List'!$I$4,$S1319-4,0))</f>
        <v/>
      </c>
      <c r="K1319" s="297"/>
      <c r="L1319" s="297"/>
      <c r="M1319" s="297"/>
      <c r="N1319" s="297"/>
      <c r="O1319" s="297"/>
      <c r="P1319" s="297"/>
      <c r="Q1319" s="298"/>
      <c r="R1319" s="227"/>
      <c r="S1319" s="228" t="e">
        <f>IF(C1319="",NA(),MATCH($B1319&amp;$C1319,'Smelter Reference List'!$J:$J,0))</f>
        <v>#N/A</v>
      </c>
      <c r="T1319" s="229"/>
      <c r="U1319" s="229">
        <f t="shared" ca="1" si="41"/>
        <v>0</v>
      </c>
      <c r="V1319" s="229"/>
      <c r="W1319" s="229"/>
      <c r="Y1319" s="223" t="str">
        <f t="shared" si="42"/>
        <v/>
      </c>
    </row>
    <row r="1320" spans="1:25" s="223" customFormat="1" ht="20.25">
      <c r="A1320" s="293"/>
      <c r="B1320" s="294" t="str">
        <f>IF(LEN(A1320)=0,"",INDEX('Smelter Reference List'!$A:$A,MATCH($A1320,'Smelter Reference List'!$E:$E,0)))</f>
        <v/>
      </c>
      <c r="C1320" s="300" t="str">
        <f>IF(LEN(A1320)=0,"",INDEX('Smelter Reference List'!$C:$C,MATCH($A1320,'Smelter Reference List'!$E:$E,0)))</f>
        <v/>
      </c>
      <c r="D1320" s="294" t="str">
        <f ca="1">IF(ISERROR($S1320),"",OFFSET('Smelter Reference List'!$C$4,$S1320-4,0)&amp;"")</f>
        <v/>
      </c>
      <c r="E1320" s="294" t="str">
        <f ca="1">IF(ISERROR($S1320),"",OFFSET('Smelter Reference List'!$D$4,$S1320-4,0)&amp;"")</f>
        <v/>
      </c>
      <c r="F1320" s="294" t="str">
        <f ca="1">IF(ISERROR($S1320),"",OFFSET('Smelter Reference List'!$E$4,$S1320-4,0))</f>
        <v/>
      </c>
      <c r="G1320" s="294" t="str">
        <f ca="1">IF(C1320=$U$4,"Enter smelter details", IF(ISERROR($S1320),"",OFFSET('Smelter Reference List'!$F$4,$S1320-4,0)))</f>
        <v/>
      </c>
      <c r="H1320" s="295" t="str">
        <f ca="1">IF(ISERROR($S1320),"",OFFSET('Smelter Reference List'!$G$4,$S1320-4,0))</f>
        <v/>
      </c>
      <c r="I1320" s="296" t="str">
        <f ca="1">IF(ISERROR($S1320),"",OFFSET('Smelter Reference List'!$H$4,$S1320-4,0))</f>
        <v/>
      </c>
      <c r="J1320" s="296" t="str">
        <f ca="1">IF(ISERROR($S1320),"",OFFSET('Smelter Reference List'!$I$4,$S1320-4,0))</f>
        <v/>
      </c>
      <c r="K1320" s="297"/>
      <c r="L1320" s="297"/>
      <c r="M1320" s="297"/>
      <c r="N1320" s="297"/>
      <c r="O1320" s="297"/>
      <c r="P1320" s="297"/>
      <c r="Q1320" s="298"/>
      <c r="R1320" s="227"/>
      <c r="S1320" s="228" t="e">
        <f>IF(C1320="",NA(),MATCH($B1320&amp;$C1320,'Smelter Reference List'!$J:$J,0))</f>
        <v>#N/A</v>
      </c>
      <c r="T1320" s="229"/>
      <c r="U1320" s="229">
        <f t="shared" ca="1" si="41"/>
        <v>0</v>
      </c>
      <c r="V1320" s="229"/>
      <c r="W1320" s="229"/>
      <c r="Y1320" s="223" t="str">
        <f t="shared" si="42"/>
        <v/>
      </c>
    </row>
    <row r="1321" spans="1:25" s="223" customFormat="1" ht="20.25">
      <c r="A1321" s="293"/>
      <c r="B1321" s="294" t="str">
        <f>IF(LEN(A1321)=0,"",INDEX('Smelter Reference List'!$A:$A,MATCH($A1321,'Smelter Reference List'!$E:$E,0)))</f>
        <v/>
      </c>
      <c r="C1321" s="300" t="str">
        <f>IF(LEN(A1321)=0,"",INDEX('Smelter Reference List'!$C:$C,MATCH($A1321,'Smelter Reference List'!$E:$E,0)))</f>
        <v/>
      </c>
      <c r="D1321" s="294" t="str">
        <f ca="1">IF(ISERROR($S1321),"",OFFSET('Smelter Reference List'!$C$4,$S1321-4,0)&amp;"")</f>
        <v/>
      </c>
      <c r="E1321" s="294" t="str">
        <f ca="1">IF(ISERROR($S1321),"",OFFSET('Smelter Reference List'!$D$4,$S1321-4,0)&amp;"")</f>
        <v/>
      </c>
      <c r="F1321" s="294" t="str">
        <f ca="1">IF(ISERROR($S1321),"",OFFSET('Smelter Reference List'!$E$4,$S1321-4,0))</f>
        <v/>
      </c>
      <c r="G1321" s="294" t="str">
        <f ca="1">IF(C1321=$U$4,"Enter smelter details", IF(ISERROR($S1321),"",OFFSET('Smelter Reference List'!$F$4,$S1321-4,0)))</f>
        <v/>
      </c>
      <c r="H1321" s="295" t="str">
        <f ca="1">IF(ISERROR($S1321),"",OFFSET('Smelter Reference List'!$G$4,$S1321-4,0))</f>
        <v/>
      </c>
      <c r="I1321" s="296" t="str">
        <f ca="1">IF(ISERROR($S1321),"",OFFSET('Smelter Reference List'!$H$4,$S1321-4,0))</f>
        <v/>
      </c>
      <c r="J1321" s="296" t="str">
        <f ca="1">IF(ISERROR($S1321),"",OFFSET('Smelter Reference List'!$I$4,$S1321-4,0))</f>
        <v/>
      </c>
      <c r="K1321" s="297"/>
      <c r="L1321" s="297"/>
      <c r="M1321" s="297"/>
      <c r="N1321" s="297"/>
      <c r="O1321" s="297"/>
      <c r="P1321" s="297"/>
      <c r="Q1321" s="298"/>
      <c r="R1321" s="227"/>
      <c r="S1321" s="228" t="e">
        <f>IF(C1321="",NA(),MATCH($B1321&amp;$C1321,'Smelter Reference List'!$J:$J,0))</f>
        <v>#N/A</v>
      </c>
      <c r="T1321" s="229"/>
      <c r="U1321" s="229">
        <f t="shared" ca="1" si="41"/>
        <v>0</v>
      </c>
      <c r="V1321" s="229"/>
      <c r="W1321" s="229"/>
      <c r="Y1321" s="223" t="str">
        <f t="shared" si="42"/>
        <v/>
      </c>
    </row>
    <row r="1322" spans="1:25" s="223" customFormat="1" ht="20.25">
      <c r="A1322" s="293"/>
      <c r="B1322" s="294" t="str">
        <f>IF(LEN(A1322)=0,"",INDEX('Smelter Reference List'!$A:$A,MATCH($A1322,'Smelter Reference List'!$E:$E,0)))</f>
        <v/>
      </c>
      <c r="C1322" s="300" t="str">
        <f>IF(LEN(A1322)=0,"",INDEX('Smelter Reference List'!$C:$C,MATCH($A1322,'Smelter Reference List'!$E:$E,0)))</f>
        <v/>
      </c>
      <c r="D1322" s="294" t="str">
        <f ca="1">IF(ISERROR($S1322),"",OFFSET('Smelter Reference List'!$C$4,$S1322-4,0)&amp;"")</f>
        <v/>
      </c>
      <c r="E1322" s="294" t="str">
        <f ca="1">IF(ISERROR($S1322),"",OFFSET('Smelter Reference List'!$D$4,$S1322-4,0)&amp;"")</f>
        <v/>
      </c>
      <c r="F1322" s="294" t="str">
        <f ca="1">IF(ISERROR($S1322),"",OFFSET('Smelter Reference List'!$E$4,$S1322-4,0))</f>
        <v/>
      </c>
      <c r="G1322" s="294" t="str">
        <f ca="1">IF(C1322=$U$4,"Enter smelter details", IF(ISERROR($S1322),"",OFFSET('Smelter Reference List'!$F$4,$S1322-4,0)))</f>
        <v/>
      </c>
      <c r="H1322" s="295" t="str">
        <f ca="1">IF(ISERROR($S1322),"",OFFSET('Smelter Reference List'!$G$4,$S1322-4,0))</f>
        <v/>
      </c>
      <c r="I1322" s="296" t="str">
        <f ca="1">IF(ISERROR($S1322),"",OFFSET('Smelter Reference List'!$H$4,$S1322-4,0))</f>
        <v/>
      </c>
      <c r="J1322" s="296" t="str">
        <f ca="1">IF(ISERROR($S1322),"",OFFSET('Smelter Reference List'!$I$4,$S1322-4,0))</f>
        <v/>
      </c>
      <c r="K1322" s="297"/>
      <c r="L1322" s="297"/>
      <c r="M1322" s="297"/>
      <c r="N1322" s="297"/>
      <c r="O1322" s="297"/>
      <c r="P1322" s="297"/>
      <c r="Q1322" s="298"/>
      <c r="R1322" s="227"/>
      <c r="S1322" s="228" t="e">
        <f>IF(C1322="",NA(),MATCH($B1322&amp;$C1322,'Smelter Reference List'!$J:$J,0))</f>
        <v>#N/A</v>
      </c>
      <c r="T1322" s="229"/>
      <c r="U1322" s="229">
        <f t="shared" ca="1" si="41"/>
        <v>0</v>
      </c>
      <c r="V1322" s="229"/>
      <c r="W1322" s="229"/>
      <c r="Y1322" s="223" t="str">
        <f t="shared" si="42"/>
        <v/>
      </c>
    </row>
    <row r="1323" spans="1:25" s="223" customFormat="1" ht="20.25">
      <c r="A1323" s="293"/>
      <c r="B1323" s="294" t="str">
        <f>IF(LEN(A1323)=0,"",INDEX('Smelter Reference List'!$A:$A,MATCH($A1323,'Smelter Reference List'!$E:$E,0)))</f>
        <v/>
      </c>
      <c r="C1323" s="300" t="str">
        <f>IF(LEN(A1323)=0,"",INDEX('Smelter Reference List'!$C:$C,MATCH($A1323,'Smelter Reference List'!$E:$E,0)))</f>
        <v/>
      </c>
      <c r="D1323" s="294" t="str">
        <f ca="1">IF(ISERROR($S1323),"",OFFSET('Smelter Reference List'!$C$4,$S1323-4,0)&amp;"")</f>
        <v/>
      </c>
      <c r="E1323" s="294" t="str">
        <f ca="1">IF(ISERROR($S1323),"",OFFSET('Smelter Reference List'!$D$4,$S1323-4,0)&amp;"")</f>
        <v/>
      </c>
      <c r="F1323" s="294" t="str">
        <f ca="1">IF(ISERROR($S1323),"",OFFSET('Smelter Reference List'!$E$4,$S1323-4,0))</f>
        <v/>
      </c>
      <c r="G1323" s="294" t="str">
        <f ca="1">IF(C1323=$U$4,"Enter smelter details", IF(ISERROR($S1323),"",OFFSET('Smelter Reference List'!$F$4,$S1323-4,0)))</f>
        <v/>
      </c>
      <c r="H1323" s="295" t="str">
        <f ca="1">IF(ISERROR($S1323),"",OFFSET('Smelter Reference List'!$G$4,$S1323-4,0))</f>
        <v/>
      </c>
      <c r="I1323" s="296" t="str">
        <f ca="1">IF(ISERROR($S1323),"",OFFSET('Smelter Reference List'!$H$4,$S1323-4,0))</f>
        <v/>
      </c>
      <c r="J1323" s="296" t="str">
        <f ca="1">IF(ISERROR($S1323),"",OFFSET('Smelter Reference List'!$I$4,$S1323-4,0))</f>
        <v/>
      </c>
      <c r="K1323" s="297"/>
      <c r="L1323" s="297"/>
      <c r="M1323" s="297"/>
      <c r="N1323" s="297"/>
      <c r="O1323" s="297"/>
      <c r="P1323" s="297"/>
      <c r="Q1323" s="298"/>
      <c r="R1323" s="227"/>
      <c r="S1323" s="228" t="e">
        <f>IF(C1323="",NA(),MATCH($B1323&amp;$C1323,'Smelter Reference List'!$J:$J,0))</f>
        <v>#N/A</v>
      </c>
      <c r="T1323" s="229"/>
      <c r="U1323" s="229">
        <f t="shared" ca="1" si="41"/>
        <v>0</v>
      </c>
      <c r="V1323" s="229"/>
      <c r="W1323" s="229"/>
      <c r="Y1323" s="223" t="str">
        <f t="shared" si="42"/>
        <v/>
      </c>
    </row>
    <row r="1324" spans="1:25" s="223" customFormat="1" ht="20.25">
      <c r="A1324" s="293"/>
      <c r="B1324" s="294" t="str">
        <f>IF(LEN(A1324)=0,"",INDEX('Smelter Reference List'!$A:$A,MATCH($A1324,'Smelter Reference List'!$E:$E,0)))</f>
        <v/>
      </c>
      <c r="C1324" s="300" t="str">
        <f>IF(LEN(A1324)=0,"",INDEX('Smelter Reference List'!$C:$C,MATCH($A1324,'Smelter Reference List'!$E:$E,0)))</f>
        <v/>
      </c>
      <c r="D1324" s="294" t="str">
        <f ca="1">IF(ISERROR($S1324),"",OFFSET('Smelter Reference List'!$C$4,$S1324-4,0)&amp;"")</f>
        <v/>
      </c>
      <c r="E1324" s="294" t="str">
        <f ca="1">IF(ISERROR($S1324),"",OFFSET('Smelter Reference List'!$D$4,$S1324-4,0)&amp;"")</f>
        <v/>
      </c>
      <c r="F1324" s="294" t="str">
        <f ca="1">IF(ISERROR($S1324),"",OFFSET('Smelter Reference List'!$E$4,$S1324-4,0))</f>
        <v/>
      </c>
      <c r="G1324" s="294" t="str">
        <f ca="1">IF(C1324=$U$4,"Enter smelter details", IF(ISERROR($S1324),"",OFFSET('Smelter Reference List'!$F$4,$S1324-4,0)))</f>
        <v/>
      </c>
      <c r="H1324" s="295" t="str">
        <f ca="1">IF(ISERROR($S1324),"",OFFSET('Smelter Reference List'!$G$4,$S1324-4,0))</f>
        <v/>
      </c>
      <c r="I1324" s="296" t="str">
        <f ca="1">IF(ISERROR($S1324),"",OFFSET('Smelter Reference List'!$H$4,$S1324-4,0))</f>
        <v/>
      </c>
      <c r="J1324" s="296" t="str">
        <f ca="1">IF(ISERROR($S1324),"",OFFSET('Smelter Reference List'!$I$4,$S1324-4,0))</f>
        <v/>
      </c>
      <c r="K1324" s="297"/>
      <c r="L1324" s="297"/>
      <c r="M1324" s="297"/>
      <c r="N1324" s="297"/>
      <c r="O1324" s="297"/>
      <c r="P1324" s="297"/>
      <c r="Q1324" s="298"/>
      <c r="R1324" s="227"/>
      <c r="S1324" s="228" t="e">
        <f>IF(C1324="",NA(),MATCH($B1324&amp;$C1324,'Smelter Reference List'!$J:$J,0))</f>
        <v>#N/A</v>
      </c>
      <c r="T1324" s="229"/>
      <c r="U1324" s="229">
        <f t="shared" ca="1" si="41"/>
        <v>0</v>
      </c>
      <c r="V1324" s="229"/>
      <c r="W1324" s="229"/>
      <c r="Y1324" s="223" t="str">
        <f t="shared" si="42"/>
        <v/>
      </c>
    </row>
    <row r="1325" spans="1:25" s="223" customFormat="1" ht="20.25">
      <c r="A1325" s="293"/>
      <c r="B1325" s="294" t="str">
        <f>IF(LEN(A1325)=0,"",INDEX('Smelter Reference List'!$A:$A,MATCH($A1325,'Smelter Reference List'!$E:$E,0)))</f>
        <v/>
      </c>
      <c r="C1325" s="300" t="str">
        <f>IF(LEN(A1325)=0,"",INDEX('Smelter Reference List'!$C:$C,MATCH($A1325,'Smelter Reference List'!$E:$E,0)))</f>
        <v/>
      </c>
      <c r="D1325" s="294" t="str">
        <f ca="1">IF(ISERROR($S1325),"",OFFSET('Smelter Reference List'!$C$4,$S1325-4,0)&amp;"")</f>
        <v/>
      </c>
      <c r="E1325" s="294" t="str">
        <f ca="1">IF(ISERROR($S1325),"",OFFSET('Smelter Reference List'!$D$4,$S1325-4,0)&amp;"")</f>
        <v/>
      </c>
      <c r="F1325" s="294" t="str">
        <f ca="1">IF(ISERROR($S1325),"",OFFSET('Smelter Reference List'!$E$4,$S1325-4,0))</f>
        <v/>
      </c>
      <c r="G1325" s="294" t="str">
        <f ca="1">IF(C1325=$U$4,"Enter smelter details", IF(ISERROR($S1325),"",OFFSET('Smelter Reference List'!$F$4,$S1325-4,0)))</f>
        <v/>
      </c>
      <c r="H1325" s="295" t="str">
        <f ca="1">IF(ISERROR($S1325),"",OFFSET('Smelter Reference List'!$G$4,$S1325-4,0))</f>
        <v/>
      </c>
      <c r="I1325" s="296" t="str">
        <f ca="1">IF(ISERROR($S1325),"",OFFSET('Smelter Reference List'!$H$4,$S1325-4,0))</f>
        <v/>
      </c>
      <c r="J1325" s="296" t="str">
        <f ca="1">IF(ISERROR($S1325),"",OFFSET('Smelter Reference List'!$I$4,$S1325-4,0))</f>
        <v/>
      </c>
      <c r="K1325" s="297"/>
      <c r="L1325" s="297"/>
      <c r="M1325" s="297"/>
      <c r="N1325" s="297"/>
      <c r="O1325" s="297"/>
      <c r="P1325" s="297"/>
      <c r="Q1325" s="298"/>
      <c r="R1325" s="227"/>
      <c r="S1325" s="228" t="e">
        <f>IF(C1325="",NA(),MATCH($B1325&amp;$C1325,'Smelter Reference List'!$J:$J,0))</f>
        <v>#N/A</v>
      </c>
      <c r="T1325" s="229"/>
      <c r="U1325" s="229">
        <f t="shared" ca="1" si="41"/>
        <v>0</v>
      </c>
      <c r="V1325" s="229"/>
      <c r="W1325" s="229"/>
      <c r="Y1325" s="223" t="str">
        <f t="shared" si="42"/>
        <v/>
      </c>
    </row>
    <row r="1326" spans="1:25" s="223" customFormat="1" ht="20.25">
      <c r="A1326" s="293"/>
      <c r="B1326" s="294" t="str">
        <f>IF(LEN(A1326)=0,"",INDEX('Smelter Reference List'!$A:$A,MATCH($A1326,'Smelter Reference List'!$E:$E,0)))</f>
        <v/>
      </c>
      <c r="C1326" s="300" t="str">
        <f>IF(LEN(A1326)=0,"",INDEX('Smelter Reference List'!$C:$C,MATCH($A1326,'Smelter Reference List'!$E:$E,0)))</f>
        <v/>
      </c>
      <c r="D1326" s="294" t="str">
        <f ca="1">IF(ISERROR($S1326),"",OFFSET('Smelter Reference List'!$C$4,$S1326-4,0)&amp;"")</f>
        <v/>
      </c>
      <c r="E1326" s="294" t="str">
        <f ca="1">IF(ISERROR($S1326),"",OFFSET('Smelter Reference List'!$D$4,$S1326-4,0)&amp;"")</f>
        <v/>
      </c>
      <c r="F1326" s="294" t="str">
        <f ca="1">IF(ISERROR($S1326),"",OFFSET('Smelter Reference List'!$E$4,$S1326-4,0))</f>
        <v/>
      </c>
      <c r="G1326" s="294" t="str">
        <f ca="1">IF(C1326=$U$4,"Enter smelter details", IF(ISERROR($S1326),"",OFFSET('Smelter Reference List'!$F$4,$S1326-4,0)))</f>
        <v/>
      </c>
      <c r="H1326" s="295" t="str">
        <f ca="1">IF(ISERROR($S1326),"",OFFSET('Smelter Reference List'!$G$4,$S1326-4,0))</f>
        <v/>
      </c>
      <c r="I1326" s="296" t="str">
        <f ca="1">IF(ISERROR($S1326),"",OFFSET('Smelter Reference List'!$H$4,$S1326-4,0))</f>
        <v/>
      </c>
      <c r="J1326" s="296" t="str">
        <f ca="1">IF(ISERROR($S1326),"",OFFSET('Smelter Reference List'!$I$4,$S1326-4,0))</f>
        <v/>
      </c>
      <c r="K1326" s="297"/>
      <c r="L1326" s="297"/>
      <c r="M1326" s="297"/>
      <c r="N1326" s="297"/>
      <c r="O1326" s="297"/>
      <c r="P1326" s="297"/>
      <c r="Q1326" s="298"/>
      <c r="R1326" s="227"/>
      <c r="S1326" s="228" t="e">
        <f>IF(C1326="",NA(),MATCH($B1326&amp;$C1326,'Smelter Reference List'!$J:$J,0))</f>
        <v>#N/A</v>
      </c>
      <c r="T1326" s="229"/>
      <c r="U1326" s="229">
        <f t="shared" ca="1" si="41"/>
        <v>0</v>
      </c>
      <c r="V1326" s="229"/>
      <c r="W1326" s="229"/>
      <c r="Y1326" s="223" t="str">
        <f t="shared" si="42"/>
        <v/>
      </c>
    </row>
    <row r="1327" spans="1:25" s="223" customFormat="1" ht="20.25">
      <c r="A1327" s="293"/>
      <c r="B1327" s="294" t="str">
        <f>IF(LEN(A1327)=0,"",INDEX('Smelter Reference List'!$A:$A,MATCH($A1327,'Smelter Reference List'!$E:$E,0)))</f>
        <v/>
      </c>
      <c r="C1327" s="300" t="str">
        <f>IF(LEN(A1327)=0,"",INDEX('Smelter Reference List'!$C:$C,MATCH($A1327,'Smelter Reference List'!$E:$E,0)))</f>
        <v/>
      </c>
      <c r="D1327" s="294" t="str">
        <f ca="1">IF(ISERROR($S1327),"",OFFSET('Smelter Reference List'!$C$4,$S1327-4,0)&amp;"")</f>
        <v/>
      </c>
      <c r="E1327" s="294" t="str">
        <f ca="1">IF(ISERROR($S1327),"",OFFSET('Smelter Reference List'!$D$4,$S1327-4,0)&amp;"")</f>
        <v/>
      </c>
      <c r="F1327" s="294" t="str">
        <f ca="1">IF(ISERROR($S1327),"",OFFSET('Smelter Reference List'!$E$4,$S1327-4,0))</f>
        <v/>
      </c>
      <c r="G1327" s="294" t="str">
        <f ca="1">IF(C1327=$U$4,"Enter smelter details", IF(ISERROR($S1327),"",OFFSET('Smelter Reference List'!$F$4,$S1327-4,0)))</f>
        <v/>
      </c>
      <c r="H1327" s="295" t="str">
        <f ca="1">IF(ISERROR($S1327),"",OFFSET('Smelter Reference List'!$G$4,$S1327-4,0))</f>
        <v/>
      </c>
      <c r="I1327" s="296" t="str">
        <f ca="1">IF(ISERROR($S1327),"",OFFSET('Smelter Reference List'!$H$4,$S1327-4,0))</f>
        <v/>
      </c>
      <c r="J1327" s="296" t="str">
        <f ca="1">IF(ISERROR($S1327),"",OFFSET('Smelter Reference List'!$I$4,$S1327-4,0))</f>
        <v/>
      </c>
      <c r="K1327" s="297"/>
      <c r="L1327" s="297"/>
      <c r="M1327" s="297"/>
      <c r="N1327" s="297"/>
      <c r="O1327" s="297"/>
      <c r="P1327" s="297"/>
      <c r="Q1327" s="298"/>
      <c r="R1327" s="227"/>
      <c r="S1327" s="228" t="e">
        <f>IF(C1327="",NA(),MATCH($B1327&amp;$C1327,'Smelter Reference List'!$J:$J,0))</f>
        <v>#N/A</v>
      </c>
      <c r="T1327" s="229"/>
      <c r="U1327" s="229">
        <f t="shared" ca="1" si="41"/>
        <v>0</v>
      </c>
      <c r="V1327" s="229"/>
      <c r="W1327" s="229"/>
      <c r="Y1327" s="223" t="str">
        <f t="shared" si="42"/>
        <v/>
      </c>
    </row>
    <row r="1328" spans="1:25" s="223" customFormat="1" ht="20.25">
      <c r="A1328" s="293"/>
      <c r="B1328" s="294" t="str">
        <f>IF(LEN(A1328)=0,"",INDEX('Smelter Reference List'!$A:$A,MATCH($A1328,'Smelter Reference List'!$E:$E,0)))</f>
        <v/>
      </c>
      <c r="C1328" s="300" t="str">
        <f>IF(LEN(A1328)=0,"",INDEX('Smelter Reference List'!$C:$C,MATCH($A1328,'Smelter Reference List'!$E:$E,0)))</f>
        <v/>
      </c>
      <c r="D1328" s="294" t="str">
        <f ca="1">IF(ISERROR($S1328),"",OFFSET('Smelter Reference List'!$C$4,$S1328-4,0)&amp;"")</f>
        <v/>
      </c>
      <c r="E1328" s="294" t="str">
        <f ca="1">IF(ISERROR($S1328),"",OFFSET('Smelter Reference List'!$D$4,$S1328-4,0)&amp;"")</f>
        <v/>
      </c>
      <c r="F1328" s="294" t="str">
        <f ca="1">IF(ISERROR($S1328),"",OFFSET('Smelter Reference List'!$E$4,$S1328-4,0))</f>
        <v/>
      </c>
      <c r="G1328" s="294" t="str">
        <f ca="1">IF(C1328=$U$4,"Enter smelter details", IF(ISERROR($S1328),"",OFFSET('Smelter Reference List'!$F$4,$S1328-4,0)))</f>
        <v/>
      </c>
      <c r="H1328" s="295" t="str">
        <f ca="1">IF(ISERROR($S1328),"",OFFSET('Smelter Reference List'!$G$4,$S1328-4,0))</f>
        <v/>
      </c>
      <c r="I1328" s="296" t="str">
        <f ca="1">IF(ISERROR($S1328),"",OFFSET('Smelter Reference List'!$H$4,$S1328-4,0))</f>
        <v/>
      </c>
      <c r="J1328" s="296" t="str">
        <f ca="1">IF(ISERROR($S1328),"",OFFSET('Smelter Reference List'!$I$4,$S1328-4,0))</f>
        <v/>
      </c>
      <c r="K1328" s="297"/>
      <c r="L1328" s="297"/>
      <c r="M1328" s="297"/>
      <c r="N1328" s="297"/>
      <c r="O1328" s="297"/>
      <c r="P1328" s="297"/>
      <c r="Q1328" s="298"/>
      <c r="R1328" s="227"/>
      <c r="S1328" s="228" t="e">
        <f>IF(C1328="",NA(),MATCH($B1328&amp;$C1328,'Smelter Reference List'!$J:$J,0))</f>
        <v>#N/A</v>
      </c>
      <c r="T1328" s="229"/>
      <c r="U1328" s="229">
        <f t="shared" ca="1" si="41"/>
        <v>0</v>
      </c>
      <c r="V1328" s="229"/>
      <c r="W1328" s="229"/>
      <c r="Y1328" s="223" t="str">
        <f t="shared" si="42"/>
        <v/>
      </c>
    </row>
    <row r="1329" spans="1:25" s="223" customFormat="1" ht="20.25">
      <c r="A1329" s="293"/>
      <c r="B1329" s="294" t="str">
        <f>IF(LEN(A1329)=0,"",INDEX('Smelter Reference List'!$A:$A,MATCH($A1329,'Smelter Reference List'!$E:$E,0)))</f>
        <v/>
      </c>
      <c r="C1329" s="300" t="str">
        <f>IF(LEN(A1329)=0,"",INDEX('Smelter Reference List'!$C:$C,MATCH($A1329,'Smelter Reference List'!$E:$E,0)))</f>
        <v/>
      </c>
      <c r="D1329" s="294" t="str">
        <f ca="1">IF(ISERROR($S1329),"",OFFSET('Smelter Reference List'!$C$4,$S1329-4,0)&amp;"")</f>
        <v/>
      </c>
      <c r="E1329" s="294" t="str">
        <f ca="1">IF(ISERROR($S1329),"",OFFSET('Smelter Reference List'!$D$4,$S1329-4,0)&amp;"")</f>
        <v/>
      </c>
      <c r="F1329" s="294" t="str">
        <f ca="1">IF(ISERROR($S1329),"",OFFSET('Smelter Reference List'!$E$4,$S1329-4,0))</f>
        <v/>
      </c>
      <c r="G1329" s="294" t="str">
        <f ca="1">IF(C1329=$U$4,"Enter smelter details", IF(ISERROR($S1329),"",OFFSET('Smelter Reference List'!$F$4,$S1329-4,0)))</f>
        <v/>
      </c>
      <c r="H1329" s="295" t="str">
        <f ca="1">IF(ISERROR($S1329),"",OFFSET('Smelter Reference List'!$G$4,$S1329-4,0))</f>
        <v/>
      </c>
      <c r="I1329" s="296" t="str">
        <f ca="1">IF(ISERROR($S1329),"",OFFSET('Smelter Reference List'!$H$4,$S1329-4,0))</f>
        <v/>
      </c>
      <c r="J1329" s="296" t="str">
        <f ca="1">IF(ISERROR($S1329),"",OFFSET('Smelter Reference List'!$I$4,$S1329-4,0))</f>
        <v/>
      </c>
      <c r="K1329" s="297"/>
      <c r="L1329" s="297"/>
      <c r="M1329" s="297"/>
      <c r="N1329" s="297"/>
      <c r="O1329" s="297"/>
      <c r="P1329" s="297"/>
      <c r="Q1329" s="298"/>
      <c r="R1329" s="227"/>
      <c r="S1329" s="228" t="e">
        <f>IF(C1329="",NA(),MATCH($B1329&amp;$C1329,'Smelter Reference List'!$J:$J,0))</f>
        <v>#N/A</v>
      </c>
      <c r="T1329" s="229"/>
      <c r="U1329" s="229">
        <f t="shared" ca="1" si="41"/>
        <v>0</v>
      </c>
      <c r="V1329" s="229"/>
      <c r="W1329" s="229"/>
      <c r="Y1329" s="223" t="str">
        <f t="shared" si="42"/>
        <v/>
      </c>
    </row>
    <row r="1330" spans="1:25" s="223" customFormat="1" ht="20.25">
      <c r="A1330" s="293"/>
      <c r="B1330" s="294" t="str">
        <f>IF(LEN(A1330)=0,"",INDEX('Smelter Reference List'!$A:$A,MATCH($A1330,'Smelter Reference List'!$E:$E,0)))</f>
        <v/>
      </c>
      <c r="C1330" s="300" t="str">
        <f>IF(LEN(A1330)=0,"",INDEX('Smelter Reference List'!$C:$C,MATCH($A1330,'Smelter Reference List'!$E:$E,0)))</f>
        <v/>
      </c>
      <c r="D1330" s="294" t="str">
        <f ca="1">IF(ISERROR($S1330),"",OFFSET('Smelter Reference List'!$C$4,$S1330-4,0)&amp;"")</f>
        <v/>
      </c>
      <c r="E1330" s="294" t="str">
        <f ca="1">IF(ISERROR($S1330),"",OFFSET('Smelter Reference List'!$D$4,$S1330-4,0)&amp;"")</f>
        <v/>
      </c>
      <c r="F1330" s="294" t="str">
        <f ca="1">IF(ISERROR($S1330),"",OFFSET('Smelter Reference List'!$E$4,$S1330-4,0))</f>
        <v/>
      </c>
      <c r="G1330" s="294" t="str">
        <f ca="1">IF(C1330=$U$4,"Enter smelter details", IF(ISERROR($S1330),"",OFFSET('Smelter Reference List'!$F$4,$S1330-4,0)))</f>
        <v/>
      </c>
      <c r="H1330" s="295" t="str">
        <f ca="1">IF(ISERROR($S1330),"",OFFSET('Smelter Reference List'!$G$4,$S1330-4,0))</f>
        <v/>
      </c>
      <c r="I1330" s="296" t="str">
        <f ca="1">IF(ISERROR($S1330),"",OFFSET('Smelter Reference List'!$H$4,$S1330-4,0))</f>
        <v/>
      </c>
      <c r="J1330" s="296" t="str">
        <f ca="1">IF(ISERROR($S1330),"",OFFSET('Smelter Reference List'!$I$4,$S1330-4,0))</f>
        <v/>
      </c>
      <c r="K1330" s="297"/>
      <c r="L1330" s="297"/>
      <c r="M1330" s="297"/>
      <c r="N1330" s="297"/>
      <c r="O1330" s="297"/>
      <c r="P1330" s="297"/>
      <c r="Q1330" s="298"/>
      <c r="R1330" s="227"/>
      <c r="S1330" s="228" t="e">
        <f>IF(C1330="",NA(),MATCH($B1330&amp;$C1330,'Smelter Reference List'!$J:$J,0))</f>
        <v>#N/A</v>
      </c>
      <c r="T1330" s="229"/>
      <c r="U1330" s="229">
        <f t="shared" ca="1" si="41"/>
        <v>0</v>
      </c>
      <c r="V1330" s="229"/>
      <c r="W1330" s="229"/>
      <c r="Y1330" s="223" t="str">
        <f t="shared" si="42"/>
        <v/>
      </c>
    </row>
    <row r="1331" spans="1:25" s="223" customFormat="1" ht="20.25">
      <c r="A1331" s="293"/>
      <c r="B1331" s="294" t="str">
        <f>IF(LEN(A1331)=0,"",INDEX('Smelter Reference List'!$A:$A,MATCH($A1331,'Smelter Reference List'!$E:$E,0)))</f>
        <v/>
      </c>
      <c r="C1331" s="300" t="str">
        <f>IF(LEN(A1331)=0,"",INDEX('Smelter Reference List'!$C:$C,MATCH($A1331,'Smelter Reference List'!$E:$E,0)))</f>
        <v/>
      </c>
      <c r="D1331" s="294" t="str">
        <f ca="1">IF(ISERROR($S1331),"",OFFSET('Smelter Reference List'!$C$4,$S1331-4,0)&amp;"")</f>
        <v/>
      </c>
      <c r="E1331" s="294" t="str">
        <f ca="1">IF(ISERROR($S1331),"",OFFSET('Smelter Reference List'!$D$4,$S1331-4,0)&amp;"")</f>
        <v/>
      </c>
      <c r="F1331" s="294" t="str">
        <f ca="1">IF(ISERROR($S1331),"",OFFSET('Smelter Reference List'!$E$4,$S1331-4,0))</f>
        <v/>
      </c>
      <c r="G1331" s="294" t="str">
        <f ca="1">IF(C1331=$U$4,"Enter smelter details", IF(ISERROR($S1331),"",OFFSET('Smelter Reference List'!$F$4,$S1331-4,0)))</f>
        <v/>
      </c>
      <c r="H1331" s="295" t="str">
        <f ca="1">IF(ISERROR($S1331),"",OFFSET('Smelter Reference List'!$G$4,$S1331-4,0))</f>
        <v/>
      </c>
      <c r="I1331" s="296" t="str">
        <f ca="1">IF(ISERROR($S1331),"",OFFSET('Smelter Reference List'!$H$4,$S1331-4,0))</f>
        <v/>
      </c>
      <c r="J1331" s="296" t="str">
        <f ca="1">IF(ISERROR($S1331),"",OFFSET('Smelter Reference List'!$I$4,$S1331-4,0))</f>
        <v/>
      </c>
      <c r="K1331" s="297"/>
      <c r="L1331" s="297"/>
      <c r="M1331" s="297"/>
      <c r="N1331" s="297"/>
      <c r="O1331" s="297"/>
      <c r="P1331" s="297"/>
      <c r="Q1331" s="298"/>
      <c r="R1331" s="227"/>
      <c r="S1331" s="228" t="e">
        <f>IF(C1331="",NA(),MATCH($B1331&amp;$C1331,'Smelter Reference List'!$J:$J,0))</f>
        <v>#N/A</v>
      </c>
      <c r="T1331" s="229"/>
      <c r="U1331" s="229">
        <f t="shared" ca="1" si="41"/>
        <v>0</v>
      </c>
      <c r="V1331" s="229"/>
      <c r="W1331" s="229"/>
      <c r="Y1331" s="223" t="str">
        <f t="shared" si="42"/>
        <v/>
      </c>
    </row>
    <row r="1332" spans="1:25" s="223" customFormat="1" ht="20.25">
      <c r="A1332" s="293"/>
      <c r="B1332" s="294" t="str">
        <f>IF(LEN(A1332)=0,"",INDEX('Smelter Reference List'!$A:$A,MATCH($A1332,'Smelter Reference List'!$E:$E,0)))</f>
        <v/>
      </c>
      <c r="C1332" s="300" t="str">
        <f>IF(LEN(A1332)=0,"",INDEX('Smelter Reference List'!$C:$C,MATCH($A1332,'Smelter Reference List'!$E:$E,0)))</f>
        <v/>
      </c>
      <c r="D1332" s="294" t="str">
        <f ca="1">IF(ISERROR($S1332),"",OFFSET('Smelter Reference List'!$C$4,$S1332-4,0)&amp;"")</f>
        <v/>
      </c>
      <c r="E1332" s="294" t="str">
        <f ca="1">IF(ISERROR($S1332),"",OFFSET('Smelter Reference List'!$D$4,$S1332-4,0)&amp;"")</f>
        <v/>
      </c>
      <c r="F1332" s="294" t="str">
        <f ca="1">IF(ISERROR($S1332),"",OFFSET('Smelter Reference List'!$E$4,$S1332-4,0))</f>
        <v/>
      </c>
      <c r="G1332" s="294" t="str">
        <f ca="1">IF(C1332=$U$4,"Enter smelter details", IF(ISERROR($S1332),"",OFFSET('Smelter Reference List'!$F$4,$S1332-4,0)))</f>
        <v/>
      </c>
      <c r="H1332" s="295" t="str">
        <f ca="1">IF(ISERROR($S1332),"",OFFSET('Smelter Reference List'!$G$4,$S1332-4,0))</f>
        <v/>
      </c>
      <c r="I1332" s="296" t="str">
        <f ca="1">IF(ISERROR($S1332),"",OFFSET('Smelter Reference List'!$H$4,$S1332-4,0))</f>
        <v/>
      </c>
      <c r="J1332" s="296" t="str">
        <f ca="1">IF(ISERROR($S1332),"",OFFSET('Smelter Reference List'!$I$4,$S1332-4,0))</f>
        <v/>
      </c>
      <c r="K1332" s="297"/>
      <c r="L1332" s="297"/>
      <c r="M1332" s="297"/>
      <c r="N1332" s="297"/>
      <c r="O1332" s="297"/>
      <c r="P1332" s="297"/>
      <c r="Q1332" s="298"/>
      <c r="R1332" s="227"/>
      <c r="S1332" s="228" t="e">
        <f>IF(C1332="",NA(),MATCH($B1332&amp;$C1332,'Smelter Reference List'!$J:$J,0))</f>
        <v>#N/A</v>
      </c>
      <c r="T1332" s="229"/>
      <c r="U1332" s="229">
        <f t="shared" ca="1" si="41"/>
        <v>0</v>
      </c>
      <c r="V1332" s="229"/>
      <c r="W1332" s="229"/>
      <c r="Y1332" s="223" t="str">
        <f t="shared" si="42"/>
        <v/>
      </c>
    </row>
    <row r="1333" spans="1:25" s="223" customFormat="1" ht="20.25">
      <c r="A1333" s="293"/>
      <c r="B1333" s="294" t="str">
        <f>IF(LEN(A1333)=0,"",INDEX('Smelter Reference List'!$A:$A,MATCH($A1333,'Smelter Reference List'!$E:$E,0)))</f>
        <v/>
      </c>
      <c r="C1333" s="300" t="str">
        <f>IF(LEN(A1333)=0,"",INDEX('Smelter Reference List'!$C:$C,MATCH($A1333,'Smelter Reference List'!$E:$E,0)))</f>
        <v/>
      </c>
      <c r="D1333" s="294" t="str">
        <f ca="1">IF(ISERROR($S1333),"",OFFSET('Smelter Reference List'!$C$4,$S1333-4,0)&amp;"")</f>
        <v/>
      </c>
      <c r="E1333" s="294" t="str">
        <f ca="1">IF(ISERROR($S1333),"",OFFSET('Smelter Reference List'!$D$4,$S1333-4,0)&amp;"")</f>
        <v/>
      </c>
      <c r="F1333" s="294" t="str">
        <f ca="1">IF(ISERROR($S1333),"",OFFSET('Smelter Reference List'!$E$4,$S1333-4,0))</f>
        <v/>
      </c>
      <c r="G1333" s="294" t="str">
        <f ca="1">IF(C1333=$U$4,"Enter smelter details", IF(ISERROR($S1333),"",OFFSET('Smelter Reference List'!$F$4,$S1333-4,0)))</f>
        <v/>
      </c>
      <c r="H1333" s="295" t="str">
        <f ca="1">IF(ISERROR($S1333),"",OFFSET('Smelter Reference List'!$G$4,$S1333-4,0))</f>
        <v/>
      </c>
      <c r="I1333" s="296" t="str">
        <f ca="1">IF(ISERROR($S1333),"",OFFSET('Smelter Reference List'!$H$4,$S1333-4,0))</f>
        <v/>
      </c>
      <c r="J1333" s="296" t="str">
        <f ca="1">IF(ISERROR($S1333),"",OFFSET('Smelter Reference List'!$I$4,$S1333-4,0))</f>
        <v/>
      </c>
      <c r="K1333" s="297"/>
      <c r="L1333" s="297"/>
      <c r="M1333" s="297"/>
      <c r="N1333" s="297"/>
      <c r="O1333" s="297"/>
      <c r="P1333" s="297"/>
      <c r="Q1333" s="298"/>
      <c r="R1333" s="227"/>
      <c r="S1333" s="228" t="e">
        <f>IF(C1333="",NA(),MATCH($B1333&amp;$C1333,'Smelter Reference List'!$J:$J,0))</f>
        <v>#N/A</v>
      </c>
      <c r="T1333" s="229"/>
      <c r="U1333" s="229">
        <f t="shared" ca="1" si="41"/>
        <v>0</v>
      </c>
      <c r="V1333" s="229"/>
      <c r="W1333" s="229"/>
      <c r="Y1333" s="223" t="str">
        <f t="shared" si="42"/>
        <v/>
      </c>
    </row>
    <row r="1334" spans="1:25" s="223" customFormat="1" ht="20.25">
      <c r="A1334" s="293"/>
      <c r="B1334" s="294" t="str">
        <f>IF(LEN(A1334)=0,"",INDEX('Smelter Reference List'!$A:$A,MATCH($A1334,'Smelter Reference List'!$E:$E,0)))</f>
        <v/>
      </c>
      <c r="C1334" s="300" t="str">
        <f>IF(LEN(A1334)=0,"",INDEX('Smelter Reference List'!$C:$C,MATCH($A1334,'Smelter Reference List'!$E:$E,0)))</f>
        <v/>
      </c>
      <c r="D1334" s="294" t="str">
        <f ca="1">IF(ISERROR($S1334),"",OFFSET('Smelter Reference List'!$C$4,$S1334-4,0)&amp;"")</f>
        <v/>
      </c>
      <c r="E1334" s="294" t="str">
        <f ca="1">IF(ISERROR($S1334),"",OFFSET('Smelter Reference List'!$D$4,$S1334-4,0)&amp;"")</f>
        <v/>
      </c>
      <c r="F1334" s="294" t="str">
        <f ca="1">IF(ISERROR($S1334),"",OFFSET('Smelter Reference List'!$E$4,$S1334-4,0))</f>
        <v/>
      </c>
      <c r="G1334" s="294" t="str">
        <f ca="1">IF(C1334=$U$4,"Enter smelter details", IF(ISERROR($S1334),"",OFFSET('Smelter Reference List'!$F$4,$S1334-4,0)))</f>
        <v/>
      </c>
      <c r="H1334" s="295" t="str">
        <f ca="1">IF(ISERROR($S1334),"",OFFSET('Smelter Reference List'!$G$4,$S1334-4,0))</f>
        <v/>
      </c>
      <c r="I1334" s="296" t="str">
        <f ca="1">IF(ISERROR($S1334),"",OFFSET('Smelter Reference List'!$H$4,$S1334-4,0))</f>
        <v/>
      </c>
      <c r="J1334" s="296" t="str">
        <f ca="1">IF(ISERROR($S1334),"",OFFSET('Smelter Reference List'!$I$4,$S1334-4,0))</f>
        <v/>
      </c>
      <c r="K1334" s="297"/>
      <c r="L1334" s="297"/>
      <c r="M1334" s="297"/>
      <c r="N1334" s="297"/>
      <c r="O1334" s="297"/>
      <c r="P1334" s="297"/>
      <c r="Q1334" s="298"/>
      <c r="R1334" s="227"/>
      <c r="S1334" s="228" t="e">
        <f>IF(C1334="",NA(),MATCH($B1334&amp;$C1334,'Smelter Reference List'!$J:$J,0))</f>
        <v>#N/A</v>
      </c>
      <c r="T1334" s="229"/>
      <c r="U1334" s="229">
        <f t="shared" ca="1" si="41"/>
        <v>0</v>
      </c>
      <c r="V1334" s="229"/>
      <c r="W1334" s="229"/>
      <c r="Y1334" s="223" t="str">
        <f t="shared" si="42"/>
        <v/>
      </c>
    </row>
    <row r="1335" spans="1:25" s="223" customFormat="1" ht="20.25">
      <c r="A1335" s="293"/>
      <c r="B1335" s="294" t="str">
        <f>IF(LEN(A1335)=0,"",INDEX('Smelter Reference List'!$A:$A,MATCH($A1335,'Smelter Reference List'!$E:$E,0)))</f>
        <v/>
      </c>
      <c r="C1335" s="300" t="str">
        <f>IF(LEN(A1335)=0,"",INDEX('Smelter Reference List'!$C:$C,MATCH($A1335,'Smelter Reference List'!$E:$E,0)))</f>
        <v/>
      </c>
      <c r="D1335" s="294" t="str">
        <f ca="1">IF(ISERROR($S1335),"",OFFSET('Smelter Reference List'!$C$4,$S1335-4,0)&amp;"")</f>
        <v/>
      </c>
      <c r="E1335" s="294" t="str">
        <f ca="1">IF(ISERROR($S1335),"",OFFSET('Smelter Reference List'!$D$4,$S1335-4,0)&amp;"")</f>
        <v/>
      </c>
      <c r="F1335" s="294" t="str">
        <f ca="1">IF(ISERROR($S1335),"",OFFSET('Smelter Reference List'!$E$4,$S1335-4,0))</f>
        <v/>
      </c>
      <c r="G1335" s="294" t="str">
        <f ca="1">IF(C1335=$U$4,"Enter smelter details", IF(ISERROR($S1335),"",OFFSET('Smelter Reference List'!$F$4,$S1335-4,0)))</f>
        <v/>
      </c>
      <c r="H1335" s="295" t="str">
        <f ca="1">IF(ISERROR($S1335),"",OFFSET('Smelter Reference List'!$G$4,$S1335-4,0))</f>
        <v/>
      </c>
      <c r="I1335" s="296" t="str">
        <f ca="1">IF(ISERROR($S1335),"",OFFSET('Smelter Reference List'!$H$4,$S1335-4,0))</f>
        <v/>
      </c>
      <c r="J1335" s="296" t="str">
        <f ca="1">IF(ISERROR($S1335),"",OFFSET('Smelter Reference List'!$I$4,$S1335-4,0))</f>
        <v/>
      </c>
      <c r="K1335" s="297"/>
      <c r="L1335" s="297"/>
      <c r="M1335" s="297"/>
      <c r="N1335" s="297"/>
      <c r="O1335" s="297"/>
      <c r="P1335" s="297"/>
      <c r="Q1335" s="298"/>
      <c r="R1335" s="227"/>
      <c r="S1335" s="228" t="e">
        <f>IF(C1335="",NA(),MATCH($B1335&amp;$C1335,'Smelter Reference List'!$J:$J,0))</f>
        <v>#N/A</v>
      </c>
      <c r="T1335" s="229"/>
      <c r="U1335" s="229">
        <f t="shared" ca="1" si="41"/>
        <v>0</v>
      </c>
      <c r="V1335" s="229"/>
      <c r="W1335" s="229"/>
      <c r="Y1335" s="223" t="str">
        <f t="shared" si="42"/>
        <v/>
      </c>
    </row>
    <row r="1336" spans="1:25" s="223" customFormat="1" ht="20.25">
      <c r="A1336" s="293"/>
      <c r="B1336" s="294" t="str">
        <f>IF(LEN(A1336)=0,"",INDEX('Smelter Reference List'!$A:$A,MATCH($A1336,'Smelter Reference List'!$E:$E,0)))</f>
        <v/>
      </c>
      <c r="C1336" s="300" t="str">
        <f>IF(LEN(A1336)=0,"",INDEX('Smelter Reference List'!$C:$C,MATCH($A1336,'Smelter Reference List'!$E:$E,0)))</f>
        <v/>
      </c>
      <c r="D1336" s="294" t="str">
        <f ca="1">IF(ISERROR($S1336),"",OFFSET('Smelter Reference List'!$C$4,$S1336-4,0)&amp;"")</f>
        <v/>
      </c>
      <c r="E1336" s="294" t="str">
        <f ca="1">IF(ISERROR($S1336),"",OFFSET('Smelter Reference List'!$D$4,$S1336-4,0)&amp;"")</f>
        <v/>
      </c>
      <c r="F1336" s="294" t="str">
        <f ca="1">IF(ISERROR($S1336),"",OFFSET('Smelter Reference List'!$E$4,$S1336-4,0))</f>
        <v/>
      </c>
      <c r="G1336" s="294" t="str">
        <f ca="1">IF(C1336=$U$4,"Enter smelter details", IF(ISERROR($S1336),"",OFFSET('Smelter Reference List'!$F$4,$S1336-4,0)))</f>
        <v/>
      </c>
      <c r="H1336" s="295" t="str">
        <f ca="1">IF(ISERROR($S1336),"",OFFSET('Smelter Reference List'!$G$4,$S1336-4,0))</f>
        <v/>
      </c>
      <c r="I1336" s="296" t="str">
        <f ca="1">IF(ISERROR($S1336),"",OFFSET('Smelter Reference List'!$H$4,$S1336-4,0))</f>
        <v/>
      </c>
      <c r="J1336" s="296" t="str">
        <f ca="1">IF(ISERROR($S1336),"",OFFSET('Smelter Reference List'!$I$4,$S1336-4,0))</f>
        <v/>
      </c>
      <c r="K1336" s="297"/>
      <c r="L1336" s="297"/>
      <c r="M1336" s="297"/>
      <c r="N1336" s="297"/>
      <c r="O1336" s="297"/>
      <c r="P1336" s="297"/>
      <c r="Q1336" s="298"/>
      <c r="R1336" s="227"/>
      <c r="S1336" s="228" t="e">
        <f>IF(C1336="",NA(),MATCH($B1336&amp;$C1336,'Smelter Reference List'!$J:$J,0))</f>
        <v>#N/A</v>
      </c>
      <c r="T1336" s="229"/>
      <c r="U1336" s="229">
        <f t="shared" ca="1" si="41"/>
        <v>0</v>
      </c>
      <c r="V1336" s="229"/>
      <c r="W1336" s="229"/>
      <c r="Y1336" s="223" t="str">
        <f t="shared" si="42"/>
        <v/>
      </c>
    </row>
    <row r="1337" spans="1:25" s="223" customFormat="1" ht="20.25">
      <c r="A1337" s="293"/>
      <c r="B1337" s="294" t="str">
        <f>IF(LEN(A1337)=0,"",INDEX('Smelter Reference List'!$A:$A,MATCH($A1337,'Smelter Reference List'!$E:$E,0)))</f>
        <v/>
      </c>
      <c r="C1337" s="300" t="str">
        <f>IF(LEN(A1337)=0,"",INDEX('Smelter Reference List'!$C:$C,MATCH($A1337,'Smelter Reference List'!$E:$E,0)))</f>
        <v/>
      </c>
      <c r="D1337" s="294" t="str">
        <f ca="1">IF(ISERROR($S1337),"",OFFSET('Smelter Reference List'!$C$4,$S1337-4,0)&amp;"")</f>
        <v/>
      </c>
      <c r="E1337" s="294" t="str">
        <f ca="1">IF(ISERROR($S1337),"",OFFSET('Smelter Reference List'!$D$4,$S1337-4,0)&amp;"")</f>
        <v/>
      </c>
      <c r="F1337" s="294" t="str">
        <f ca="1">IF(ISERROR($S1337),"",OFFSET('Smelter Reference List'!$E$4,$S1337-4,0))</f>
        <v/>
      </c>
      <c r="G1337" s="294" t="str">
        <f ca="1">IF(C1337=$U$4,"Enter smelter details", IF(ISERROR($S1337),"",OFFSET('Smelter Reference List'!$F$4,$S1337-4,0)))</f>
        <v/>
      </c>
      <c r="H1337" s="295" t="str">
        <f ca="1">IF(ISERROR($S1337),"",OFFSET('Smelter Reference List'!$G$4,$S1337-4,0))</f>
        <v/>
      </c>
      <c r="I1337" s="296" t="str">
        <f ca="1">IF(ISERROR($S1337),"",OFFSET('Smelter Reference List'!$H$4,$S1337-4,0))</f>
        <v/>
      </c>
      <c r="J1337" s="296" t="str">
        <f ca="1">IF(ISERROR($S1337),"",OFFSET('Smelter Reference List'!$I$4,$S1337-4,0))</f>
        <v/>
      </c>
      <c r="K1337" s="297"/>
      <c r="L1337" s="297"/>
      <c r="M1337" s="297"/>
      <c r="N1337" s="297"/>
      <c r="O1337" s="297"/>
      <c r="P1337" s="297"/>
      <c r="Q1337" s="298"/>
      <c r="R1337" s="227"/>
      <c r="S1337" s="228" t="e">
        <f>IF(C1337="",NA(),MATCH($B1337&amp;$C1337,'Smelter Reference List'!$J:$J,0))</f>
        <v>#N/A</v>
      </c>
      <c r="T1337" s="229"/>
      <c r="U1337" s="229">
        <f t="shared" ca="1" si="41"/>
        <v>0</v>
      </c>
      <c r="V1337" s="229"/>
      <c r="W1337" s="229"/>
      <c r="Y1337" s="223" t="str">
        <f t="shared" si="42"/>
        <v/>
      </c>
    </row>
    <row r="1338" spans="1:25" s="223" customFormat="1" ht="20.25">
      <c r="A1338" s="293"/>
      <c r="B1338" s="294" t="str">
        <f>IF(LEN(A1338)=0,"",INDEX('Smelter Reference List'!$A:$A,MATCH($A1338,'Smelter Reference List'!$E:$E,0)))</f>
        <v/>
      </c>
      <c r="C1338" s="300" t="str">
        <f>IF(LEN(A1338)=0,"",INDEX('Smelter Reference List'!$C:$C,MATCH($A1338,'Smelter Reference List'!$E:$E,0)))</f>
        <v/>
      </c>
      <c r="D1338" s="294" t="str">
        <f ca="1">IF(ISERROR($S1338),"",OFFSET('Smelter Reference List'!$C$4,$S1338-4,0)&amp;"")</f>
        <v/>
      </c>
      <c r="E1338" s="294" t="str">
        <f ca="1">IF(ISERROR($S1338),"",OFFSET('Smelter Reference List'!$D$4,$S1338-4,0)&amp;"")</f>
        <v/>
      </c>
      <c r="F1338" s="294" t="str">
        <f ca="1">IF(ISERROR($S1338),"",OFFSET('Smelter Reference List'!$E$4,$S1338-4,0))</f>
        <v/>
      </c>
      <c r="G1338" s="294" t="str">
        <f ca="1">IF(C1338=$U$4,"Enter smelter details", IF(ISERROR($S1338),"",OFFSET('Smelter Reference List'!$F$4,$S1338-4,0)))</f>
        <v/>
      </c>
      <c r="H1338" s="295" t="str">
        <f ca="1">IF(ISERROR($S1338),"",OFFSET('Smelter Reference List'!$G$4,$S1338-4,0))</f>
        <v/>
      </c>
      <c r="I1338" s="296" t="str">
        <f ca="1">IF(ISERROR($S1338),"",OFFSET('Smelter Reference List'!$H$4,$S1338-4,0))</f>
        <v/>
      </c>
      <c r="J1338" s="296" t="str">
        <f ca="1">IF(ISERROR($S1338),"",OFFSET('Smelter Reference List'!$I$4,$S1338-4,0))</f>
        <v/>
      </c>
      <c r="K1338" s="297"/>
      <c r="L1338" s="297"/>
      <c r="M1338" s="297"/>
      <c r="N1338" s="297"/>
      <c r="O1338" s="297"/>
      <c r="P1338" s="297"/>
      <c r="Q1338" s="298"/>
      <c r="R1338" s="227"/>
      <c r="S1338" s="228" t="e">
        <f>IF(C1338="",NA(),MATCH($B1338&amp;$C1338,'Smelter Reference List'!$J:$J,0))</f>
        <v>#N/A</v>
      </c>
      <c r="T1338" s="229"/>
      <c r="U1338" s="229">
        <f t="shared" ca="1" si="41"/>
        <v>0</v>
      </c>
      <c r="V1338" s="229"/>
      <c r="W1338" s="229"/>
      <c r="Y1338" s="223" t="str">
        <f t="shared" si="42"/>
        <v/>
      </c>
    </row>
    <row r="1339" spans="1:25" s="223" customFormat="1" ht="20.25">
      <c r="A1339" s="293"/>
      <c r="B1339" s="294" t="str">
        <f>IF(LEN(A1339)=0,"",INDEX('Smelter Reference List'!$A:$A,MATCH($A1339,'Smelter Reference List'!$E:$E,0)))</f>
        <v/>
      </c>
      <c r="C1339" s="300" t="str">
        <f>IF(LEN(A1339)=0,"",INDEX('Smelter Reference List'!$C:$C,MATCH($A1339,'Smelter Reference List'!$E:$E,0)))</f>
        <v/>
      </c>
      <c r="D1339" s="294" t="str">
        <f ca="1">IF(ISERROR($S1339),"",OFFSET('Smelter Reference List'!$C$4,$S1339-4,0)&amp;"")</f>
        <v/>
      </c>
      <c r="E1339" s="294" t="str">
        <f ca="1">IF(ISERROR($S1339),"",OFFSET('Smelter Reference List'!$D$4,$S1339-4,0)&amp;"")</f>
        <v/>
      </c>
      <c r="F1339" s="294" t="str">
        <f ca="1">IF(ISERROR($S1339),"",OFFSET('Smelter Reference List'!$E$4,$S1339-4,0))</f>
        <v/>
      </c>
      <c r="G1339" s="294" t="str">
        <f ca="1">IF(C1339=$U$4,"Enter smelter details", IF(ISERROR($S1339),"",OFFSET('Smelter Reference List'!$F$4,$S1339-4,0)))</f>
        <v/>
      </c>
      <c r="H1339" s="295" t="str">
        <f ca="1">IF(ISERROR($S1339),"",OFFSET('Smelter Reference List'!$G$4,$S1339-4,0))</f>
        <v/>
      </c>
      <c r="I1339" s="296" t="str">
        <f ca="1">IF(ISERROR($S1339),"",OFFSET('Smelter Reference List'!$H$4,$S1339-4,0))</f>
        <v/>
      </c>
      <c r="J1339" s="296" t="str">
        <f ca="1">IF(ISERROR($S1339),"",OFFSET('Smelter Reference List'!$I$4,$S1339-4,0))</f>
        <v/>
      </c>
      <c r="K1339" s="297"/>
      <c r="L1339" s="297"/>
      <c r="M1339" s="297"/>
      <c r="N1339" s="297"/>
      <c r="O1339" s="297"/>
      <c r="P1339" s="297"/>
      <c r="Q1339" s="298"/>
      <c r="R1339" s="227"/>
      <c r="S1339" s="228" t="e">
        <f>IF(C1339="",NA(),MATCH($B1339&amp;$C1339,'Smelter Reference List'!$J:$J,0))</f>
        <v>#N/A</v>
      </c>
      <c r="T1339" s="229"/>
      <c r="U1339" s="229">
        <f t="shared" ca="1" si="41"/>
        <v>0</v>
      </c>
      <c r="V1339" s="229"/>
      <c r="W1339" s="229"/>
      <c r="Y1339" s="223" t="str">
        <f t="shared" si="42"/>
        <v/>
      </c>
    </row>
    <row r="1340" spans="1:25" s="223" customFormat="1" ht="20.25">
      <c r="A1340" s="293"/>
      <c r="B1340" s="294" t="str">
        <f>IF(LEN(A1340)=0,"",INDEX('Smelter Reference List'!$A:$A,MATCH($A1340,'Smelter Reference List'!$E:$E,0)))</f>
        <v/>
      </c>
      <c r="C1340" s="300" t="str">
        <f>IF(LEN(A1340)=0,"",INDEX('Smelter Reference List'!$C:$C,MATCH($A1340,'Smelter Reference List'!$E:$E,0)))</f>
        <v/>
      </c>
      <c r="D1340" s="294" t="str">
        <f ca="1">IF(ISERROR($S1340),"",OFFSET('Smelter Reference List'!$C$4,$S1340-4,0)&amp;"")</f>
        <v/>
      </c>
      <c r="E1340" s="294" t="str">
        <f ca="1">IF(ISERROR($S1340),"",OFFSET('Smelter Reference List'!$D$4,$S1340-4,0)&amp;"")</f>
        <v/>
      </c>
      <c r="F1340" s="294" t="str">
        <f ca="1">IF(ISERROR($S1340),"",OFFSET('Smelter Reference List'!$E$4,$S1340-4,0))</f>
        <v/>
      </c>
      <c r="G1340" s="294" t="str">
        <f ca="1">IF(C1340=$U$4,"Enter smelter details", IF(ISERROR($S1340),"",OFFSET('Smelter Reference List'!$F$4,$S1340-4,0)))</f>
        <v/>
      </c>
      <c r="H1340" s="295" t="str">
        <f ca="1">IF(ISERROR($S1340),"",OFFSET('Smelter Reference List'!$G$4,$S1340-4,0))</f>
        <v/>
      </c>
      <c r="I1340" s="296" t="str">
        <f ca="1">IF(ISERROR($S1340),"",OFFSET('Smelter Reference List'!$H$4,$S1340-4,0))</f>
        <v/>
      </c>
      <c r="J1340" s="296" t="str">
        <f ca="1">IF(ISERROR($S1340),"",OFFSET('Smelter Reference List'!$I$4,$S1340-4,0))</f>
        <v/>
      </c>
      <c r="K1340" s="297"/>
      <c r="L1340" s="297"/>
      <c r="M1340" s="297"/>
      <c r="N1340" s="297"/>
      <c r="O1340" s="297"/>
      <c r="P1340" s="297"/>
      <c r="Q1340" s="298"/>
      <c r="R1340" s="227"/>
      <c r="S1340" s="228" t="e">
        <f>IF(C1340="",NA(),MATCH($B1340&amp;$C1340,'Smelter Reference List'!$J:$J,0))</f>
        <v>#N/A</v>
      </c>
      <c r="T1340" s="229"/>
      <c r="U1340" s="229">
        <f t="shared" ca="1" si="41"/>
        <v>0</v>
      </c>
      <c r="V1340" s="229"/>
      <c r="W1340" s="229"/>
      <c r="Y1340" s="223" t="str">
        <f t="shared" si="42"/>
        <v/>
      </c>
    </row>
    <row r="1341" spans="1:25" s="223" customFormat="1" ht="20.25">
      <c r="A1341" s="293"/>
      <c r="B1341" s="294" t="str">
        <f>IF(LEN(A1341)=0,"",INDEX('Smelter Reference List'!$A:$A,MATCH($A1341,'Smelter Reference List'!$E:$E,0)))</f>
        <v/>
      </c>
      <c r="C1341" s="300" t="str">
        <f>IF(LEN(A1341)=0,"",INDEX('Smelter Reference List'!$C:$C,MATCH($A1341,'Smelter Reference List'!$E:$E,0)))</f>
        <v/>
      </c>
      <c r="D1341" s="294" t="str">
        <f ca="1">IF(ISERROR($S1341),"",OFFSET('Smelter Reference List'!$C$4,$S1341-4,0)&amp;"")</f>
        <v/>
      </c>
      <c r="E1341" s="294" t="str">
        <f ca="1">IF(ISERROR($S1341),"",OFFSET('Smelter Reference List'!$D$4,$S1341-4,0)&amp;"")</f>
        <v/>
      </c>
      <c r="F1341" s="294" t="str">
        <f ca="1">IF(ISERROR($S1341),"",OFFSET('Smelter Reference List'!$E$4,$S1341-4,0))</f>
        <v/>
      </c>
      <c r="G1341" s="294" t="str">
        <f ca="1">IF(C1341=$U$4,"Enter smelter details", IF(ISERROR($S1341),"",OFFSET('Smelter Reference List'!$F$4,$S1341-4,0)))</f>
        <v/>
      </c>
      <c r="H1341" s="295" t="str">
        <f ca="1">IF(ISERROR($S1341),"",OFFSET('Smelter Reference List'!$G$4,$S1341-4,0))</f>
        <v/>
      </c>
      <c r="I1341" s="296" t="str">
        <f ca="1">IF(ISERROR($S1341),"",OFFSET('Smelter Reference List'!$H$4,$S1341-4,0))</f>
        <v/>
      </c>
      <c r="J1341" s="296" t="str">
        <f ca="1">IF(ISERROR($S1341),"",OFFSET('Smelter Reference List'!$I$4,$S1341-4,0))</f>
        <v/>
      </c>
      <c r="K1341" s="297"/>
      <c r="L1341" s="297"/>
      <c r="M1341" s="297"/>
      <c r="N1341" s="297"/>
      <c r="O1341" s="297"/>
      <c r="P1341" s="297"/>
      <c r="Q1341" s="298"/>
      <c r="R1341" s="227"/>
      <c r="S1341" s="228" t="e">
        <f>IF(C1341="",NA(),MATCH($B1341&amp;$C1341,'Smelter Reference List'!$J:$J,0))</f>
        <v>#N/A</v>
      </c>
      <c r="T1341" s="229"/>
      <c r="U1341" s="229">
        <f t="shared" ca="1" si="41"/>
        <v>0</v>
      </c>
      <c r="V1341" s="229"/>
      <c r="W1341" s="229"/>
      <c r="Y1341" s="223" t="str">
        <f t="shared" si="42"/>
        <v/>
      </c>
    </row>
    <row r="1342" spans="1:25" s="223" customFormat="1" ht="20.25">
      <c r="A1342" s="293"/>
      <c r="B1342" s="294" t="str">
        <f>IF(LEN(A1342)=0,"",INDEX('Smelter Reference List'!$A:$A,MATCH($A1342,'Smelter Reference List'!$E:$E,0)))</f>
        <v/>
      </c>
      <c r="C1342" s="300" t="str">
        <f>IF(LEN(A1342)=0,"",INDEX('Smelter Reference List'!$C:$C,MATCH($A1342,'Smelter Reference List'!$E:$E,0)))</f>
        <v/>
      </c>
      <c r="D1342" s="294" t="str">
        <f ca="1">IF(ISERROR($S1342),"",OFFSET('Smelter Reference List'!$C$4,$S1342-4,0)&amp;"")</f>
        <v/>
      </c>
      <c r="E1342" s="294" t="str">
        <f ca="1">IF(ISERROR($S1342),"",OFFSET('Smelter Reference List'!$D$4,$S1342-4,0)&amp;"")</f>
        <v/>
      </c>
      <c r="F1342" s="294" t="str">
        <f ca="1">IF(ISERROR($S1342),"",OFFSET('Smelter Reference List'!$E$4,$S1342-4,0))</f>
        <v/>
      </c>
      <c r="G1342" s="294" t="str">
        <f ca="1">IF(C1342=$U$4,"Enter smelter details", IF(ISERROR($S1342),"",OFFSET('Smelter Reference List'!$F$4,$S1342-4,0)))</f>
        <v/>
      </c>
      <c r="H1342" s="295" t="str">
        <f ca="1">IF(ISERROR($S1342),"",OFFSET('Smelter Reference List'!$G$4,$S1342-4,0))</f>
        <v/>
      </c>
      <c r="I1342" s="296" t="str">
        <f ca="1">IF(ISERROR($S1342),"",OFFSET('Smelter Reference List'!$H$4,$S1342-4,0))</f>
        <v/>
      </c>
      <c r="J1342" s="296" t="str">
        <f ca="1">IF(ISERROR($S1342),"",OFFSET('Smelter Reference List'!$I$4,$S1342-4,0))</f>
        <v/>
      </c>
      <c r="K1342" s="297"/>
      <c r="L1342" s="297"/>
      <c r="M1342" s="297"/>
      <c r="N1342" s="297"/>
      <c r="O1342" s="297"/>
      <c r="P1342" s="297"/>
      <c r="Q1342" s="298"/>
      <c r="R1342" s="227"/>
      <c r="S1342" s="228" t="e">
        <f>IF(C1342="",NA(),MATCH($B1342&amp;$C1342,'Smelter Reference List'!$J:$J,0))</f>
        <v>#N/A</v>
      </c>
      <c r="T1342" s="229"/>
      <c r="U1342" s="229">
        <f t="shared" ca="1" si="41"/>
        <v>0</v>
      </c>
      <c r="V1342" s="229"/>
      <c r="W1342" s="229"/>
      <c r="Y1342" s="223" t="str">
        <f t="shared" si="42"/>
        <v/>
      </c>
    </row>
    <row r="1343" spans="1:25" s="223" customFormat="1" ht="20.25">
      <c r="A1343" s="293"/>
      <c r="B1343" s="294" t="str">
        <f>IF(LEN(A1343)=0,"",INDEX('Smelter Reference List'!$A:$A,MATCH($A1343,'Smelter Reference List'!$E:$E,0)))</f>
        <v/>
      </c>
      <c r="C1343" s="300" t="str">
        <f>IF(LEN(A1343)=0,"",INDEX('Smelter Reference List'!$C:$C,MATCH($A1343,'Smelter Reference List'!$E:$E,0)))</f>
        <v/>
      </c>
      <c r="D1343" s="294" t="str">
        <f ca="1">IF(ISERROR($S1343),"",OFFSET('Smelter Reference List'!$C$4,$S1343-4,0)&amp;"")</f>
        <v/>
      </c>
      <c r="E1343" s="294" t="str">
        <f ca="1">IF(ISERROR($S1343),"",OFFSET('Smelter Reference List'!$D$4,$S1343-4,0)&amp;"")</f>
        <v/>
      </c>
      <c r="F1343" s="294" t="str">
        <f ca="1">IF(ISERROR($S1343),"",OFFSET('Smelter Reference List'!$E$4,$S1343-4,0))</f>
        <v/>
      </c>
      <c r="G1343" s="294" t="str">
        <f ca="1">IF(C1343=$U$4,"Enter smelter details", IF(ISERROR($S1343),"",OFFSET('Smelter Reference List'!$F$4,$S1343-4,0)))</f>
        <v/>
      </c>
      <c r="H1343" s="295" t="str">
        <f ca="1">IF(ISERROR($S1343),"",OFFSET('Smelter Reference List'!$G$4,$S1343-4,0))</f>
        <v/>
      </c>
      <c r="I1343" s="296" t="str">
        <f ca="1">IF(ISERROR($S1343),"",OFFSET('Smelter Reference List'!$H$4,$S1343-4,0))</f>
        <v/>
      </c>
      <c r="J1343" s="296" t="str">
        <f ca="1">IF(ISERROR($S1343),"",OFFSET('Smelter Reference List'!$I$4,$S1343-4,0))</f>
        <v/>
      </c>
      <c r="K1343" s="297"/>
      <c r="L1343" s="297"/>
      <c r="M1343" s="297"/>
      <c r="N1343" s="297"/>
      <c r="O1343" s="297"/>
      <c r="P1343" s="297"/>
      <c r="Q1343" s="298"/>
      <c r="R1343" s="227"/>
      <c r="S1343" s="228" t="e">
        <f>IF(C1343="",NA(),MATCH($B1343&amp;$C1343,'Smelter Reference List'!$J:$J,0))</f>
        <v>#N/A</v>
      </c>
      <c r="T1343" s="229"/>
      <c r="U1343" s="229">
        <f t="shared" ca="1" si="41"/>
        <v>0</v>
      </c>
      <c r="V1343" s="229"/>
      <c r="W1343" s="229"/>
      <c r="Y1343" s="223" t="str">
        <f t="shared" si="42"/>
        <v/>
      </c>
    </row>
    <row r="1344" spans="1:25" s="223" customFormat="1" ht="20.25">
      <c r="A1344" s="293"/>
      <c r="B1344" s="294" t="str">
        <f>IF(LEN(A1344)=0,"",INDEX('Smelter Reference List'!$A:$A,MATCH($A1344,'Smelter Reference List'!$E:$E,0)))</f>
        <v/>
      </c>
      <c r="C1344" s="300" t="str">
        <f>IF(LEN(A1344)=0,"",INDEX('Smelter Reference List'!$C:$C,MATCH($A1344,'Smelter Reference List'!$E:$E,0)))</f>
        <v/>
      </c>
      <c r="D1344" s="294" t="str">
        <f ca="1">IF(ISERROR($S1344),"",OFFSET('Smelter Reference List'!$C$4,$S1344-4,0)&amp;"")</f>
        <v/>
      </c>
      <c r="E1344" s="294" t="str">
        <f ca="1">IF(ISERROR($S1344),"",OFFSET('Smelter Reference List'!$D$4,$S1344-4,0)&amp;"")</f>
        <v/>
      </c>
      <c r="F1344" s="294" t="str">
        <f ca="1">IF(ISERROR($S1344),"",OFFSET('Smelter Reference List'!$E$4,$S1344-4,0))</f>
        <v/>
      </c>
      <c r="G1344" s="294" t="str">
        <f ca="1">IF(C1344=$U$4,"Enter smelter details", IF(ISERROR($S1344),"",OFFSET('Smelter Reference List'!$F$4,$S1344-4,0)))</f>
        <v/>
      </c>
      <c r="H1344" s="295" t="str">
        <f ca="1">IF(ISERROR($S1344),"",OFFSET('Smelter Reference List'!$G$4,$S1344-4,0))</f>
        <v/>
      </c>
      <c r="I1344" s="296" t="str">
        <f ca="1">IF(ISERROR($S1344),"",OFFSET('Smelter Reference List'!$H$4,$S1344-4,0))</f>
        <v/>
      </c>
      <c r="J1344" s="296" t="str">
        <f ca="1">IF(ISERROR($S1344),"",OFFSET('Smelter Reference List'!$I$4,$S1344-4,0))</f>
        <v/>
      </c>
      <c r="K1344" s="297"/>
      <c r="L1344" s="297"/>
      <c r="M1344" s="297"/>
      <c r="N1344" s="297"/>
      <c r="O1344" s="297"/>
      <c r="P1344" s="297"/>
      <c r="Q1344" s="298"/>
      <c r="R1344" s="227"/>
      <c r="S1344" s="228" t="e">
        <f>IF(C1344="",NA(),MATCH($B1344&amp;$C1344,'Smelter Reference List'!$J:$J,0))</f>
        <v>#N/A</v>
      </c>
      <c r="T1344" s="229"/>
      <c r="U1344" s="229">
        <f t="shared" ca="1" si="41"/>
        <v>0</v>
      </c>
      <c r="V1344" s="229"/>
      <c r="W1344" s="229"/>
      <c r="Y1344" s="223" t="str">
        <f t="shared" si="42"/>
        <v/>
      </c>
    </row>
    <row r="1345" spans="1:25" s="223" customFormat="1" ht="20.25">
      <c r="A1345" s="293"/>
      <c r="B1345" s="294" t="str">
        <f>IF(LEN(A1345)=0,"",INDEX('Smelter Reference List'!$A:$A,MATCH($A1345,'Smelter Reference List'!$E:$E,0)))</f>
        <v/>
      </c>
      <c r="C1345" s="300" t="str">
        <f>IF(LEN(A1345)=0,"",INDEX('Smelter Reference List'!$C:$C,MATCH($A1345,'Smelter Reference List'!$E:$E,0)))</f>
        <v/>
      </c>
      <c r="D1345" s="294" t="str">
        <f ca="1">IF(ISERROR($S1345),"",OFFSET('Smelter Reference List'!$C$4,$S1345-4,0)&amp;"")</f>
        <v/>
      </c>
      <c r="E1345" s="294" t="str">
        <f ca="1">IF(ISERROR($S1345),"",OFFSET('Smelter Reference List'!$D$4,$S1345-4,0)&amp;"")</f>
        <v/>
      </c>
      <c r="F1345" s="294" t="str">
        <f ca="1">IF(ISERROR($S1345),"",OFFSET('Smelter Reference List'!$E$4,$S1345-4,0))</f>
        <v/>
      </c>
      <c r="G1345" s="294" t="str">
        <f ca="1">IF(C1345=$U$4,"Enter smelter details", IF(ISERROR($S1345),"",OFFSET('Smelter Reference List'!$F$4,$S1345-4,0)))</f>
        <v/>
      </c>
      <c r="H1345" s="295" t="str">
        <f ca="1">IF(ISERROR($S1345),"",OFFSET('Smelter Reference List'!$G$4,$S1345-4,0))</f>
        <v/>
      </c>
      <c r="I1345" s="296" t="str">
        <f ca="1">IF(ISERROR($S1345),"",OFFSET('Smelter Reference List'!$H$4,$S1345-4,0))</f>
        <v/>
      </c>
      <c r="J1345" s="296" t="str">
        <f ca="1">IF(ISERROR($S1345),"",OFFSET('Smelter Reference List'!$I$4,$S1345-4,0))</f>
        <v/>
      </c>
      <c r="K1345" s="297"/>
      <c r="L1345" s="297"/>
      <c r="M1345" s="297"/>
      <c r="N1345" s="297"/>
      <c r="O1345" s="297"/>
      <c r="P1345" s="297"/>
      <c r="Q1345" s="298"/>
      <c r="R1345" s="227"/>
      <c r="S1345" s="228" t="e">
        <f>IF(C1345="",NA(),MATCH($B1345&amp;$C1345,'Smelter Reference List'!$J:$J,0))</f>
        <v>#N/A</v>
      </c>
      <c r="T1345" s="229"/>
      <c r="U1345" s="229">
        <f t="shared" ca="1" si="41"/>
        <v>0</v>
      </c>
      <c r="V1345" s="229"/>
      <c r="W1345" s="229"/>
      <c r="Y1345" s="223" t="str">
        <f t="shared" si="42"/>
        <v/>
      </c>
    </row>
    <row r="1346" spans="1:25" s="223" customFormat="1" ht="20.25">
      <c r="A1346" s="293"/>
      <c r="B1346" s="294" t="str">
        <f>IF(LEN(A1346)=0,"",INDEX('Smelter Reference List'!$A:$A,MATCH($A1346,'Smelter Reference List'!$E:$E,0)))</f>
        <v/>
      </c>
      <c r="C1346" s="300" t="str">
        <f>IF(LEN(A1346)=0,"",INDEX('Smelter Reference List'!$C:$C,MATCH($A1346,'Smelter Reference List'!$E:$E,0)))</f>
        <v/>
      </c>
      <c r="D1346" s="294" t="str">
        <f ca="1">IF(ISERROR($S1346),"",OFFSET('Smelter Reference List'!$C$4,$S1346-4,0)&amp;"")</f>
        <v/>
      </c>
      <c r="E1346" s="294" t="str">
        <f ca="1">IF(ISERROR($S1346),"",OFFSET('Smelter Reference List'!$D$4,$S1346-4,0)&amp;"")</f>
        <v/>
      </c>
      <c r="F1346" s="294" t="str">
        <f ca="1">IF(ISERROR($S1346),"",OFFSET('Smelter Reference List'!$E$4,$S1346-4,0))</f>
        <v/>
      </c>
      <c r="G1346" s="294" t="str">
        <f ca="1">IF(C1346=$U$4,"Enter smelter details", IF(ISERROR($S1346),"",OFFSET('Smelter Reference List'!$F$4,$S1346-4,0)))</f>
        <v/>
      </c>
      <c r="H1346" s="295" t="str">
        <f ca="1">IF(ISERROR($S1346),"",OFFSET('Smelter Reference List'!$G$4,$S1346-4,0))</f>
        <v/>
      </c>
      <c r="I1346" s="296" t="str">
        <f ca="1">IF(ISERROR($S1346),"",OFFSET('Smelter Reference List'!$H$4,$S1346-4,0))</f>
        <v/>
      </c>
      <c r="J1346" s="296" t="str">
        <f ca="1">IF(ISERROR($S1346),"",OFFSET('Smelter Reference List'!$I$4,$S1346-4,0))</f>
        <v/>
      </c>
      <c r="K1346" s="297"/>
      <c r="L1346" s="297"/>
      <c r="M1346" s="297"/>
      <c r="N1346" s="297"/>
      <c r="O1346" s="297"/>
      <c r="P1346" s="297"/>
      <c r="Q1346" s="298"/>
      <c r="R1346" s="227"/>
      <c r="S1346" s="228" t="e">
        <f>IF(C1346="",NA(),MATCH($B1346&amp;$C1346,'Smelter Reference List'!$J:$J,0))</f>
        <v>#N/A</v>
      </c>
      <c r="T1346" s="229"/>
      <c r="U1346" s="229">
        <f t="shared" ca="1" si="41"/>
        <v>0</v>
      </c>
      <c r="V1346" s="229"/>
      <c r="W1346" s="229"/>
      <c r="Y1346" s="223" t="str">
        <f t="shared" si="42"/>
        <v/>
      </c>
    </row>
    <row r="1347" spans="1:25" s="223" customFormat="1" ht="20.25">
      <c r="A1347" s="293"/>
      <c r="B1347" s="294" t="str">
        <f>IF(LEN(A1347)=0,"",INDEX('Smelter Reference List'!$A:$A,MATCH($A1347,'Smelter Reference List'!$E:$E,0)))</f>
        <v/>
      </c>
      <c r="C1347" s="300" t="str">
        <f>IF(LEN(A1347)=0,"",INDEX('Smelter Reference List'!$C:$C,MATCH($A1347,'Smelter Reference List'!$E:$E,0)))</f>
        <v/>
      </c>
      <c r="D1347" s="294" t="str">
        <f ca="1">IF(ISERROR($S1347),"",OFFSET('Smelter Reference List'!$C$4,$S1347-4,0)&amp;"")</f>
        <v/>
      </c>
      <c r="E1347" s="294" t="str">
        <f ca="1">IF(ISERROR($S1347),"",OFFSET('Smelter Reference List'!$D$4,$S1347-4,0)&amp;"")</f>
        <v/>
      </c>
      <c r="F1347" s="294" t="str">
        <f ca="1">IF(ISERROR($S1347),"",OFFSET('Smelter Reference List'!$E$4,$S1347-4,0))</f>
        <v/>
      </c>
      <c r="G1347" s="294" t="str">
        <f ca="1">IF(C1347=$U$4,"Enter smelter details", IF(ISERROR($S1347),"",OFFSET('Smelter Reference List'!$F$4,$S1347-4,0)))</f>
        <v/>
      </c>
      <c r="H1347" s="295" t="str">
        <f ca="1">IF(ISERROR($S1347),"",OFFSET('Smelter Reference List'!$G$4,$S1347-4,0))</f>
        <v/>
      </c>
      <c r="I1347" s="296" t="str">
        <f ca="1">IF(ISERROR($S1347),"",OFFSET('Smelter Reference List'!$H$4,$S1347-4,0))</f>
        <v/>
      </c>
      <c r="J1347" s="296" t="str">
        <f ca="1">IF(ISERROR($S1347),"",OFFSET('Smelter Reference List'!$I$4,$S1347-4,0))</f>
        <v/>
      </c>
      <c r="K1347" s="297"/>
      <c r="L1347" s="297"/>
      <c r="M1347" s="297"/>
      <c r="N1347" s="297"/>
      <c r="O1347" s="297"/>
      <c r="P1347" s="297"/>
      <c r="Q1347" s="298"/>
      <c r="R1347" s="227"/>
      <c r="S1347" s="228" t="e">
        <f>IF(C1347="",NA(),MATCH($B1347&amp;$C1347,'Smelter Reference List'!$J:$J,0))</f>
        <v>#N/A</v>
      </c>
      <c r="T1347" s="229"/>
      <c r="U1347" s="229">
        <f t="shared" ca="1" si="41"/>
        <v>0</v>
      </c>
      <c r="V1347" s="229"/>
      <c r="W1347" s="229"/>
      <c r="Y1347" s="223" t="str">
        <f t="shared" si="42"/>
        <v/>
      </c>
    </row>
    <row r="1348" spans="1:25" s="223" customFormat="1" ht="20.25">
      <c r="A1348" s="293"/>
      <c r="B1348" s="294" t="str">
        <f>IF(LEN(A1348)=0,"",INDEX('Smelter Reference List'!$A:$A,MATCH($A1348,'Smelter Reference List'!$E:$E,0)))</f>
        <v/>
      </c>
      <c r="C1348" s="300" t="str">
        <f>IF(LEN(A1348)=0,"",INDEX('Smelter Reference List'!$C:$C,MATCH($A1348,'Smelter Reference List'!$E:$E,0)))</f>
        <v/>
      </c>
      <c r="D1348" s="294" t="str">
        <f ca="1">IF(ISERROR($S1348),"",OFFSET('Smelter Reference List'!$C$4,$S1348-4,0)&amp;"")</f>
        <v/>
      </c>
      <c r="E1348" s="294" t="str">
        <f ca="1">IF(ISERROR($S1348),"",OFFSET('Smelter Reference List'!$D$4,$S1348-4,0)&amp;"")</f>
        <v/>
      </c>
      <c r="F1348" s="294" t="str">
        <f ca="1">IF(ISERROR($S1348),"",OFFSET('Smelter Reference List'!$E$4,$S1348-4,0))</f>
        <v/>
      </c>
      <c r="G1348" s="294" t="str">
        <f ca="1">IF(C1348=$U$4,"Enter smelter details", IF(ISERROR($S1348),"",OFFSET('Smelter Reference List'!$F$4,$S1348-4,0)))</f>
        <v/>
      </c>
      <c r="H1348" s="295" t="str">
        <f ca="1">IF(ISERROR($S1348),"",OFFSET('Smelter Reference List'!$G$4,$S1348-4,0))</f>
        <v/>
      </c>
      <c r="I1348" s="296" t="str">
        <f ca="1">IF(ISERROR($S1348),"",OFFSET('Smelter Reference List'!$H$4,$S1348-4,0))</f>
        <v/>
      </c>
      <c r="J1348" s="296" t="str">
        <f ca="1">IF(ISERROR($S1348),"",OFFSET('Smelter Reference List'!$I$4,$S1348-4,0))</f>
        <v/>
      </c>
      <c r="K1348" s="297"/>
      <c r="L1348" s="297"/>
      <c r="M1348" s="297"/>
      <c r="N1348" s="297"/>
      <c r="O1348" s="297"/>
      <c r="P1348" s="297"/>
      <c r="Q1348" s="298"/>
      <c r="R1348" s="227"/>
      <c r="S1348" s="228" t="e">
        <f>IF(C1348="",NA(),MATCH($B1348&amp;$C1348,'Smelter Reference List'!$J:$J,0))</f>
        <v>#N/A</v>
      </c>
      <c r="T1348" s="229"/>
      <c r="U1348" s="229">
        <f t="shared" ca="1" si="41"/>
        <v>0</v>
      </c>
      <c r="V1348" s="229"/>
      <c r="W1348" s="229"/>
      <c r="Y1348" s="223" t="str">
        <f t="shared" si="42"/>
        <v/>
      </c>
    </row>
    <row r="1349" spans="1:25" s="223" customFormat="1" ht="20.25">
      <c r="A1349" s="293"/>
      <c r="B1349" s="294" t="str">
        <f>IF(LEN(A1349)=0,"",INDEX('Smelter Reference List'!$A:$A,MATCH($A1349,'Smelter Reference List'!$E:$E,0)))</f>
        <v/>
      </c>
      <c r="C1349" s="300" t="str">
        <f>IF(LEN(A1349)=0,"",INDEX('Smelter Reference List'!$C:$C,MATCH($A1349,'Smelter Reference List'!$E:$E,0)))</f>
        <v/>
      </c>
      <c r="D1349" s="294" t="str">
        <f ca="1">IF(ISERROR($S1349),"",OFFSET('Smelter Reference List'!$C$4,$S1349-4,0)&amp;"")</f>
        <v/>
      </c>
      <c r="E1349" s="294" t="str">
        <f ca="1">IF(ISERROR($S1349),"",OFFSET('Smelter Reference List'!$D$4,$S1349-4,0)&amp;"")</f>
        <v/>
      </c>
      <c r="F1349" s="294" t="str">
        <f ca="1">IF(ISERROR($S1349),"",OFFSET('Smelter Reference List'!$E$4,$S1349-4,0))</f>
        <v/>
      </c>
      <c r="G1349" s="294" t="str">
        <f ca="1">IF(C1349=$U$4,"Enter smelter details", IF(ISERROR($S1349),"",OFFSET('Smelter Reference List'!$F$4,$S1349-4,0)))</f>
        <v/>
      </c>
      <c r="H1349" s="295" t="str">
        <f ca="1">IF(ISERROR($S1349),"",OFFSET('Smelter Reference List'!$G$4,$S1349-4,0))</f>
        <v/>
      </c>
      <c r="I1349" s="296" t="str">
        <f ca="1">IF(ISERROR($S1349),"",OFFSET('Smelter Reference List'!$H$4,$S1349-4,0))</f>
        <v/>
      </c>
      <c r="J1349" s="296" t="str">
        <f ca="1">IF(ISERROR($S1349),"",OFFSET('Smelter Reference List'!$I$4,$S1349-4,0))</f>
        <v/>
      </c>
      <c r="K1349" s="297"/>
      <c r="L1349" s="297"/>
      <c r="M1349" s="297"/>
      <c r="N1349" s="297"/>
      <c r="O1349" s="297"/>
      <c r="P1349" s="297"/>
      <c r="Q1349" s="298"/>
      <c r="R1349" s="227"/>
      <c r="S1349" s="228" t="e">
        <f>IF(C1349="",NA(),MATCH($B1349&amp;$C1349,'Smelter Reference List'!$J:$J,0))</f>
        <v>#N/A</v>
      </c>
      <c r="T1349" s="229"/>
      <c r="U1349" s="229">
        <f t="shared" ca="1" si="41"/>
        <v>0</v>
      </c>
      <c r="V1349" s="229"/>
      <c r="W1349" s="229"/>
      <c r="Y1349" s="223" t="str">
        <f t="shared" si="42"/>
        <v/>
      </c>
    </row>
    <row r="1350" spans="1:25" s="223" customFormat="1" ht="20.25">
      <c r="A1350" s="293"/>
      <c r="B1350" s="294" t="str">
        <f>IF(LEN(A1350)=0,"",INDEX('Smelter Reference List'!$A:$A,MATCH($A1350,'Smelter Reference List'!$E:$E,0)))</f>
        <v/>
      </c>
      <c r="C1350" s="300" t="str">
        <f>IF(LEN(A1350)=0,"",INDEX('Smelter Reference List'!$C:$C,MATCH($A1350,'Smelter Reference List'!$E:$E,0)))</f>
        <v/>
      </c>
      <c r="D1350" s="294" t="str">
        <f ca="1">IF(ISERROR($S1350),"",OFFSET('Smelter Reference List'!$C$4,$S1350-4,0)&amp;"")</f>
        <v/>
      </c>
      <c r="E1350" s="294" t="str">
        <f ca="1">IF(ISERROR($S1350),"",OFFSET('Smelter Reference List'!$D$4,$S1350-4,0)&amp;"")</f>
        <v/>
      </c>
      <c r="F1350" s="294" t="str">
        <f ca="1">IF(ISERROR($S1350),"",OFFSET('Smelter Reference List'!$E$4,$S1350-4,0))</f>
        <v/>
      </c>
      <c r="G1350" s="294" t="str">
        <f ca="1">IF(C1350=$U$4,"Enter smelter details", IF(ISERROR($S1350),"",OFFSET('Smelter Reference List'!$F$4,$S1350-4,0)))</f>
        <v/>
      </c>
      <c r="H1350" s="295" t="str">
        <f ca="1">IF(ISERROR($S1350),"",OFFSET('Smelter Reference List'!$G$4,$S1350-4,0))</f>
        <v/>
      </c>
      <c r="I1350" s="296" t="str">
        <f ca="1">IF(ISERROR($S1350),"",OFFSET('Smelter Reference List'!$H$4,$S1350-4,0))</f>
        <v/>
      </c>
      <c r="J1350" s="296" t="str">
        <f ca="1">IF(ISERROR($S1350),"",OFFSET('Smelter Reference List'!$I$4,$S1350-4,0))</f>
        <v/>
      </c>
      <c r="K1350" s="297"/>
      <c r="L1350" s="297"/>
      <c r="M1350" s="297"/>
      <c r="N1350" s="297"/>
      <c r="O1350" s="297"/>
      <c r="P1350" s="297"/>
      <c r="Q1350" s="298"/>
      <c r="R1350" s="227"/>
      <c r="S1350" s="228" t="e">
        <f>IF(C1350="",NA(),MATCH($B1350&amp;$C1350,'Smelter Reference List'!$J:$J,0))</f>
        <v>#N/A</v>
      </c>
      <c r="T1350" s="229"/>
      <c r="U1350" s="229">
        <f t="shared" ref="U1350:U1413" ca="1" si="43">IF(AND(C1350="Smelter not listed",OR(LEN(D1350)=0,LEN(E1350)=0)),1,0)</f>
        <v>0</v>
      </c>
      <c r="V1350" s="229"/>
      <c r="W1350" s="229"/>
      <c r="Y1350" s="223" t="str">
        <f t="shared" ref="Y1350:Y1413" si="44">B1350&amp;C1350</f>
        <v/>
      </c>
    </row>
    <row r="1351" spans="1:25" s="223" customFormat="1" ht="20.25">
      <c r="A1351" s="293"/>
      <c r="B1351" s="294" t="str">
        <f>IF(LEN(A1351)=0,"",INDEX('Smelter Reference List'!$A:$A,MATCH($A1351,'Smelter Reference List'!$E:$E,0)))</f>
        <v/>
      </c>
      <c r="C1351" s="300" t="str">
        <f>IF(LEN(A1351)=0,"",INDEX('Smelter Reference List'!$C:$C,MATCH($A1351,'Smelter Reference List'!$E:$E,0)))</f>
        <v/>
      </c>
      <c r="D1351" s="294" t="str">
        <f ca="1">IF(ISERROR($S1351),"",OFFSET('Smelter Reference List'!$C$4,$S1351-4,0)&amp;"")</f>
        <v/>
      </c>
      <c r="E1351" s="294" t="str">
        <f ca="1">IF(ISERROR($S1351),"",OFFSET('Smelter Reference List'!$D$4,$S1351-4,0)&amp;"")</f>
        <v/>
      </c>
      <c r="F1351" s="294" t="str">
        <f ca="1">IF(ISERROR($S1351),"",OFFSET('Smelter Reference List'!$E$4,$S1351-4,0))</f>
        <v/>
      </c>
      <c r="G1351" s="294" t="str">
        <f ca="1">IF(C1351=$U$4,"Enter smelter details", IF(ISERROR($S1351),"",OFFSET('Smelter Reference List'!$F$4,$S1351-4,0)))</f>
        <v/>
      </c>
      <c r="H1351" s="295" t="str">
        <f ca="1">IF(ISERROR($S1351),"",OFFSET('Smelter Reference List'!$G$4,$S1351-4,0))</f>
        <v/>
      </c>
      <c r="I1351" s="296" t="str">
        <f ca="1">IF(ISERROR($S1351),"",OFFSET('Smelter Reference List'!$H$4,$S1351-4,0))</f>
        <v/>
      </c>
      <c r="J1351" s="296" t="str">
        <f ca="1">IF(ISERROR($S1351),"",OFFSET('Smelter Reference List'!$I$4,$S1351-4,0))</f>
        <v/>
      </c>
      <c r="K1351" s="297"/>
      <c r="L1351" s="297"/>
      <c r="M1351" s="297"/>
      <c r="N1351" s="297"/>
      <c r="O1351" s="297"/>
      <c r="P1351" s="297"/>
      <c r="Q1351" s="298"/>
      <c r="R1351" s="227"/>
      <c r="S1351" s="228" t="e">
        <f>IF(C1351="",NA(),MATCH($B1351&amp;$C1351,'Smelter Reference List'!$J:$J,0))</f>
        <v>#N/A</v>
      </c>
      <c r="T1351" s="229"/>
      <c r="U1351" s="229">
        <f t="shared" ca="1" si="43"/>
        <v>0</v>
      </c>
      <c r="V1351" s="229"/>
      <c r="W1351" s="229"/>
      <c r="Y1351" s="223" t="str">
        <f t="shared" si="44"/>
        <v/>
      </c>
    </row>
    <row r="1352" spans="1:25" s="223" customFormat="1" ht="20.25">
      <c r="A1352" s="293"/>
      <c r="B1352" s="294" t="str">
        <f>IF(LEN(A1352)=0,"",INDEX('Smelter Reference List'!$A:$A,MATCH($A1352,'Smelter Reference List'!$E:$E,0)))</f>
        <v/>
      </c>
      <c r="C1352" s="300" t="str">
        <f>IF(LEN(A1352)=0,"",INDEX('Smelter Reference List'!$C:$C,MATCH($A1352,'Smelter Reference List'!$E:$E,0)))</f>
        <v/>
      </c>
      <c r="D1352" s="294" t="str">
        <f ca="1">IF(ISERROR($S1352),"",OFFSET('Smelter Reference List'!$C$4,$S1352-4,0)&amp;"")</f>
        <v/>
      </c>
      <c r="E1352" s="294" t="str">
        <f ca="1">IF(ISERROR($S1352),"",OFFSET('Smelter Reference List'!$D$4,$S1352-4,0)&amp;"")</f>
        <v/>
      </c>
      <c r="F1352" s="294" t="str">
        <f ca="1">IF(ISERROR($S1352),"",OFFSET('Smelter Reference List'!$E$4,$S1352-4,0))</f>
        <v/>
      </c>
      <c r="G1352" s="294" t="str">
        <f ca="1">IF(C1352=$U$4,"Enter smelter details", IF(ISERROR($S1352),"",OFFSET('Smelter Reference List'!$F$4,$S1352-4,0)))</f>
        <v/>
      </c>
      <c r="H1352" s="295" t="str">
        <f ca="1">IF(ISERROR($S1352),"",OFFSET('Smelter Reference List'!$G$4,$S1352-4,0))</f>
        <v/>
      </c>
      <c r="I1352" s="296" t="str">
        <f ca="1">IF(ISERROR($S1352),"",OFFSET('Smelter Reference List'!$H$4,$S1352-4,0))</f>
        <v/>
      </c>
      <c r="J1352" s="296" t="str">
        <f ca="1">IF(ISERROR($S1352),"",OFFSET('Smelter Reference List'!$I$4,$S1352-4,0))</f>
        <v/>
      </c>
      <c r="K1352" s="297"/>
      <c r="L1352" s="297"/>
      <c r="M1352" s="297"/>
      <c r="N1352" s="297"/>
      <c r="O1352" s="297"/>
      <c r="P1352" s="297"/>
      <c r="Q1352" s="298"/>
      <c r="R1352" s="227"/>
      <c r="S1352" s="228" t="e">
        <f>IF(C1352="",NA(),MATCH($B1352&amp;$C1352,'Smelter Reference List'!$J:$J,0))</f>
        <v>#N/A</v>
      </c>
      <c r="T1352" s="229"/>
      <c r="U1352" s="229">
        <f t="shared" ca="1" si="43"/>
        <v>0</v>
      </c>
      <c r="V1352" s="229"/>
      <c r="W1352" s="229"/>
      <c r="Y1352" s="223" t="str">
        <f t="shared" si="44"/>
        <v/>
      </c>
    </row>
    <row r="1353" spans="1:25" s="223" customFormat="1" ht="20.25">
      <c r="A1353" s="293"/>
      <c r="B1353" s="294" t="str">
        <f>IF(LEN(A1353)=0,"",INDEX('Smelter Reference List'!$A:$A,MATCH($A1353,'Smelter Reference List'!$E:$E,0)))</f>
        <v/>
      </c>
      <c r="C1353" s="300" t="str">
        <f>IF(LEN(A1353)=0,"",INDEX('Smelter Reference List'!$C:$C,MATCH($A1353,'Smelter Reference List'!$E:$E,0)))</f>
        <v/>
      </c>
      <c r="D1353" s="294" t="str">
        <f ca="1">IF(ISERROR($S1353),"",OFFSET('Smelter Reference List'!$C$4,$S1353-4,0)&amp;"")</f>
        <v/>
      </c>
      <c r="E1353" s="294" t="str">
        <f ca="1">IF(ISERROR($S1353),"",OFFSET('Smelter Reference List'!$D$4,$S1353-4,0)&amp;"")</f>
        <v/>
      </c>
      <c r="F1353" s="294" t="str">
        <f ca="1">IF(ISERROR($S1353),"",OFFSET('Smelter Reference List'!$E$4,$S1353-4,0))</f>
        <v/>
      </c>
      <c r="G1353" s="294" t="str">
        <f ca="1">IF(C1353=$U$4,"Enter smelter details", IF(ISERROR($S1353),"",OFFSET('Smelter Reference List'!$F$4,$S1353-4,0)))</f>
        <v/>
      </c>
      <c r="H1353" s="295" t="str">
        <f ca="1">IF(ISERROR($S1353),"",OFFSET('Smelter Reference List'!$G$4,$S1353-4,0))</f>
        <v/>
      </c>
      <c r="I1353" s="296" t="str">
        <f ca="1">IF(ISERROR($S1353),"",OFFSET('Smelter Reference List'!$H$4,$S1353-4,0))</f>
        <v/>
      </c>
      <c r="J1353" s="296" t="str">
        <f ca="1">IF(ISERROR($S1353),"",OFFSET('Smelter Reference List'!$I$4,$S1353-4,0))</f>
        <v/>
      </c>
      <c r="K1353" s="297"/>
      <c r="L1353" s="297"/>
      <c r="M1353" s="297"/>
      <c r="N1353" s="297"/>
      <c r="O1353" s="297"/>
      <c r="P1353" s="297"/>
      <c r="Q1353" s="298"/>
      <c r="R1353" s="227"/>
      <c r="S1353" s="228" t="e">
        <f>IF(C1353="",NA(),MATCH($B1353&amp;$C1353,'Smelter Reference List'!$J:$J,0))</f>
        <v>#N/A</v>
      </c>
      <c r="T1353" s="229"/>
      <c r="U1353" s="229">
        <f t="shared" ca="1" si="43"/>
        <v>0</v>
      </c>
      <c r="V1353" s="229"/>
      <c r="W1353" s="229"/>
      <c r="Y1353" s="223" t="str">
        <f t="shared" si="44"/>
        <v/>
      </c>
    </row>
    <row r="1354" spans="1:25" s="223" customFormat="1" ht="20.25">
      <c r="A1354" s="293"/>
      <c r="B1354" s="294" t="str">
        <f>IF(LEN(A1354)=0,"",INDEX('Smelter Reference List'!$A:$A,MATCH($A1354,'Smelter Reference List'!$E:$E,0)))</f>
        <v/>
      </c>
      <c r="C1354" s="300" t="str">
        <f>IF(LEN(A1354)=0,"",INDEX('Smelter Reference List'!$C:$C,MATCH($A1354,'Smelter Reference List'!$E:$E,0)))</f>
        <v/>
      </c>
      <c r="D1354" s="294" t="str">
        <f ca="1">IF(ISERROR($S1354),"",OFFSET('Smelter Reference List'!$C$4,$S1354-4,0)&amp;"")</f>
        <v/>
      </c>
      <c r="E1354" s="294" t="str">
        <f ca="1">IF(ISERROR($S1354),"",OFFSET('Smelter Reference List'!$D$4,$S1354-4,0)&amp;"")</f>
        <v/>
      </c>
      <c r="F1354" s="294" t="str">
        <f ca="1">IF(ISERROR($S1354),"",OFFSET('Smelter Reference List'!$E$4,$S1354-4,0))</f>
        <v/>
      </c>
      <c r="G1354" s="294" t="str">
        <f ca="1">IF(C1354=$U$4,"Enter smelter details", IF(ISERROR($S1354),"",OFFSET('Smelter Reference List'!$F$4,$S1354-4,0)))</f>
        <v/>
      </c>
      <c r="H1354" s="295" t="str">
        <f ca="1">IF(ISERROR($S1354),"",OFFSET('Smelter Reference List'!$G$4,$S1354-4,0))</f>
        <v/>
      </c>
      <c r="I1354" s="296" t="str">
        <f ca="1">IF(ISERROR($S1354),"",OFFSET('Smelter Reference List'!$H$4,$S1354-4,0))</f>
        <v/>
      </c>
      <c r="J1354" s="296" t="str">
        <f ca="1">IF(ISERROR($S1354),"",OFFSET('Smelter Reference List'!$I$4,$S1354-4,0))</f>
        <v/>
      </c>
      <c r="K1354" s="297"/>
      <c r="L1354" s="297"/>
      <c r="M1354" s="297"/>
      <c r="N1354" s="297"/>
      <c r="O1354" s="297"/>
      <c r="P1354" s="297"/>
      <c r="Q1354" s="298"/>
      <c r="R1354" s="227"/>
      <c r="S1354" s="228" t="e">
        <f>IF(C1354="",NA(),MATCH($B1354&amp;$C1354,'Smelter Reference List'!$J:$J,0))</f>
        <v>#N/A</v>
      </c>
      <c r="T1354" s="229"/>
      <c r="U1354" s="229">
        <f t="shared" ca="1" si="43"/>
        <v>0</v>
      </c>
      <c r="V1354" s="229"/>
      <c r="W1354" s="229"/>
      <c r="Y1354" s="223" t="str">
        <f t="shared" si="44"/>
        <v/>
      </c>
    </row>
    <row r="1355" spans="1:25" s="223" customFormat="1" ht="20.25">
      <c r="A1355" s="293"/>
      <c r="B1355" s="294" t="str">
        <f>IF(LEN(A1355)=0,"",INDEX('Smelter Reference List'!$A:$A,MATCH($A1355,'Smelter Reference List'!$E:$E,0)))</f>
        <v/>
      </c>
      <c r="C1355" s="300" t="str">
        <f>IF(LEN(A1355)=0,"",INDEX('Smelter Reference List'!$C:$C,MATCH($A1355,'Smelter Reference List'!$E:$E,0)))</f>
        <v/>
      </c>
      <c r="D1355" s="294" t="str">
        <f ca="1">IF(ISERROR($S1355),"",OFFSET('Smelter Reference List'!$C$4,$S1355-4,0)&amp;"")</f>
        <v/>
      </c>
      <c r="E1355" s="294" t="str">
        <f ca="1">IF(ISERROR($S1355),"",OFFSET('Smelter Reference List'!$D$4,$S1355-4,0)&amp;"")</f>
        <v/>
      </c>
      <c r="F1355" s="294" t="str">
        <f ca="1">IF(ISERROR($S1355),"",OFFSET('Smelter Reference List'!$E$4,$S1355-4,0))</f>
        <v/>
      </c>
      <c r="G1355" s="294" t="str">
        <f ca="1">IF(C1355=$U$4,"Enter smelter details", IF(ISERROR($S1355),"",OFFSET('Smelter Reference List'!$F$4,$S1355-4,0)))</f>
        <v/>
      </c>
      <c r="H1355" s="295" t="str">
        <f ca="1">IF(ISERROR($S1355),"",OFFSET('Smelter Reference List'!$G$4,$S1355-4,0))</f>
        <v/>
      </c>
      <c r="I1355" s="296" t="str">
        <f ca="1">IF(ISERROR($S1355),"",OFFSET('Smelter Reference List'!$H$4,$S1355-4,0))</f>
        <v/>
      </c>
      <c r="J1355" s="296" t="str">
        <f ca="1">IF(ISERROR($S1355),"",OFFSET('Smelter Reference List'!$I$4,$S1355-4,0))</f>
        <v/>
      </c>
      <c r="K1355" s="297"/>
      <c r="L1355" s="297"/>
      <c r="M1355" s="297"/>
      <c r="N1355" s="297"/>
      <c r="O1355" s="297"/>
      <c r="P1355" s="297"/>
      <c r="Q1355" s="298"/>
      <c r="R1355" s="227"/>
      <c r="S1355" s="228" t="e">
        <f>IF(C1355="",NA(),MATCH($B1355&amp;$C1355,'Smelter Reference List'!$J:$J,0))</f>
        <v>#N/A</v>
      </c>
      <c r="T1355" s="229"/>
      <c r="U1355" s="229">
        <f t="shared" ca="1" si="43"/>
        <v>0</v>
      </c>
      <c r="V1355" s="229"/>
      <c r="W1355" s="229"/>
      <c r="Y1355" s="223" t="str">
        <f t="shared" si="44"/>
        <v/>
      </c>
    </row>
    <row r="1356" spans="1:25" s="223" customFormat="1" ht="20.25">
      <c r="A1356" s="293"/>
      <c r="B1356" s="294" t="str">
        <f>IF(LEN(A1356)=0,"",INDEX('Smelter Reference List'!$A:$A,MATCH($A1356,'Smelter Reference List'!$E:$E,0)))</f>
        <v/>
      </c>
      <c r="C1356" s="300" t="str">
        <f>IF(LEN(A1356)=0,"",INDEX('Smelter Reference List'!$C:$C,MATCH($A1356,'Smelter Reference List'!$E:$E,0)))</f>
        <v/>
      </c>
      <c r="D1356" s="294" t="str">
        <f ca="1">IF(ISERROR($S1356),"",OFFSET('Smelter Reference List'!$C$4,$S1356-4,0)&amp;"")</f>
        <v/>
      </c>
      <c r="E1356" s="294" t="str">
        <f ca="1">IF(ISERROR($S1356),"",OFFSET('Smelter Reference List'!$D$4,$S1356-4,0)&amp;"")</f>
        <v/>
      </c>
      <c r="F1356" s="294" t="str">
        <f ca="1">IF(ISERROR($S1356),"",OFFSET('Smelter Reference List'!$E$4,$S1356-4,0))</f>
        <v/>
      </c>
      <c r="G1356" s="294" t="str">
        <f ca="1">IF(C1356=$U$4,"Enter smelter details", IF(ISERROR($S1356),"",OFFSET('Smelter Reference List'!$F$4,$S1356-4,0)))</f>
        <v/>
      </c>
      <c r="H1356" s="295" t="str">
        <f ca="1">IF(ISERROR($S1356),"",OFFSET('Smelter Reference List'!$G$4,$S1356-4,0))</f>
        <v/>
      </c>
      <c r="I1356" s="296" t="str">
        <f ca="1">IF(ISERROR($S1356),"",OFFSET('Smelter Reference List'!$H$4,$S1356-4,0))</f>
        <v/>
      </c>
      <c r="J1356" s="296" t="str">
        <f ca="1">IF(ISERROR($S1356),"",OFFSET('Smelter Reference List'!$I$4,$S1356-4,0))</f>
        <v/>
      </c>
      <c r="K1356" s="297"/>
      <c r="L1356" s="297"/>
      <c r="M1356" s="297"/>
      <c r="N1356" s="297"/>
      <c r="O1356" s="297"/>
      <c r="P1356" s="297"/>
      <c r="Q1356" s="298"/>
      <c r="R1356" s="227"/>
      <c r="S1356" s="228" t="e">
        <f>IF(C1356="",NA(),MATCH($B1356&amp;$C1356,'Smelter Reference List'!$J:$J,0))</f>
        <v>#N/A</v>
      </c>
      <c r="T1356" s="229"/>
      <c r="U1356" s="229">
        <f t="shared" ca="1" si="43"/>
        <v>0</v>
      </c>
      <c r="V1356" s="229"/>
      <c r="W1356" s="229"/>
      <c r="Y1356" s="223" t="str">
        <f t="shared" si="44"/>
        <v/>
      </c>
    </row>
    <row r="1357" spans="1:25" s="223" customFormat="1" ht="20.25">
      <c r="A1357" s="293"/>
      <c r="B1357" s="294" t="str">
        <f>IF(LEN(A1357)=0,"",INDEX('Smelter Reference List'!$A:$A,MATCH($A1357,'Smelter Reference List'!$E:$E,0)))</f>
        <v/>
      </c>
      <c r="C1357" s="300" t="str">
        <f>IF(LEN(A1357)=0,"",INDEX('Smelter Reference List'!$C:$C,MATCH($A1357,'Smelter Reference List'!$E:$E,0)))</f>
        <v/>
      </c>
      <c r="D1357" s="294" t="str">
        <f ca="1">IF(ISERROR($S1357),"",OFFSET('Smelter Reference List'!$C$4,$S1357-4,0)&amp;"")</f>
        <v/>
      </c>
      <c r="E1357" s="294" t="str">
        <f ca="1">IF(ISERROR($S1357),"",OFFSET('Smelter Reference List'!$D$4,$S1357-4,0)&amp;"")</f>
        <v/>
      </c>
      <c r="F1357" s="294" t="str">
        <f ca="1">IF(ISERROR($S1357),"",OFFSET('Smelter Reference List'!$E$4,$S1357-4,0))</f>
        <v/>
      </c>
      <c r="G1357" s="294" t="str">
        <f ca="1">IF(C1357=$U$4,"Enter smelter details", IF(ISERROR($S1357),"",OFFSET('Smelter Reference List'!$F$4,$S1357-4,0)))</f>
        <v/>
      </c>
      <c r="H1357" s="295" t="str">
        <f ca="1">IF(ISERROR($S1357),"",OFFSET('Smelter Reference List'!$G$4,$S1357-4,0))</f>
        <v/>
      </c>
      <c r="I1357" s="296" t="str">
        <f ca="1">IF(ISERROR($S1357),"",OFFSET('Smelter Reference List'!$H$4,$S1357-4,0))</f>
        <v/>
      </c>
      <c r="J1357" s="296" t="str">
        <f ca="1">IF(ISERROR($S1357),"",OFFSET('Smelter Reference List'!$I$4,$S1357-4,0))</f>
        <v/>
      </c>
      <c r="K1357" s="297"/>
      <c r="L1357" s="297"/>
      <c r="M1357" s="297"/>
      <c r="N1357" s="297"/>
      <c r="O1357" s="297"/>
      <c r="P1357" s="297"/>
      <c r="Q1357" s="298"/>
      <c r="R1357" s="227"/>
      <c r="S1357" s="228" t="e">
        <f>IF(C1357="",NA(),MATCH($B1357&amp;$C1357,'Smelter Reference List'!$J:$J,0))</f>
        <v>#N/A</v>
      </c>
      <c r="T1357" s="229"/>
      <c r="U1357" s="229">
        <f t="shared" ca="1" si="43"/>
        <v>0</v>
      </c>
      <c r="V1357" s="229"/>
      <c r="W1357" s="229"/>
      <c r="Y1357" s="223" t="str">
        <f t="shared" si="44"/>
        <v/>
      </c>
    </row>
    <row r="1358" spans="1:25" s="223" customFormat="1" ht="20.25">
      <c r="A1358" s="293"/>
      <c r="B1358" s="294" t="str">
        <f>IF(LEN(A1358)=0,"",INDEX('Smelter Reference List'!$A:$A,MATCH($A1358,'Smelter Reference List'!$E:$E,0)))</f>
        <v/>
      </c>
      <c r="C1358" s="300" t="str">
        <f>IF(LEN(A1358)=0,"",INDEX('Smelter Reference List'!$C:$C,MATCH($A1358,'Smelter Reference List'!$E:$E,0)))</f>
        <v/>
      </c>
      <c r="D1358" s="294" t="str">
        <f ca="1">IF(ISERROR($S1358),"",OFFSET('Smelter Reference List'!$C$4,$S1358-4,0)&amp;"")</f>
        <v/>
      </c>
      <c r="E1358" s="294" t="str">
        <f ca="1">IF(ISERROR($S1358),"",OFFSET('Smelter Reference List'!$D$4,$S1358-4,0)&amp;"")</f>
        <v/>
      </c>
      <c r="F1358" s="294" t="str">
        <f ca="1">IF(ISERROR($S1358),"",OFFSET('Smelter Reference List'!$E$4,$S1358-4,0))</f>
        <v/>
      </c>
      <c r="G1358" s="294" t="str">
        <f ca="1">IF(C1358=$U$4,"Enter smelter details", IF(ISERROR($S1358),"",OFFSET('Smelter Reference List'!$F$4,$S1358-4,0)))</f>
        <v/>
      </c>
      <c r="H1358" s="295" t="str">
        <f ca="1">IF(ISERROR($S1358),"",OFFSET('Smelter Reference List'!$G$4,$S1358-4,0))</f>
        <v/>
      </c>
      <c r="I1358" s="296" t="str">
        <f ca="1">IF(ISERROR($S1358),"",OFFSET('Smelter Reference List'!$H$4,$S1358-4,0))</f>
        <v/>
      </c>
      <c r="J1358" s="296" t="str">
        <f ca="1">IF(ISERROR($S1358),"",OFFSET('Smelter Reference List'!$I$4,$S1358-4,0))</f>
        <v/>
      </c>
      <c r="K1358" s="297"/>
      <c r="L1358" s="297"/>
      <c r="M1358" s="297"/>
      <c r="N1358" s="297"/>
      <c r="O1358" s="297"/>
      <c r="P1358" s="297"/>
      <c r="Q1358" s="298"/>
      <c r="R1358" s="227"/>
      <c r="S1358" s="228" t="e">
        <f>IF(C1358="",NA(),MATCH($B1358&amp;$C1358,'Smelter Reference List'!$J:$J,0))</f>
        <v>#N/A</v>
      </c>
      <c r="T1358" s="229"/>
      <c r="U1358" s="229">
        <f t="shared" ca="1" si="43"/>
        <v>0</v>
      </c>
      <c r="V1358" s="229"/>
      <c r="W1358" s="229"/>
      <c r="Y1358" s="223" t="str">
        <f t="shared" si="44"/>
        <v/>
      </c>
    </row>
    <row r="1359" spans="1:25" s="223" customFormat="1" ht="20.25">
      <c r="A1359" s="293"/>
      <c r="B1359" s="294" t="str">
        <f>IF(LEN(A1359)=0,"",INDEX('Smelter Reference List'!$A:$A,MATCH($A1359,'Smelter Reference List'!$E:$E,0)))</f>
        <v/>
      </c>
      <c r="C1359" s="300" t="str">
        <f>IF(LEN(A1359)=0,"",INDEX('Smelter Reference List'!$C:$C,MATCH($A1359,'Smelter Reference List'!$E:$E,0)))</f>
        <v/>
      </c>
      <c r="D1359" s="294" t="str">
        <f ca="1">IF(ISERROR($S1359),"",OFFSET('Smelter Reference List'!$C$4,$S1359-4,0)&amp;"")</f>
        <v/>
      </c>
      <c r="E1359" s="294" t="str">
        <f ca="1">IF(ISERROR($S1359),"",OFFSET('Smelter Reference List'!$D$4,$S1359-4,0)&amp;"")</f>
        <v/>
      </c>
      <c r="F1359" s="294" t="str">
        <f ca="1">IF(ISERROR($S1359),"",OFFSET('Smelter Reference List'!$E$4,$S1359-4,0))</f>
        <v/>
      </c>
      <c r="G1359" s="294" t="str">
        <f ca="1">IF(C1359=$U$4,"Enter smelter details", IF(ISERROR($S1359),"",OFFSET('Smelter Reference List'!$F$4,$S1359-4,0)))</f>
        <v/>
      </c>
      <c r="H1359" s="295" t="str">
        <f ca="1">IF(ISERROR($S1359),"",OFFSET('Smelter Reference List'!$G$4,$S1359-4,0))</f>
        <v/>
      </c>
      <c r="I1359" s="296" t="str">
        <f ca="1">IF(ISERROR($S1359),"",OFFSET('Smelter Reference List'!$H$4,$S1359-4,0))</f>
        <v/>
      </c>
      <c r="J1359" s="296" t="str">
        <f ca="1">IF(ISERROR($S1359),"",OFFSET('Smelter Reference List'!$I$4,$S1359-4,0))</f>
        <v/>
      </c>
      <c r="K1359" s="297"/>
      <c r="L1359" s="297"/>
      <c r="M1359" s="297"/>
      <c r="N1359" s="297"/>
      <c r="O1359" s="297"/>
      <c r="P1359" s="297"/>
      <c r="Q1359" s="298"/>
      <c r="R1359" s="227"/>
      <c r="S1359" s="228" t="e">
        <f>IF(C1359="",NA(),MATCH($B1359&amp;$C1359,'Smelter Reference List'!$J:$J,0))</f>
        <v>#N/A</v>
      </c>
      <c r="T1359" s="229"/>
      <c r="U1359" s="229">
        <f t="shared" ca="1" si="43"/>
        <v>0</v>
      </c>
      <c r="V1359" s="229"/>
      <c r="W1359" s="229"/>
      <c r="Y1359" s="223" t="str">
        <f t="shared" si="44"/>
        <v/>
      </c>
    </row>
    <row r="1360" spans="1:25" s="223" customFormat="1" ht="20.25">
      <c r="A1360" s="293"/>
      <c r="B1360" s="294" t="str">
        <f>IF(LEN(A1360)=0,"",INDEX('Smelter Reference List'!$A:$A,MATCH($A1360,'Smelter Reference List'!$E:$E,0)))</f>
        <v/>
      </c>
      <c r="C1360" s="300" t="str">
        <f>IF(LEN(A1360)=0,"",INDEX('Smelter Reference List'!$C:$C,MATCH($A1360,'Smelter Reference List'!$E:$E,0)))</f>
        <v/>
      </c>
      <c r="D1360" s="294" t="str">
        <f ca="1">IF(ISERROR($S1360),"",OFFSET('Smelter Reference List'!$C$4,$S1360-4,0)&amp;"")</f>
        <v/>
      </c>
      <c r="E1360" s="294" t="str">
        <f ca="1">IF(ISERROR($S1360),"",OFFSET('Smelter Reference List'!$D$4,$S1360-4,0)&amp;"")</f>
        <v/>
      </c>
      <c r="F1360" s="294" t="str">
        <f ca="1">IF(ISERROR($S1360),"",OFFSET('Smelter Reference List'!$E$4,$S1360-4,0))</f>
        <v/>
      </c>
      <c r="G1360" s="294" t="str">
        <f ca="1">IF(C1360=$U$4,"Enter smelter details", IF(ISERROR($S1360),"",OFFSET('Smelter Reference List'!$F$4,$S1360-4,0)))</f>
        <v/>
      </c>
      <c r="H1360" s="295" t="str">
        <f ca="1">IF(ISERROR($S1360),"",OFFSET('Smelter Reference List'!$G$4,$S1360-4,0))</f>
        <v/>
      </c>
      <c r="I1360" s="296" t="str">
        <f ca="1">IF(ISERROR($S1360),"",OFFSET('Smelter Reference List'!$H$4,$S1360-4,0))</f>
        <v/>
      </c>
      <c r="J1360" s="296" t="str">
        <f ca="1">IF(ISERROR($S1360),"",OFFSET('Smelter Reference List'!$I$4,$S1360-4,0))</f>
        <v/>
      </c>
      <c r="K1360" s="297"/>
      <c r="L1360" s="297"/>
      <c r="M1360" s="297"/>
      <c r="N1360" s="297"/>
      <c r="O1360" s="297"/>
      <c r="P1360" s="297"/>
      <c r="Q1360" s="298"/>
      <c r="R1360" s="227"/>
      <c r="S1360" s="228" t="e">
        <f>IF(C1360="",NA(),MATCH($B1360&amp;$C1360,'Smelter Reference List'!$J:$J,0))</f>
        <v>#N/A</v>
      </c>
      <c r="T1360" s="229"/>
      <c r="U1360" s="229">
        <f t="shared" ca="1" si="43"/>
        <v>0</v>
      </c>
      <c r="V1360" s="229"/>
      <c r="W1360" s="229"/>
      <c r="Y1360" s="223" t="str">
        <f t="shared" si="44"/>
        <v/>
      </c>
    </row>
    <row r="1361" spans="1:25" s="223" customFormat="1" ht="20.25">
      <c r="A1361" s="293"/>
      <c r="B1361" s="294" t="str">
        <f>IF(LEN(A1361)=0,"",INDEX('Smelter Reference List'!$A:$A,MATCH($A1361,'Smelter Reference List'!$E:$E,0)))</f>
        <v/>
      </c>
      <c r="C1361" s="300" t="str">
        <f>IF(LEN(A1361)=0,"",INDEX('Smelter Reference List'!$C:$C,MATCH($A1361,'Smelter Reference List'!$E:$E,0)))</f>
        <v/>
      </c>
      <c r="D1361" s="294" t="str">
        <f ca="1">IF(ISERROR($S1361),"",OFFSET('Smelter Reference List'!$C$4,$S1361-4,0)&amp;"")</f>
        <v/>
      </c>
      <c r="E1361" s="294" t="str">
        <f ca="1">IF(ISERROR($S1361),"",OFFSET('Smelter Reference List'!$D$4,$S1361-4,0)&amp;"")</f>
        <v/>
      </c>
      <c r="F1361" s="294" t="str">
        <f ca="1">IF(ISERROR($S1361),"",OFFSET('Smelter Reference List'!$E$4,$S1361-4,0))</f>
        <v/>
      </c>
      <c r="G1361" s="294" t="str">
        <f ca="1">IF(C1361=$U$4,"Enter smelter details", IF(ISERROR($S1361),"",OFFSET('Smelter Reference List'!$F$4,$S1361-4,0)))</f>
        <v/>
      </c>
      <c r="H1361" s="295" t="str">
        <f ca="1">IF(ISERROR($S1361),"",OFFSET('Smelter Reference List'!$G$4,$S1361-4,0))</f>
        <v/>
      </c>
      <c r="I1361" s="296" t="str">
        <f ca="1">IF(ISERROR($S1361),"",OFFSET('Smelter Reference List'!$H$4,$S1361-4,0))</f>
        <v/>
      </c>
      <c r="J1361" s="296" t="str">
        <f ca="1">IF(ISERROR($S1361),"",OFFSET('Smelter Reference List'!$I$4,$S1361-4,0))</f>
        <v/>
      </c>
      <c r="K1361" s="297"/>
      <c r="L1361" s="297"/>
      <c r="M1361" s="297"/>
      <c r="N1361" s="297"/>
      <c r="O1361" s="297"/>
      <c r="P1361" s="297"/>
      <c r="Q1361" s="298"/>
      <c r="R1361" s="227"/>
      <c r="S1361" s="228" t="e">
        <f>IF(C1361="",NA(),MATCH($B1361&amp;$C1361,'Smelter Reference List'!$J:$J,0))</f>
        <v>#N/A</v>
      </c>
      <c r="T1361" s="229"/>
      <c r="U1361" s="229">
        <f t="shared" ca="1" si="43"/>
        <v>0</v>
      </c>
      <c r="V1361" s="229"/>
      <c r="W1361" s="229"/>
      <c r="Y1361" s="223" t="str">
        <f t="shared" si="44"/>
        <v/>
      </c>
    </row>
    <row r="1362" spans="1:25" s="223" customFormat="1" ht="20.25">
      <c r="A1362" s="293"/>
      <c r="B1362" s="294" t="str">
        <f>IF(LEN(A1362)=0,"",INDEX('Smelter Reference List'!$A:$A,MATCH($A1362,'Smelter Reference List'!$E:$E,0)))</f>
        <v/>
      </c>
      <c r="C1362" s="300" t="str">
        <f>IF(LEN(A1362)=0,"",INDEX('Smelter Reference List'!$C:$C,MATCH($A1362,'Smelter Reference List'!$E:$E,0)))</f>
        <v/>
      </c>
      <c r="D1362" s="294" t="str">
        <f ca="1">IF(ISERROR($S1362),"",OFFSET('Smelter Reference List'!$C$4,$S1362-4,0)&amp;"")</f>
        <v/>
      </c>
      <c r="E1362" s="294" t="str">
        <f ca="1">IF(ISERROR($S1362),"",OFFSET('Smelter Reference List'!$D$4,$S1362-4,0)&amp;"")</f>
        <v/>
      </c>
      <c r="F1362" s="294" t="str">
        <f ca="1">IF(ISERROR($S1362),"",OFFSET('Smelter Reference List'!$E$4,$S1362-4,0))</f>
        <v/>
      </c>
      <c r="G1362" s="294" t="str">
        <f ca="1">IF(C1362=$U$4,"Enter smelter details", IF(ISERROR($S1362),"",OFFSET('Smelter Reference List'!$F$4,$S1362-4,0)))</f>
        <v/>
      </c>
      <c r="H1362" s="295" t="str">
        <f ca="1">IF(ISERROR($S1362),"",OFFSET('Smelter Reference List'!$G$4,$S1362-4,0))</f>
        <v/>
      </c>
      <c r="I1362" s="296" t="str">
        <f ca="1">IF(ISERROR($S1362),"",OFFSET('Smelter Reference List'!$H$4,$S1362-4,0))</f>
        <v/>
      </c>
      <c r="J1362" s="296" t="str">
        <f ca="1">IF(ISERROR($S1362),"",OFFSET('Smelter Reference List'!$I$4,$S1362-4,0))</f>
        <v/>
      </c>
      <c r="K1362" s="297"/>
      <c r="L1362" s="297"/>
      <c r="M1362" s="297"/>
      <c r="N1362" s="297"/>
      <c r="O1362" s="297"/>
      <c r="P1362" s="297"/>
      <c r="Q1362" s="298"/>
      <c r="R1362" s="227"/>
      <c r="S1362" s="228" t="e">
        <f>IF(C1362="",NA(),MATCH($B1362&amp;$C1362,'Smelter Reference List'!$J:$J,0))</f>
        <v>#N/A</v>
      </c>
      <c r="T1362" s="229"/>
      <c r="U1362" s="229">
        <f t="shared" ca="1" si="43"/>
        <v>0</v>
      </c>
      <c r="V1362" s="229"/>
      <c r="W1362" s="229"/>
      <c r="Y1362" s="223" t="str">
        <f t="shared" si="44"/>
        <v/>
      </c>
    </row>
    <row r="1363" spans="1:25" s="223" customFormat="1" ht="20.25">
      <c r="A1363" s="293"/>
      <c r="B1363" s="294" t="str">
        <f>IF(LEN(A1363)=0,"",INDEX('Smelter Reference List'!$A:$A,MATCH($A1363,'Smelter Reference List'!$E:$E,0)))</f>
        <v/>
      </c>
      <c r="C1363" s="300" t="str">
        <f>IF(LEN(A1363)=0,"",INDEX('Smelter Reference List'!$C:$C,MATCH($A1363,'Smelter Reference List'!$E:$E,0)))</f>
        <v/>
      </c>
      <c r="D1363" s="294" t="str">
        <f ca="1">IF(ISERROR($S1363),"",OFFSET('Smelter Reference List'!$C$4,$S1363-4,0)&amp;"")</f>
        <v/>
      </c>
      <c r="E1363" s="294" t="str">
        <f ca="1">IF(ISERROR($S1363),"",OFFSET('Smelter Reference List'!$D$4,$S1363-4,0)&amp;"")</f>
        <v/>
      </c>
      <c r="F1363" s="294" t="str">
        <f ca="1">IF(ISERROR($S1363),"",OFFSET('Smelter Reference List'!$E$4,$S1363-4,0))</f>
        <v/>
      </c>
      <c r="G1363" s="294" t="str">
        <f ca="1">IF(C1363=$U$4,"Enter smelter details", IF(ISERROR($S1363),"",OFFSET('Smelter Reference List'!$F$4,$S1363-4,0)))</f>
        <v/>
      </c>
      <c r="H1363" s="295" t="str">
        <f ca="1">IF(ISERROR($S1363),"",OFFSET('Smelter Reference List'!$G$4,$S1363-4,0))</f>
        <v/>
      </c>
      <c r="I1363" s="296" t="str">
        <f ca="1">IF(ISERROR($S1363),"",OFFSET('Smelter Reference List'!$H$4,$S1363-4,0))</f>
        <v/>
      </c>
      <c r="J1363" s="296" t="str">
        <f ca="1">IF(ISERROR($S1363),"",OFFSET('Smelter Reference List'!$I$4,$S1363-4,0))</f>
        <v/>
      </c>
      <c r="K1363" s="297"/>
      <c r="L1363" s="297"/>
      <c r="M1363" s="297"/>
      <c r="N1363" s="297"/>
      <c r="O1363" s="297"/>
      <c r="P1363" s="297"/>
      <c r="Q1363" s="298"/>
      <c r="R1363" s="227"/>
      <c r="S1363" s="228" t="e">
        <f>IF(C1363="",NA(),MATCH($B1363&amp;$C1363,'Smelter Reference List'!$J:$J,0))</f>
        <v>#N/A</v>
      </c>
      <c r="T1363" s="229"/>
      <c r="U1363" s="229">
        <f t="shared" ca="1" si="43"/>
        <v>0</v>
      </c>
      <c r="V1363" s="229"/>
      <c r="W1363" s="229"/>
      <c r="Y1363" s="223" t="str">
        <f t="shared" si="44"/>
        <v/>
      </c>
    </row>
    <row r="1364" spans="1:25" s="223" customFormat="1" ht="20.25">
      <c r="A1364" s="293"/>
      <c r="B1364" s="294" t="str">
        <f>IF(LEN(A1364)=0,"",INDEX('Smelter Reference List'!$A:$A,MATCH($A1364,'Smelter Reference List'!$E:$E,0)))</f>
        <v/>
      </c>
      <c r="C1364" s="300" t="str">
        <f>IF(LEN(A1364)=0,"",INDEX('Smelter Reference List'!$C:$C,MATCH($A1364,'Smelter Reference List'!$E:$E,0)))</f>
        <v/>
      </c>
      <c r="D1364" s="294" t="str">
        <f ca="1">IF(ISERROR($S1364),"",OFFSET('Smelter Reference List'!$C$4,$S1364-4,0)&amp;"")</f>
        <v/>
      </c>
      <c r="E1364" s="294" t="str">
        <f ca="1">IF(ISERROR($S1364),"",OFFSET('Smelter Reference List'!$D$4,$S1364-4,0)&amp;"")</f>
        <v/>
      </c>
      <c r="F1364" s="294" t="str">
        <f ca="1">IF(ISERROR($S1364),"",OFFSET('Smelter Reference List'!$E$4,$S1364-4,0))</f>
        <v/>
      </c>
      <c r="G1364" s="294" t="str">
        <f ca="1">IF(C1364=$U$4,"Enter smelter details", IF(ISERROR($S1364),"",OFFSET('Smelter Reference List'!$F$4,$S1364-4,0)))</f>
        <v/>
      </c>
      <c r="H1364" s="295" t="str">
        <f ca="1">IF(ISERROR($S1364),"",OFFSET('Smelter Reference List'!$G$4,$S1364-4,0))</f>
        <v/>
      </c>
      <c r="I1364" s="296" t="str">
        <f ca="1">IF(ISERROR($S1364),"",OFFSET('Smelter Reference List'!$H$4,$S1364-4,0))</f>
        <v/>
      </c>
      <c r="J1364" s="296" t="str">
        <f ca="1">IF(ISERROR($S1364),"",OFFSET('Smelter Reference List'!$I$4,$S1364-4,0))</f>
        <v/>
      </c>
      <c r="K1364" s="297"/>
      <c r="L1364" s="297"/>
      <c r="M1364" s="297"/>
      <c r="N1364" s="297"/>
      <c r="O1364" s="297"/>
      <c r="P1364" s="297"/>
      <c r="Q1364" s="298"/>
      <c r="R1364" s="227"/>
      <c r="S1364" s="228" t="e">
        <f>IF(C1364="",NA(),MATCH($B1364&amp;$C1364,'Smelter Reference List'!$J:$J,0))</f>
        <v>#N/A</v>
      </c>
      <c r="T1364" s="229"/>
      <c r="U1364" s="229">
        <f t="shared" ca="1" si="43"/>
        <v>0</v>
      </c>
      <c r="V1364" s="229"/>
      <c r="W1364" s="229"/>
      <c r="Y1364" s="223" t="str">
        <f t="shared" si="44"/>
        <v/>
      </c>
    </row>
    <row r="1365" spans="1:25" s="223" customFormat="1" ht="20.25">
      <c r="A1365" s="293"/>
      <c r="B1365" s="294" t="str">
        <f>IF(LEN(A1365)=0,"",INDEX('Smelter Reference List'!$A:$A,MATCH($A1365,'Smelter Reference List'!$E:$E,0)))</f>
        <v/>
      </c>
      <c r="C1365" s="300" t="str">
        <f>IF(LEN(A1365)=0,"",INDEX('Smelter Reference List'!$C:$C,MATCH($A1365,'Smelter Reference List'!$E:$E,0)))</f>
        <v/>
      </c>
      <c r="D1365" s="294" t="str">
        <f ca="1">IF(ISERROR($S1365),"",OFFSET('Smelter Reference List'!$C$4,$S1365-4,0)&amp;"")</f>
        <v/>
      </c>
      <c r="E1365" s="294" t="str">
        <f ca="1">IF(ISERROR($S1365),"",OFFSET('Smelter Reference List'!$D$4,$S1365-4,0)&amp;"")</f>
        <v/>
      </c>
      <c r="F1365" s="294" t="str">
        <f ca="1">IF(ISERROR($S1365),"",OFFSET('Smelter Reference List'!$E$4,$S1365-4,0))</f>
        <v/>
      </c>
      <c r="G1365" s="294" t="str">
        <f ca="1">IF(C1365=$U$4,"Enter smelter details", IF(ISERROR($S1365),"",OFFSET('Smelter Reference List'!$F$4,$S1365-4,0)))</f>
        <v/>
      </c>
      <c r="H1365" s="295" t="str">
        <f ca="1">IF(ISERROR($S1365),"",OFFSET('Smelter Reference List'!$G$4,$S1365-4,0))</f>
        <v/>
      </c>
      <c r="I1365" s="296" t="str">
        <f ca="1">IF(ISERROR($S1365),"",OFFSET('Smelter Reference List'!$H$4,$S1365-4,0))</f>
        <v/>
      </c>
      <c r="J1365" s="296" t="str">
        <f ca="1">IF(ISERROR($S1365),"",OFFSET('Smelter Reference List'!$I$4,$S1365-4,0))</f>
        <v/>
      </c>
      <c r="K1365" s="297"/>
      <c r="L1365" s="297"/>
      <c r="M1365" s="297"/>
      <c r="N1365" s="297"/>
      <c r="O1365" s="297"/>
      <c r="P1365" s="297"/>
      <c r="Q1365" s="298"/>
      <c r="R1365" s="227"/>
      <c r="S1365" s="228" t="e">
        <f>IF(C1365="",NA(),MATCH($B1365&amp;$C1365,'Smelter Reference List'!$J:$J,0))</f>
        <v>#N/A</v>
      </c>
      <c r="T1365" s="229"/>
      <c r="U1365" s="229">
        <f t="shared" ca="1" si="43"/>
        <v>0</v>
      </c>
      <c r="V1365" s="229"/>
      <c r="W1365" s="229"/>
      <c r="Y1365" s="223" t="str">
        <f t="shared" si="44"/>
        <v/>
      </c>
    </row>
    <row r="1366" spans="1:25" s="223" customFormat="1" ht="20.25">
      <c r="A1366" s="293"/>
      <c r="B1366" s="294" t="str">
        <f>IF(LEN(A1366)=0,"",INDEX('Smelter Reference List'!$A:$A,MATCH($A1366,'Smelter Reference List'!$E:$E,0)))</f>
        <v/>
      </c>
      <c r="C1366" s="300" t="str">
        <f>IF(LEN(A1366)=0,"",INDEX('Smelter Reference List'!$C:$C,MATCH($A1366,'Smelter Reference List'!$E:$E,0)))</f>
        <v/>
      </c>
      <c r="D1366" s="294" t="str">
        <f ca="1">IF(ISERROR($S1366),"",OFFSET('Smelter Reference List'!$C$4,$S1366-4,0)&amp;"")</f>
        <v/>
      </c>
      <c r="E1366" s="294" t="str">
        <f ca="1">IF(ISERROR($S1366),"",OFFSET('Smelter Reference List'!$D$4,$S1366-4,0)&amp;"")</f>
        <v/>
      </c>
      <c r="F1366" s="294" t="str">
        <f ca="1">IF(ISERROR($S1366),"",OFFSET('Smelter Reference List'!$E$4,$S1366-4,0))</f>
        <v/>
      </c>
      <c r="G1366" s="294" t="str">
        <f ca="1">IF(C1366=$U$4,"Enter smelter details", IF(ISERROR($S1366),"",OFFSET('Smelter Reference List'!$F$4,$S1366-4,0)))</f>
        <v/>
      </c>
      <c r="H1366" s="295" t="str">
        <f ca="1">IF(ISERROR($S1366),"",OFFSET('Smelter Reference List'!$G$4,$S1366-4,0))</f>
        <v/>
      </c>
      <c r="I1366" s="296" t="str">
        <f ca="1">IF(ISERROR($S1366),"",OFFSET('Smelter Reference List'!$H$4,$S1366-4,0))</f>
        <v/>
      </c>
      <c r="J1366" s="296" t="str">
        <f ca="1">IF(ISERROR($S1366),"",OFFSET('Smelter Reference List'!$I$4,$S1366-4,0))</f>
        <v/>
      </c>
      <c r="K1366" s="297"/>
      <c r="L1366" s="297"/>
      <c r="M1366" s="297"/>
      <c r="N1366" s="297"/>
      <c r="O1366" s="297"/>
      <c r="P1366" s="297"/>
      <c r="Q1366" s="298"/>
      <c r="R1366" s="227"/>
      <c r="S1366" s="228" t="e">
        <f>IF(C1366="",NA(),MATCH($B1366&amp;$C1366,'Smelter Reference List'!$J:$J,0))</f>
        <v>#N/A</v>
      </c>
      <c r="T1366" s="229"/>
      <c r="U1366" s="229">
        <f t="shared" ca="1" si="43"/>
        <v>0</v>
      </c>
      <c r="V1366" s="229"/>
      <c r="W1366" s="229"/>
      <c r="Y1366" s="223" t="str">
        <f t="shared" si="44"/>
        <v/>
      </c>
    </row>
    <row r="1367" spans="1:25" s="223" customFormat="1" ht="20.25">
      <c r="A1367" s="293"/>
      <c r="B1367" s="294" t="str">
        <f>IF(LEN(A1367)=0,"",INDEX('Smelter Reference List'!$A:$A,MATCH($A1367,'Smelter Reference List'!$E:$E,0)))</f>
        <v/>
      </c>
      <c r="C1367" s="300" t="str">
        <f>IF(LEN(A1367)=0,"",INDEX('Smelter Reference List'!$C:$C,MATCH($A1367,'Smelter Reference List'!$E:$E,0)))</f>
        <v/>
      </c>
      <c r="D1367" s="294" t="str">
        <f ca="1">IF(ISERROR($S1367),"",OFFSET('Smelter Reference List'!$C$4,$S1367-4,0)&amp;"")</f>
        <v/>
      </c>
      <c r="E1367" s="294" t="str">
        <f ca="1">IF(ISERROR($S1367),"",OFFSET('Smelter Reference List'!$D$4,$S1367-4,0)&amp;"")</f>
        <v/>
      </c>
      <c r="F1367" s="294" t="str">
        <f ca="1">IF(ISERROR($S1367),"",OFFSET('Smelter Reference List'!$E$4,$S1367-4,0))</f>
        <v/>
      </c>
      <c r="G1367" s="294" t="str">
        <f ca="1">IF(C1367=$U$4,"Enter smelter details", IF(ISERROR($S1367),"",OFFSET('Smelter Reference List'!$F$4,$S1367-4,0)))</f>
        <v/>
      </c>
      <c r="H1367" s="295" t="str">
        <f ca="1">IF(ISERROR($S1367),"",OFFSET('Smelter Reference List'!$G$4,$S1367-4,0))</f>
        <v/>
      </c>
      <c r="I1367" s="296" t="str">
        <f ca="1">IF(ISERROR($S1367),"",OFFSET('Smelter Reference List'!$H$4,$S1367-4,0))</f>
        <v/>
      </c>
      <c r="J1367" s="296" t="str">
        <f ca="1">IF(ISERROR($S1367),"",OFFSET('Smelter Reference List'!$I$4,$S1367-4,0))</f>
        <v/>
      </c>
      <c r="K1367" s="297"/>
      <c r="L1367" s="297"/>
      <c r="M1367" s="297"/>
      <c r="N1367" s="297"/>
      <c r="O1367" s="297"/>
      <c r="P1367" s="297"/>
      <c r="Q1367" s="298"/>
      <c r="R1367" s="227"/>
      <c r="S1367" s="228" t="e">
        <f>IF(C1367="",NA(),MATCH($B1367&amp;$C1367,'Smelter Reference List'!$J:$J,0))</f>
        <v>#N/A</v>
      </c>
      <c r="T1367" s="229"/>
      <c r="U1367" s="229">
        <f t="shared" ca="1" si="43"/>
        <v>0</v>
      </c>
      <c r="V1367" s="229"/>
      <c r="W1367" s="229"/>
      <c r="Y1367" s="223" t="str">
        <f t="shared" si="44"/>
        <v/>
      </c>
    </row>
    <row r="1368" spans="1:25" s="223" customFormat="1" ht="20.25">
      <c r="A1368" s="293"/>
      <c r="B1368" s="294" t="str">
        <f>IF(LEN(A1368)=0,"",INDEX('Smelter Reference List'!$A:$A,MATCH($A1368,'Smelter Reference List'!$E:$E,0)))</f>
        <v/>
      </c>
      <c r="C1368" s="300" t="str">
        <f>IF(LEN(A1368)=0,"",INDEX('Smelter Reference List'!$C:$C,MATCH($A1368,'Smelter Reference List'!$E:$E,0)))</f>
        <v/>
      </c>
      <c r="D1368" s="294" t="str">
        <f ca="1">IF(ISERROR($S1368),"",OFFSET('Smelter Reference List'!$C$4,$S1368-4,0)&amp;"")</f>
        <v/>
      </c>
      <c r="E1368" s="294" t="str">
        <f ca="1">IF(ISERROR($S1368),"",OFFSET('Smelter Reference List'!$D$4,$S1368-4,0)&amp;"")</f>
        <v/>
      </c>
      <c r="F1368" s="294" t="str">
        <f ca="1">IF(ISERROR($S1368),"",OFFSET('Smelter Reference List'!$E$4,$S1368-4,0))</f>
        <v/>
      </c>
      <c r="G1368" s="294" t="str">
        <f ca="1">IF(C1368=$U$4,"Enter smelter details", IF(ISERROR($S1368),"",OFFSET('Smelter Reference List'!$F$4,$S1368-4,0)))</f>
        <v/>
      </c>
      <c r="H1368" s="295" t="str">
        <f ca="1">IF(ISERROR($S1368),"",OFFSET('Smelter Reference List'!$G$4,$S1368-4,0))</f>
        <v/>
      </c>
      <c r="I1368" s="296" t="str">
        <f ca="1">IF(ISERROR($S1368),"",OFFSET('Smelter Reference List'!$H$4,$S1368-4,0))</f>
        <v/>
      </c>
      <c r="J1368" s="296" t="str">
        <f ca="1">IF(ISERROR($S1368),"",OFFSET('Smelter Reference List'!$I$4,$S1368-4,0))</f>
        <v/>
      </c>
      <c r="K1368" s="297"/>
      <c r="L1368" s="297"/>
      <c r="M1368" s="297"/>
      <c r="N1368" s="297"/>
      <c r="O1368" s="297"/>
      <c r="P1368" s="297"/>
      <c r="Q1368" s="298"/>
      <c r="R1368" s="227"/>
      <c r="S1368" s="228" t="e">
        <f>IF(C1368="",NA(),MATCH($B1368&amp;$C1368,'Smelter Reference List'!$J:$J,0))</f>
        <v>#N/A</v>
      </c>
      <c r="T1368" s="229"/>
      <c r="U1368" s="229">
        <f t="shared" ca="1" si="43"/>
        <v>0</v>
      </c>
      <c r="V1368" s="229"/>
      <c r="W1368" s="229"/>
      <c r="Y1368" s="223" t="str">
        <f t="shared" si="44"/>
        <v/>
      </c>
    </row>
    <row r="1369" spans="1:25" s="223" customFormat="1" ht="20.25">
      <c r="A1369" s="293"/>
      <c r="B1369" s="294" t="str">
        <f>IF(LEN(A1369)=0,"",INDEX('Smelter Reference List'!$A:$A,MATCH($A1369,'Smelter Reference List'!$E:$E,0)))</f>
        <v/>
      </c>
      <c r="C1369" s="300" t="str">
        <f>IF(LEN(A1369)=0,"",INDEX('Smelter Reference List'!$C:$C,MATCH($A1369,'Smelter Reference List'!$E:$E,0)))</f>
        <v/>
      </c>
      <c r="D1369" s="294" t="str">
        <f ca="1">IF(ISERROR($S1369),"",OFFSET('Smelter Reference List'!$C$4,$S1369-4,0)&amp;"")</f>
        <v/>
      </c>
      <c r="E1369" s="294" t="str">
        <f ca="1">IF(ISERROR($S1369),"",OFFSET('Smelter Reference List'!$D$4,$S1369-4,0)&amp;"")</f>
        <v/>
      </c>
      <c r="F1369" s="294" t="str">
        <f ca="1">IF(ISERROR($S1369),"",OFFSET('Smelter Reference List'!$E$4,$S1369-4,0))</f>
        <v/>
      </c>
      <c r="G1369" s="294" t="str">
        <f ca="1">IF(C1369=$U$4,"Enter smelter details", IF(ISERROR($S1369),"",OFFSET('Smelter Reference List'!$F$4,$S1369-4,0)))</f>
        <v/>
      </c>
      <c r="H1369" s="295" t="str">
        <f ca="1">IF(ISERROR($S1369),"",OFFSET('Smelter Reference List'!$G$4,$S1369-4,0))</f>
        <v/>
      </c>
      <c r="I1369" s="296" t="str">
        <f ca="1">IF(ISERROR($S1369),"",OFFSET('Smelter Reference List'!$H$4,$S1369-4,0))</f>
        <v/>
      </c>
      <c r="J1369" s="296" t="str">
        <f ca="1">IF(ISERROR($S1369),"",OFFSET('Smelter Reference List'!$I$4,$S1369-4,0))</f>
        <v/>
      </c>
      <c r="K1369" s="297"/>
      <c r="L1369" s="297"/>
      <c r="M1369" s="297"/>
      <c r="N1369" s="297"/>
      <c r="O1369" s="297"/>
      <c r="P1369" s="297"/>
      <c r="Q1369" s="298"/>
      <c r="R1369" s="227"/>
      <c r="S1369" s="228" t="e">
        <f>IF(C1369="",NA(),MATCH($B1369&amp;$C1369,'Smelter Reference List'!$J:$J,0))</f>
        <v>#N/A</v>
      </c>
      <c r="T1369" s="229"/>
      <c r="U1369" s="229">
        <f t="shared" ca="1" si="43"/>
        <v>0</v>
      </c>
      <c r="V1369" s="229"/>
      <c r="W1369" s="229"/>
      <c r="Y1369" s="223" t="str">
        <f t="shared" si="44"/>
        <v/>
      </c>
    </row>
    <row r="1370" spans="1:25" s="223" customFormat="1" ht="20.25">
      <c r="A1370" s="293"/>
      <c r="B1370" s="294" t="str">
        <f>IF(LEN(A1370)=0,"",INDEX('Smelter Reference List'!$A:$A,MATCH($A1370,'Smelter Reference List'!$E:$E,0)))</f>
        <v/>
      </c>
      <c r="C1370" s="300" t="str">
        <f>IF(LEN(A1370)=0,"",INDEX('Smelter Reference List'!$C:$C,MATCH($A1370,'Smelter Reference List'!$E:$E,0)))</f>
        <v/>
      </c>
      <c r="D1370" s="294" t="str">
        <f ca="1">IF(ISERROR($S1370),"",OFFSET('Smelter Reference List'!$C$4,$S1370-4,0)&amp;"")</f>
        <v/>
      </c>
      <c r="E1370" s="294" t="str">
        <f ca="1">IF(ISERROR($S1370),"",OFFSET('Smelter Reference List'!$D$4,$S1370-4,0)&amp;"")</f>
        <v/>
      </c>
      <c r="F1370" s="294" t="str">
        <f ca="1">IF(ISERROR($S1370),"",OFFSET('Smelter Reference List'!$E$4,$S1370-4,0))</f>
        <v/>
      </c>
      <c r="G1370" s="294" t="str">
        <f ca="1">IF(C1370=$U$4,"Enter smelter details", IF(ISERROR($S1370),"",OFFSET('Smelter Reference List'!$F$4,$S1370-4,0)))</f>
        <v/>
      </c>
      <c r="H1370" s="295" t="str">
        <f ca="1">IF(ISERROR($S1370),"",OFFSET('Smelter Reference List'!$G$4,$S1370-4,0))</f>
        <v/>
      </c>
      <c r="I1370" s="296" t="str">
        <f ca="1">IF(ISERROR($S1370),"",OFFSET('Smelter Reference List'!$H$4,$S1370-4,0))</f>
        <v/>
      </c>
      <c r="J1370" s="296" t="str">
        <f ca="1">IF(ISERROR($S1370),"",OFFSET('Smelter Reference List'!$I$4,$S1370-4,0))</f>
        <v/>
      </c>
      <c r="K1370" s="297"/>
      <c r="L1370" s="297"/>
      <c r="M1370" s="297"/>
      <c r="N1370" s="297"/>
      <c r="O1370" s="297"/>
      <c r="P1370" s="297"/>
      <c r="Q1370" s="298"/>
      <c r="R1370" s="227"/>
      <c r="S1370" s="228" t="e">
        <f>IF(C1370="",NA(),MATCH($B1370&amp;$C1370,'Smelter Reference List'!$J:$J,0))</f>
        <v>#N/A</v>
      </c>
      <c r="T1370" s="229"/>
      <c r="U1370" s="229">
        <f t="shared" ca="1" si="43"/>
        <v>0</v>
      </c>
      <c r="V1370" s="229"/>
      <c r="W1370" s="229"/>
      <c r="Y1370" s="223" t="str">
        <f t="shared" si="44"/>
        <v/>
      </c>
    </row>
    <row r="1371" spans="1:25" s="223" customFormat="1" ht="20.25">
      <c r="A1371" s="293"/>
      <c r="B1371" s="294" t="str">
        <f>IF(LEN(A1371)=0,"",INDEX('Smelter Reference List'!$A:$A,MATCH($A1371,'Smelter Reference List'!$E:$E,0)))</f>
        <v/>
      </c>
      <c r="C1371" s="300" t="str">
        <f>IF(LEN(A1371)=0,"",INDEX('Smelter Reference List'!$C:$C,MATCH($A1371,'Smelter Reference List'!$E:$E,0)))</f>
        <v/>
      </c>
      <c r="D1371" s="294" t="str">
        <f ca="1">IF(ISERROR($S1371),"",OFFSET('Smelter Reference List'!$C$4,$S1371-4,0)&amp;"")</f>
        <v/>
      </c>
      <c r="E1371" s="294" t="str">
        <f ca="1">IF(ISERROR($S1371),"",OFFSET('Smelter Reference List'!$D$4,$S1371-4,0)&amp;"")</f>
        <v/>
      </c>
      <c r="F1371" s="294" t="str">
        <f ca="1">IF(ISERROR($S1371),"",OFFSET('Smelter Reference List'!$E$4,$S1371-4,0))</f>
        <v/>
      </c>
      <c r="G1371" s="294" t="str">
        <f ca="1">IF(C1371=$U$4,"Enter smelter details", IF(ISERROR($S1371),"",OFFSET('Smelter Reference List'!$F$4,$S1371-4,0)))</f>
        <v/>
      </c>
      <c r="H1371" s="295" t="str">
        <f ca="1">IF(ISERROR($S1371),"",OFFSET('Smelter Reference List'!$G$4,$S1371-4,0))</f>
        <v/>
      </c>
      <c r="I1371" s="296" t="str">
        <f ca="1">IF(ISERROR($S1371),"",OFFSET('Smelter Reference List'!$H$4,$S1371-4,0))</f>
        <v/>
      </c>
      <c r="J1371" s="296" t="str">
        <f ca="1">IF(ISERROR($S1371),"",OFFSET('Smelter Reference List'!$I$4,$S1371-4,0))</f>
        <v/>
      </c>
      <c r="K1371" s="297"/>
      <c r="L1371" s="297"/>
      <c r="M1371" s="297"/>
      <c r="N1371" s="297"/>
      <c r="O1371" s="297"/>
      <c r="P1371" s="297"/>
      <c r="Q1371" s="298"/>
      <c r="R1371" s="227"/>
      <c r="S1371" s="228" t="e">
        <f>IF(C1371="",NA(),MATCH($B1371&amp;$C1371,'Smelter Reference List'!$J:$J,0))</f>
        <v>#N/A</v>
      </c>
      <c r="T1371" s="229"/>
      <c r="U1371" s="229">
        <f t="shared" ca="1" si="43"/>
        <v>0</v>
      </c>
      <c r="V1371" s="229"/>
      <c r="W1371" s="229"/>
      <c r="Y1371" s="223" t="str">
        <f t="shared" si="44"/>
        <v/>
      </c>
    </row>
    <row r="1372" spans="1:25" s="223" customFormat="1" ht="20.25">
      <c r="A1372" s="293"/>
      <c r="B1372" s="294" t="str">
        <f>IF(LEN(A1372)=0,"",INDEX('Smelter Reference List'!$A:$A,MATCH($A1372,'Smelter Reference List'!$E:$E,0)))</f>
        <v/>
      </c>
      <c r="C1372" s="300" t="str">
        <f>IF(LEN(A1372)=0,"",INDEX('Smelter Reference List'!$C:$C,MATCH($A1372,'Smelter Reference List'!$E:$E,0)))</f>
        <v/>
      </c>
      <c r="D1372" s="294" t="str">
        <f ca="1">IF(ISERROR($S1372),"",OFFSET('Smelter Reference List'!$C$4,$S1372-4,0)&amp;"")</f>
        <v/>
      </c>
      <c r="E1372" s="294" t="str">
        <f ca="1">IF(ISERROR($S1372),"",OFFSET('Smelter Reference List'!$D$4,$S1372-4,0)&amp;"")</f>
        <v/>
      </c>
      <c r="F1372" s="294" t="str">
        <f ca="1">IF(ISERROR($S1372),"",OFFSET('Smelter Reference List'!$E$4,$S1372-4,0))</f>
        <v/>
      </c>
      <c r="G1372" s="294" t="str">
        <f ca="1">IF(C1372=$U$4,"Enter smelter details", IF(ISERROR($S1372),"",OFFSET('Smelter Reference List'!$F$4,$S1372-4,0)))</f>
        <v/>
      </c>
      <c r="H1372" s="295" t="str">
        <f ca="1">IF(ISERROR($S1372),"",OFFSET('Smelter Reference List'!$G$4,$S1372-4,0))</f>
        <v/>
      </c>
      <c r="I1372" s="296" t="str">
        <f ca="1">IF(ISERROR($S1372),"",OFFSET('Smelter Reference List'!$H$4,$S1372-4,0))</f>
        <v/>
      </c>
      <c r="J1372" s="296" t="str">
        <f ca="1">IF(ISERROR($S1372),"",OFFSET('Smelter Reference List'!$I$4,$S1372-4,0))</f>
        <v/>
      </c>
      <c r="K1372" s="297"/>
      <c r="L1372" s="297"/>
      <c r="M1372" s="297"/>
      <c r="N1372" s="297"/>
      <c r="O1372" s="297"/>
      <c r="P1372" s="297"/>
      <c r="Q1372" s="298"/>
      <c r="R1372" s="227"/>
      <c r="S1372" s="228" t="e">
        <f>IF(C1372="",NA(),MATCH($B1372&amp;$C1372,'Smelter Reference List'!$J:$J,0))</f>
        <v>#N/A</v>
      </c>
      <c r="T1372" s="229"/>
      <c r="U1372" s="229">
        <f t="shared" ca="1" si="43"/>
        <v>0</v>
      </c>
      <c r="V1372" s="229"/>
      <c r="W1372" s="229"/>
      <c r="Y1372" s="223" t="str">
        <f t="shared" si="44"/>
        <v/>
      </c>
    </row>
    <row r="1373" spans="1:25" s="223" customFormat="1" ht="20.25">
      <c r="A1373" s="293"/>
      <c r="B1373" s="294" t="str">
        <f>IF(LEN(A1373)=0,"",INDEX('Smelter Reference List'!$A:$A,MATCH($A1373,'Smelter Reference List'!$E:$E,0)))</f>
        <v/>
      </c>
      <c r="C1373" s="300" t="str">
        <f>IF(LEN(A1373)=0,"",INDEX('Smelter Reference List'!$C:$C,MATCH($A1373,'Smelter Reference List'!$E:$E,0)))</f>
        <v/>
      </c>
      <c r="D1373" s="294" t="str">
        <f ca="1">IF(ISERROR($S1373),"",OFFSET('Smelter Reference List'!$C$4,$S1373-4,0)&amp;"")</f>
        <v/>
      </c>
      <c r="E1373" s="294" t="str">
        <f ca="1">IF(ISERROR($S1373),"",OFFSET('Smelter Reference List'!$D$4,$S1373-4,0)&amp;"")</f>
        <v/>
      </c>
      <c r="F1373" s="294" t="str">
        <f ca="1">IF(ISERROR($S1373),"",OFFSET('Smelter Reference List'!$E$4,$S1373-4,0))</f>
        <v/>
      </c>
      <c r="G1373" s="294" t="str">
        <f ca="1">IF(C1373=$U$4,"Enter smelter details", IF(ISERROR($S1373),"",OFFSET('Smelter Reference List'!$F$4,$S1373-4,0)))</f>
        <v/>
      </c>
      <c r="H1373" s="295" t="str">
        <f ca="1">IF(ISERROR($S1373),"",OFFSET('Smelter Reference List'!$G$4,$S1373-4,0))</f>
        <v/>
      </c>
      <c r="I1373" s="296" t="str">
        <f ca="1">IF(ISERROR($S1373),"",OFFSET('Smelter Reference List'!$H$4,$S1373-4,0))</f>
        <v/>
      </c>
      <c r="J1373" s="296" t="str">
        <f ca="1">IF(ISERROR($S1373),"",OFFSET('Smelter Reference List'!$I$4,$S1373-4,0))</f>
        <v/>
      </c>
      <c r="K1373" s="297"/>
      <c r="L1373" s="297"/>
      <c r="M1373" s="297"/>
      <c r="N1373" s="297"/>
      <c r="O1373" s="297"/>
      <c r="P1373" s="297"/>
      <c r="Q1373" s="298"/>
      <c r="R1373" s="227"/>
      <c r="S1373" s="228" t="e">
        <f>IF(C1373="",NA(),MATCH($B1373&amp;$C1373,'Smelter Reference List'!$J:$J,0))</f>
        <v>#N/A</v>
      </c>
      <c r="T1373" s="229"/>
      <c r="U1373" s="229">
        <f t="shared" ca="1" si="43"/>
        <v>0</v>
      </c>
      <c r="V1373" s="229"/>
      <c r="W1373" s="229"/>
      <c r="Y1373" s="223" t="str">
        <f t="shared" si="44"/>
        <v/>
      </c>
    </row>
    <row r="1374" spans="1:25" s="223" customFormat="1" ht="20.25">
      <c r="A1374" s="293"/>
      <c r="B1374" s="294" t="str">
        <f>IF(LEN(A1374)=0,"",INDEX('Smelter Reference List'!$A:$A,MATCH($A1374,'Smelter Reference List'!$E:$E,0)))</f>
        <v/>
      </c>
      <c r="C1374" s="300" t="str">
        <f>IF(LEN(A1374)=0,"",INDEX('Smelter Reference List'!$C:$C,MATCH($A1374,'Smelter Reference List'!$E:$E,0)))</f>
        <v/>
      </c>
      <c r="D1374" s="294" t="str">
        <f ca="1">IF(ISERROR($S1374),"",OFFSET('Smelter Reference List'!$C$4,$S1374-4,0)&amp;"")</f>
        <v/>
      </c>
      <c r="E1374" s="294" t="str">
        <f ca="1">IF(ISERROR($S1374),"",OFFSET('Smelter Reference List'!$D$4,$S1374-4,0)&amp;"")</f>
        <v/>
      </c>
      <c r="F1374" s="294" t="str">
        <f ca="1">IF(ISERROR($S1374),"",OFFSET('Smelter Reference List'!$E$4,$S1374-4,0))</f>
        <v/>
      </c>
      <c r="G1374" s="294" t="str">
        <f ca="1">IF(C1374=$U$4,"Enter smelter details", IF(ISERROR($S1374),"",OFFSET('Smelter Reference List'!$F$4,$S1374-4,0)))</f>
        <v/>
      </c>
      <c r="H1374" s="295" t="str">
        <f ca="1">IF(ISERROR($S1374),"",OFFSET('Smelter Reference List'!$G$4,$S1374-4,0))</f>
        <v/>
      </c>
      <c r="I1374" s="296" t="str">
        <f ca="1">IF(ISERROR($S1374),"",OFFSET('Smelter Reference List'!$H$4,$S1374-4,0))</f>
        <v/>
      </c>
      <c r="J1374" s="296" t="str">
        <f ca="1">IF(ISERROR($S1374),"",OFFSET('Smelter Reference List'!$I$4,$S1374-4,0))</f>
        <v/>
      </c>
      <c r="K1374" s="297"/>
      <c r="L1374" s="297"/>
      <c r="M1374" s="297"/>
      <c r="N1374" s="297"/>
      <c r="O1374" s="297"/>
      <c r="P1374" s="297"/>
      <c r="Q1374" s="298"/>
      <c r="R1374" s="227"/>
      <c r="S1374" s="228" t="e">
        <f>IF(C1374="",NA(),MATCH($B1374&amp;$C1374,'Smelter Reference List'!$J:$J,0))</f>
        <v>#N/A</v>
      </c>
      <c r="T1374" s="229"/>
      <c r="U1374" s="229">
        <f t="shared" ca="1" si="43"/>
        <v>0</v>
      </c>
      <c r="V1374" s="229"/>
      <c r="W1374" s="229"/>
      <c r="Y1374" s="223" t="str">
        <f t="shared" si="44"/>
        <v/>
      </c>
    </row>
    <row r="1375" spans="1:25" s="223" customFormat="1" ht="20.25">
      <c r="A1375" s="293"/>
      <c r="B1375" s="294" t="str">
        <f>IF(LEN(A1375)=0,"",INDEX('Smelter Reference List'!$A:$A,MATCH($A1375,'Smelter Reference List'!$E:$E,0)))</f>
        <v/>
      </c>
      <c r="C1375" s="300" t="str">
        <f>IF(LEN(A1375)=0,"",INDEX('Smelter Reference List'!$C:$C,MATCH($A1375,'Smelter Reference List'!$E:$E,0)))</f>
        <v/>
      </c>
      <c r="D1375" s="294" t="str">
        <f ca="1">IF(ISERROR($S1375),"",OFFSET('Smelter Reference List'!$C$4,$S1375-4,0)&amp;"")</f>
        <v/>
      </c>
      <c r="E1375" s="294" t="str">
        <f ca="1">IF(ISERROR($S1375),"",OFFSET('Smelter Reference List'!$D$4,$S1375-4,0)&amp;"")</f>
        <v/>
      </c>
      <c r="F1375" s="294" t="str">
        <f ca="1">IF(ISERROR($S1375),"",OFFSET('Smelter Reference List'!$E$4,$S1375-4,0))</f>
        <v/>
      </c>
      <c r="G1375" s="294" t="str">
        <f ca="1">IF(C1375=$U$4,"Enter smelter details", IF(ISERROR($S1375),"",OFFSET('Smelter Reference List'!$F$4,$S1375-4,0)))</f>
        <v/>
      </c>
      <c r="H1375" s="295" t="str">
        <f ca="1">IF(ISERROR($S1375),"",OFFSET('Smelter Reference List'!$G$4,$S1375-4,0))</f>
        <v/>
      </c>
      <c r="I1375" s="296" t="str">
        <f ca="1">IF(ISERROR($S1375),"",OFFSET('Smelter Reference List'!$H$4,$S1375-4,0))</f>
        <v/>
      </c>
      <c r="J1375" s="296" t="str">
        <f ca="1">IF(ISERROR($S1375),"",OFFSET('Smelter Reference List'!$I$4,$S1375-4,0))</f>
        <v/>
      </c>
      <c r="K1375" s="297"/>
      <c r="L1375" s="297"/>
      <c r="M1375" s="297"/>
      <c r="N1375" s="297"/>
      <c r="O1375" s="297"/>
      <c r="P1375" s="297"/>
      <c r="Q1375" s="298"/>
      <c r="R1375" s="227"/>
      <c r="S1375" s="228" t="e">
        <f>IF(C1375="",NA(),MATCH($B1375&amp;$C1375,'Smelter Reference List'!$J:$J,0))</f>
        <v>#N/A</v>
      </c>
      <c r="T1375" s="229"/>
      <c r="U1375" s="229">
        <f t="shared" ca="1" si="43"/>
        <v>0</v>
      </c>
      <c r="V1375" s="229"/>
      <c r="W1375" s="229"/>
      <c r="Y1375" s="223" t="str">
        <f t="shared" si="44"/>
        <v/>
      </c>
    </row>
    <row r="1376" spans="1:25" s="223" customFormat="1" ht="20.25">
      <c r="A1376" s="293"/>
      <c r="B1376" s="294" t="str">
        <f>IF(LEN(A1376)=0,"",INDEX('Smelter Reference List'!$A:$A,MATCH($A1376,'Smelter Reference List'!$E:$E,0)))</f>
        <v/>
      </c>
      <c r="C1376" s="300" t="str">
        <f>IF(LEN(A1376)=0,"",INDEX('Smelter Reference List'!$C:$C,MATCH($A1376,'Smelter Reference List'!$E:$E,0)))</f>
        <v/>
      </c>
      <c r="D1376" s="294" t="str">
        <f ca="1">IF(ISERROR($S1376),"",OFFSET('Smelter Reference List'!$C$4,$S1376-4,0)&amp;"")</f>
        <v/>
      </c>
      <c r="E1376" s="294" t="str">
        <f ca="1">IF(ISERROR($S1376),"",OFFSET('Smelter Reference List'!$D$4,$S1376-4,0)&amp;"")</f>
        <v/>
      </c>
      <c r="F1376" s="294" t="str">
        <f ca="1">IF(ISERROR($S1376),"",OFFSET('Smelter Reference List'!$E$4,$S1376-4,0))</f>
        <v/>
      </c>
      <c r="G1376" s="294" t="str">
        <f ca="1">IF(C1376=$U$4,"Enter smelter details", IF(ISERROR($S1376),"",OFFSET('Smelter Reference List'!$F$4,$S1376-4,0)))</f>
        <v/>
      </c>
      <c r="H1376" s="295" t="str">
        <f ca="1">IF(ISERROR($S1376),"",OFFSET('Smelter Reference List'!$G$4,$S1376-4,0))</f>
        <v/>
      </c>
      <c r="I1376" s="296" t="str">
        <f ca="1">IF(ISERROR($S1376),"",OFFSET('Smelter Reference List'!$H$4,$S1376-4,0))</f>
        <v/>
      </c>
      <c r="J1376" s="296" t="str">
        <f ca="1">IF(ISERROR($S1376),"",OFFSET('Smelter Reference List'!$I$4,$S1376-4,0))</f>
        <v/>
      </c>
      <c r="K1376" s="297"/>
      <c r="L1376" s="297"/>
      <c r="M1376" s="297"/>
      <c r="N1376" s="297"/>
      <c r="O1376" s="297"/>
      <c r="P1376" s="297"/>
      <c r="Q1376" s="298"/>
      <c r="R1376" s="227"/>
      <c r="S1376" s="228" t="e">
        <f>IF(C1376="",NA(),MATCH($B1376&amp;$C1376,'Smelter Reference List'!$J:$J,0))</f>
        <v>#N/A</v>
      </c>
      <c r="T1376" s="229"/>
      <c r="U1376" s="229">
        <f t="shared" ca="1" si="43"/>
        <v>0</v>
      </c>
      <c r="V1376" s="229"/>
      <c r="W1376" s="229"/>
      <c r="Y1376" s="223" t="str">
        <f t="shared" si="44"/>
        <v/>
      </c>
    </row>
    <row r="1377" spans="1:25" s="223" customFormat="1" ht="20.25">
      <c r="A1377" s="293"/>
      <c r="B1377" s="294" t="str">
        <f>IF(LEN(A1377)=0,"",INDEX('Smelter Reference List'!$A:$A,MATCH($A1377,'Smelter Reference List'!$E:$E,0)))</f>
        <v/>
      </c>
      <c r="C1377" s="300" t="str">
        <f>IF(LEN(A1377)=0,"",INDEX('Smelter Reference List'!$C:$C,MATCH($A1377,'Smelter Reference List'!$E:$E,0)))</f>
        <v/>
      </c>
      <c r="D1377" s="294" t="str">
        <f ca="1">IF(ISERROR($S1377),"",OFFSET('Smelter Reference List'!$C$4,$S1377-4,0)&amp;"")</f>
        <v/>
      </c>
      <c r="E1377" s="294" t="str">
        <f ca="1">IF(ISERROR($S1377),"",OFFSET('Smelter Reference List'!$D$4,$S1377-4,0)&amp;"")</f>
        <v/>
      </c>
      <c r="F1377" s="294" t="str">
        <f ca="1">IF(ISERROR($S1377),"",OFFSET('Smelter Reference List'!$E$4,$S1377-4,0))</f>
        <v/>
      </c>
      <c r="G1377" s="294" t="str">
        <f ca="1">IF(C1377=$U$4,"Enter smelter details", IF(ISERROR($S1377),"",OFFSET('Smelter Reference List'!$F$4,$S1377-4,0)))</f>
        <v/>
      </c>
      <c r="H1377" s="295" t="str">
        <f ca="1">IF(ISERROR($S1377),"",OFFSET('Smelter Reference List'!$G$4,$S1377-4,0))</f>
        <v/>
      </c>
      <c r="I1377" s="296" t="str">
        <f ca="1">IF(ISERROR($S1377),"",OFFSET('Smelter Reference List'!$H$4,$S1377-4,0))</f>
        <v/>
      </c>
      <c r="J1377" s="296" t="str">
        <f ca="1">IF(ISERROR($S1377),"",OFFSET('Smelter Reference List'!$I$4,$S1377-4,0))</f>
        <v/>
      </c>
      <c r="K1377" s="297"/>
      <c r="L1377" s="297"/>
      <c r="M1377" s="297"/>
      <c r="N1377" s="297"/>
      <c r="O1377" s="297"/>
      <c r="P1377" s="297"/>
      <c r="Q1377" s="298"/>
      <c r="R1377" s="227"/>
      <c r="S1377" s="228" t="e">
        <f>IF(C1377="",NA(),MATCH($B1377&amp;$C1377,'Smelter Reference List'!$J:$J,0))</f>
        <v>#N/A</v>
      </c>
      <c r="T1377" s="229"/>
      <c r="U1377" s="229">
        <f t="shared" ca="1" si="43"/>
        <v>0</v>
      </c>
      <c r="V1377" s="229"/>
      <c r="W1377" s="229"/>
      <c r="Y1377" s="223" t="str">
        <f t="shared" si="44"/>
        <v/>
      </c>
    </row>
    <row r="1378" spans="1:25" s="223" customFormat="1" ht="20.25">
      <c r="A1378" s="293"/>
      <c r="B1378" s="294" t="str">
        <f>IF(LEN(A1378)=0,"",INDEX('Smelter Reference List'!$A:$A,MATCH($A1378,'Smelter Reference List'!$E:$E,0)))</f>
        <v/>
      </c>
      <c r="C1378" s="300" t="str">
        <f>IF(LEN(A1378)=0,"",INDEX('Smelter Reference List'!$C:$C,MATCH($A1378,'Smelter Reference List'!$E:$E,0)))</f>
        <v/>
      </c>
      <c r="D1378" s="294" t="str">
        <f ca="1">IF(ISERROR($S1378),"",OFFSET('Smelter Reference List'!$C$4,$S1378-4,0)&amp;"")</f>
        <v/>
      </c>
      <c r="E1378" s="294" t="str">
        <f ca="1">IF(ISERROR($S1378),"",OFFSET('Smelter Reference List'!$D$4,$S1378-4,0)&amp;"")</f>
        <v/>
      </c>
      <c r="F1378" s="294" t="str">
        <f ca="1">IF(ISERROR($S1378),"",OFFSET('Smelter Reference List'!$E$4,$S1378-4,0))</f>
        <v/>
      </c>
      <c r="G1378" s="294" t="str">
        <f ca="1">IF(C1378=$U$4,"Enter smelter details", IF(ISERROR($S1378),"",OFFSET('Smelter Reference List'!$F$4,$S1378-4,0)))</f>
        <v/>
      </c>
      <c r="H1378" s="295" t="str">
        <f ca="1">IF(ISERROR($S1378),"",OFFSET('Smelter Reference List'!$G$4,$S1378-4,0))</f>
        <v/>
      </c>
      <c r="I1378" s="296" t="str">
        <f ca="1">IF(ISERROR($S1378),"",OFFSET('Smelter Reference List'!$H$4,$S1378-4,0))</f>
        <v/>
      </c>
      <c r="J1378" s="296" t="str">
        <f ca="1">IF(ISERROR($S1378),"",OFFSET('Smelter Reference List'!$I$4,$S1378-4,0))</f>
        <v/>
      </c>
      <c r="K1378" s="297"/>
      <c r="L1378" s="297"/>
      <c r="M1378" s="297"/>
      <c r="N1378" s="297"/>
      <c r="O1378" s="297"/>
      <c r="P1378" s="297"/>
      <c r="Q1378" s="298"/>
      <c r="R1378" s="227"/>
      <c r="S1378" s="228" t="e">
        <f>IF(C1378="",NA(),MATCH($B1378&amp;$C1378,'Smelter Reference List'!$J:$J,0))</f>
        <v>#N/A</v>
      </c>
      <c r="T1378" s="229"/>
      <c r="U1378" s="229">
        <f t="shared" ca="1" si="43"/>
        <v>0</v>
      </c>
      <c r="V1378" s="229"/>
      <c r="W1378" s="229"/>
      <c r="Y1378" s="223" t="str">
        <f t="shared" si="44"/>
        <v/>
      </c>
    </row>
    <row r="1379" spans="1:25" s="223" customFormat="1" ht="20.25">
      <c r="A1379" s="293"/>
      <c r="B1379" s="294" t="str">
        <f>IF(LEN(A1379)=0,"",INDEX('Smelter Reference List'!$A:$A,MATCH($A1379,'Smelter Reference List'!$E:$E,0)))</f>
        <v/>
      </c>
      <c r="C1379" s="300" t="str">
        <f>IF(LEN(A1379)=0,"",INDEX('Smelter Reference List'!$C:$C,MATCH($A1379,'Smelter Reference List'!$E:$E,0)))</f>
        <v/>
      </c>
      <c r="D1379" s="294" t="str">
        <f ca="1">IF(ISERROR($S1379),"",OFFSET('Smelter Reference List'!$C$4,$S1379-4,0)&amp;"")</f>
        <v/>
      </c>
      <c r="E1379" s="294" t="str">
        <f ca="1">IF(ISERROR($S1379),"",OFFSET('Smelter Reference List'!$D$4,$S1379-4,0)&amp;"")</f>
        <v/>
      </c>
      <c r="F1379" s="294" t="str">
        <f ca="1">IF(ISERROR($S1379),"",OFFSET('Smelter Reference List'!$E$4,$S1379-4,0))</f>
        <v/>
      </c>
      <c r="G1379" s="294" t="str">
        <f ca="1">IF(C1379=$U$4,"Enter smelter details", IF(ISERROR($S1379),"",OFFSET('Smelter Reference List'!$F$4,$S1379-4,0)))</f>
        <v/>
      </c>
      <c r="H1379" s="295" t="str">
        <f ca="1">IF(ISERROR($S1379),"",OFFSET('Smelter Reference List'!$G$4,$S1379-4,0))</f>
        <v/>
      </c>
      <c r="I1379" s="296" t="str">
        <f ca="1">IF(ISERROR($S1379),"",OFFSET('Smelter Reference List'!$H$4,$S1379-4,0))</f>
        <v/>
      </c>
      <c r="J1379" s="296" t="str">
        <f ca="1">IF(ISERROR($S1379),"",OFFSET('Smelter Reference List'!$I$4,$S1379-4,0))</f>
        <v/>
      </c>
      <c r="K1379" s="297"/>
      <c r="L1379" s="297"/>
      <c r="M1379" s="297"/>
      <c r="N1379" s="297"/>
      <c r="O1379" s="297"/>
      <c r="P1379" s="297"/>
      <c r="Q1379" s="298"/>
      <c r="R1379" s="227"/>
      <c r="S1379" s="228" t="e">
        <f>IF(C1379="",NA(),MATCH($B1379&amp;$C1379,'Smelter Reference List'!$J:$J,0))</f>
        <v>#N/A</v>
      </c>
      <c r="T1379" s="229"/>
      <c r="U1379" s="229">
        <f t="shared" ca="1" si="43"/>
        <v>0</v>
      </c>
      <c r="V1379" s="229"/>
      <c r="W1379" s="229"/>
      <c r="Y1379" s="223" t="str">
        <f t="shared" si="44"/>
        <v/>
      </c>
    </row>
    <row r="1380" spans="1:25" s="223" customFormat="1" ht="20.25">
      <c r="A1380" s="293"/>
      <c r="B1380" s="294" t="str">
        <f>IF(LEN(A1380)=0,"",INDEX('Smelter Reference List'!$A:$A,MATCH($A1380,'Smelter Reference List'!$E:$E,0)))</f>
        <v/>
      </c>
      <c r="C1380" s="300" t="str">
        <f>IF(LEN(A1380)=0,"",INDEX('Smelter Reference List'!$C:$C,MATCH($A1380,'Smelter Reference List'!$E:$E,0)))</f>
        <v/>
      </c>
      <c r="D1380" s="294" t="str">
        <f ca="1">IF(ISERROR($S1380),"",OFFSET('Smelter Reference List'!$C$4,$S1380-4,0)&amp;"")</f>
        <v/>
      </c>
      <c r="E1380" s="294" t="str">
        <f ca="1">IF(ISERROR($S1380),"",OFFSET('Smelter Reference List'!$D$4,$S1380-4,0)&amp;"")</f>
        <v/>
      </c>
      <c r="F1380" s="294" t="str">
        <f ca="1">IF(ISERROR($S1380),"",OFFSET('Smelter Reference List'!$E$4,$S1380-4,0))</f>
        <v/>
      </c>
      <c r="G1380" s="294" t="str">
        <f ca="1">IF(C1380=$U$4,"Enter smelter details", IF(ISERROR($S1380),"",OFFSET('Smelter Reference List'!$F$4,$S1380-4,0)))</f>
        <v/>
      </c>
      <c r="H1380" s="295" t="str">
        <f ca="1">IF(ISERROR($S1380),"",OFFSET('Smelter Reference List'!$G$4,$S1380-4,0))</f>
        <v/>
      </c>
      <c r="I1380" s="296" t="str">
        <f ca="1">IF(ISERROR($S1380),"",OFFSET('Smelter Reference List'!$H$4,$S1380-4,0))</f>
        <v/>
      </c>
      <c r="J1380" s="296" t="str">
        <f ca="1">IF(ISERROR($S1380),"",OFFSET('Smelter Reference List'!$I$4,$S1380-4,0))</f>
        <v/>
      </c>
      <c r="K1380" s="297"/>
      <c r="L1380" s="297"/>
      <c r="M1380" s="297"/>
      <c r="N1380" s="297"/>
      <c r="O1380" s="297"/>
      <c r="P1380" s="297"/>
      <c r="Q1380" s="298"/>
      <c r="R1380" s="227"/>
      <c r="S1380" s="228" t="e">
        <f>IF(C1380="",NA(),MATCH($B1380&amp;$C1380,'Smelter Reference List'!$J:$J,0))</f>
        <v>#N/A</v>
      </c>
      <c r="T1380" s="229"/>
      <c r="U1380" s="229">
        <f t="shared" ca="1" si="43"/>
        <v>0</v>
      </c>
      <c r="V1380" s="229"/>
      <c r="W1380" s="229"/>
      <c r="Y1380" s="223" t="str">
        <f t="shared" si="44"/>
        <v/>
      </c>
    </row>
    <row r="1381" spans="1:25" s="223" customFormat="1" ht="20.25">
      <c r="A1381" s="293"/>
      <c r="B1381" s="294" t="str">
        <f>IF(LEN(A1381)=0,"",INDEX('Smelter Reference List'!$A:$A,MATCH($A1381,'Smelter Reference List'!$E:$E,0)))</f>
        <v/>
      </c>
      <c r="C1381" s="300" t="str">
        <f>IF(LEN(A1381)=0,"",INDEX('Smelter Reference List'!$C:$C,MATCH($A1381,'Smelter Reference List'!$E:$E,0)))</f>
        <v/>
      </c>
      <c r="D1381" s="294" t="str">
        <f ca="1">IF(ISERROR($S1381),"",OFFSET('Smelter Reference List'!$C$4,$S1381-4,0)&amp;"")</f>
        <v/>
      </c>
      <c r="E1381" s="294" t="str">
        <f ca="1">IF(ISERROR($S1381),"",OFFSET('Smelter Reference List'!$D$4,$S1381-4,0)&amp;"")</f>
        <v/>
      </c>
      <c r="F1381" s="294" t="str">
        <f ca="1">IF(ISERROR($S1381),"",OFFSET('Smelter Reference List'!$E$4,$S1381-4,0))</f>
        <v/>
      </c>
      <c r="G1381" s="294" t="str">
        <f ca="1">IF(C1381=$U$4,"Enter smelter details", IF(ISERROR($S1381),"",OFFSET('Smelter Reference List'!$F$4,$S1381-4,0)))</f>
        <v/>
      </c>
      <c r="H1381" s="295" t="str">
        <f ca="1">IF(ISERROR($S1381),"",OFFSET('Smelter Reference List'!$G$4,$S1381-4,0))</f>
        <v/>
      </c>
      <c r="I1381" s="296" t="str">
        <f ca="1">IF(ISERROR($S1381),"",OFFSET('Smelter Reference List'!$H$4,$S1381-4,0))</f>
        <v/>
      </c>
      <c r="J1381" s="296" t="str">
        <f ca="1">IF(ISERROR($S1381),"",OFFSET('Smelter Reference List'!$I$4,$S1381-4,0))</f>
        <v/>
      </c>
      <c r="K1381" s="297"/>
      <c r="L1381" s="297"/>
      <c r="M1381" s="297"/>
      <c r="N1381" s="297"/>
      <c r="O1381" s="297"/>
      <c r="P1381" s="297"/>
      <c r="Q1381" s="298"/>
      <c r="R1381" s="227"/>
      <c r="S1381" s="228" t="e">
        <f>IF(C1381="",NA(),MATCH($B1381&amp;$C1381,'Smelter Reference List'!$J:$J,0))</f>
        <v>#N/A</v>
      </c>
      <c r="T1381" s="229"/>
      <c r="U1381" s="229">
        <f t="shared" ca="1" si="43"/>
        <v>0</v>
      </c>
      <c r="V1381" s="229"/>
      <c r="W1381" s="229"/>
      <c r="Y1381" s="223" t="str">
        <f t="shared" si="44"/>
        <v/>
      </c>
    </row>
    <row r="1382" spans="1:25" s="223" customFormat="1" ht="20.25">
      <c r="A1382" s="293"/>
      <c r="B1382" s="294" t="str">
        <f>IF(LEN(A1382)=0,"",INDEX('Smelter Reference List'!$A:$A,MATCH($A1382,'Smelter Reference List'!$E:$E,0)))</f>
        <v/>
      </c>
      <c r="C1382" s="300" t="str">
        <f>IF(LEN(A1382)=0,"",INDEX('Smelter Reference List'!$C:$C,MATCH($A1382,'Smelter Reference List'!$E:$E,0)))</f>
        <v/>
      </c>
      <c r="D1382" s="294" t="str">
        <f ca="1">IF(ISERROR($S1382),"",OFFSET('Smelter Reference List'!$C$4,$S1382-4,0)&amp;"")</f>
        <v/>
      </c>
      <c r="E1382" s="294" t="str">
        <f ca="1">IF(ISERROR($S1382),"",OFFSET('Smelter Reference List'!$D$4,$S1382-4,0)&amp;"")</f>
        <v/>
      </c>
      <c r="F1382" s="294" t="str">
        <f ca="1">IF(ISERROR($S1382),"",OFFSET('Smelter Reference List'!$E$4,$S1382-4,0))</f>
        <v/>
      </c>
      <c r="G1382" s="294" t="str">
        <f ca="1">IF(C1382=$U$4,"Enter smelter details", IF(ISERROR($S1382),"",OFFSET('Smelter Reference List'!$F$4,$S1382-4,0)))</f>
        <v/>
      </c>
      <c r="H1382" s="295" t="str">
        <f ca="1">IF(ISERROR($S1382),"",OFFSET('Smelter Reference List'!$G$4,$S1382-4,0))</f>
        <v/>
      </c>
      <c r="I1382" s="296" t="str">
        <f ca="1">IF(ISERROR($S1382),"",OFFSET('Smelter Reference List'!$H$4,$S1382-4,0))</f>
        <v/>
      </c>
      <c r="J1382" s="296" t="str">
        <f ca="1">IF(ISERROR($S1382),"",OFFSET('Smelter Reference List'!$I$4,$S1382-4,0))</f>
        <v/>
      </c>
      <c r="K1382" s="297"/>
      <c r="L1382" s="297"/>
      <c r="M1382" s="297"/>
      <c r="N1382" s="297"/>
      <c r="O1382" s="297"/>
      <c r="P1382" s="297"/>
      <c r="Q1382" s="298"/>
      <c r="R1382" s="227"/>
      <c r="S1382" s="228" t="e">
        <f>IF(C1382="",NA(),MATCH($B1382&amp;$C1382,'Smelter Reference List'!$J:$J,0))</f>
        <v>#N/A</v>
      </c>
      <c r="T1382" s="229"/>
      <c r="U1382" s="229">
        <f t="shared" ca="1" si="43"/>
        <v>0</v>
      </c>
      <c r="V1382" s="229"/>
      <c r="W1382" s="229"/>
      <c r="Y1382" s="223" t="str">
        <f t="shared" si="44"/>
        <v/>
      </c>
    </row>
    <row r="1383" spans="1:25" s="223" customFormat="1" ht="20.25">
      <c r="A1383" s="293"/>
      <c r="B1383" s="294" t="str">
        <f>IF(LEN(A1383)=0,"",INDEX('Smelter Reference List'!$A:$A,MATCH($A1383,'Smelter Reference List'!$E:$E,0)))</f>
        <v/>
      </c>
      <c r="C1383" s="300" t="str">
        <f>IF(LEN(A1383)=0,"",INDEX('Smelter Reference List'!$C:$C,MATCH($A1383,'Smelter Reference List'!$E:$E,0)))</f>
        <v/>
      </c>
      <c r="D1383" s="294" t="str">
        <f ca="1">IF(ISERROR($S1383),"",OFFSET('Smelter Reference List'!$C$4,$S1383-4,0)&amp;"")</f>
        <v/>
      </c>
      <c r="E1383" s="294" t="str">
        <f ca="1">IF(ISERROR($S1383),"",OFFSET('Smelter Reference List'!$D$4,$S1383-4,0)&amp;"")</f>
        <v/>
      </c>
      <c r="F1383" s="294" t="str">
        <f ca="1">IF(ISERROR($S1383),"",OFFSET('Smelter Reference List'!$E$4,$S1383-4,0))</f>
        <v/>
      </c>
      <c r="G1383" s="294" t="str">
        <f ca="1">IF(C1383=$U$4,"Enter smelter details", IF(ISERROR($S1383),"",OFFSET('Smelter Reference List'!$F$4,$S1383-4,0)))</f>
        <v/>
      </c>
      <c r="H1383" s="295" t="str">
        <f ca="1">IF(ISERROR($S1383),"",OFFSET('Smelter Reference List'!$G$4,$S1383-4,0))</f>
        <v/>
      </c>
      <c r="I1383" s="296" t="str">
        <f ca="1">IF(ISERROR($S1383),"",OFFSET('Smelter Reference List'!$H$4,$S1383-4,0))</f>
        <v/>
      </c>
      <c r="J1383" s="296" t="str">
        <f ca="1">IF(ISERROR($S1383),"",OFFSET('Smelter Reference List'!$I$4,$S1383-4,0))</f>
        <v/>
      </c>
      <c r="K1383" s="297"/>
      <c r="L1383" s="297"/>
      <c r="M1383" s="297"/>
      <c r="N1383" s="297"/>
      <c r="O1383" s="297"/>
      <c r="P1383" s="297"/>
      <c r="Q1383" s="298"/>
      <c r="R1383" s="227"/>
      <c r="S1383" s="228" t="e">
        <f>IF(C1383="",NA(),MATCH($B1383&amp;$C1383,'Smelter Reference List'!$J:$J,0))</f>
        <v>#N/A</v>
      </c>
      <c r="T1383" s="229"/>
      <c r="U1383" s="229">
        <f t="shared" ca="1" si="43"/>
        <v>0</v>
      </c>
      <c r="V1383" s="229"/>
      <c r="W1383" s="229"/>
      <c r="Y1383" s="223" t="str">
        <f t="shared" si="44"/>
        <v/>
      </c>
    </row>
    <row r="1384" spans="1:25" s="223" customFormat="1" ht="20.25">
      <c r="A1384" s="293"/>
      <c r="B1384" s="294" t="str">
        <f>IF(LEN(A1384)=0,"",INDEX('Smelter Reference List'!$A:$A,MATCH($A1384,'Smelter Reference List'!$E:$E,0)))</f>
        <v/>
      </c>
      <c r="C1384" s="300" t="str">
        <f>IF(LEN(A1384)=0,"",INDEX('Smelter Reference List'!$C:$C,MATCH($A1384,'Smelter Reference List'!$E:$E,0)))</f>
        <v/>
      </c>
      <c r="D1384" s="294" t="str">
        <f ca="1">IF(ISERROR($S1384),"",OFFSET('Smelter Reference List'!$C$4,$S1384-4,0)&amp;"")</f>
        <v/>
      </c>
      <c r="E1384" s="294" t="str">
        <f ca="1">IF(ISERROR($S1384),"",OFFSET('Smelter Reference List'!$D$4,$S1384-4,0)&amp;"")</f>
        <v/>
      </c>
      <c r="F1384" s="294" t="str">
        <f ca="1">IF(ISERROR($S1384),"",OFFSET('Smelter Reference List'!$E$4,$S1384-4,0))</f>
        <v/>
      </c>
      <c r="G1384" s="294" t="str">
        <f ca="1">IF(C1384=$U$4,"Enter smelter details", IF(ISERROR($S1384),"",OFFSET('Smelter Reference List'!$F$4,$S1384-4,0)))</f>
        <v/>
      </c>
      <c r="H1384" s="295" t="str">
        <f ca="1">IF(ISERROR($S1384),"",OFFSET('Smelter Reference List'!$G$4,$S1384-4,0))</f>
        <v/>
      </c>
      <c r="I1384" s="296" t="str">
        <f ca="1">IF(ISERROR($S1384),"",OFFSET('Smelter Reference List'!$H$4,$S1384-4,0))</f>
        <v/>
      </c>
      <c r="J1384" s="296" t="str">
        <f ca="1">IF(ISERROR($S1384),"",OFFSET('Smelter Reference List'!$I$4,$S1384-4,0))</f>
        <v/>
      </c>
      <c r="K1384" s="297"/>
      <c r="L1384" s="297"/>
      <c r="M1384" s="297"/>
      <c r="N1384" s="297"/>
      <c r="O1384" s="297"/>
      <c r="P1384" s="297"/>
      <c r="Q1384" s="298"/>
      <c r="R1384" s="227"/>
      <c r="S1384" s="228" t="e">
        <f>IF(C1384="",NA(),MATCH($B1384&amp;$C1384,'Smelter Reference List'!$J:$J,0))</f>
        <v>#N/A</v>
      </c>
      <c r="T1384" s="229"/>
      <c r="U1384" s="229">
        <f t="shared" ca="1" si="43"/>
        <v>0</v>
      </c>
      <c r="V1384" s="229"/>
      <c r="W1384" s="229"/>
      <c r="Y1384" s="223" t="str">
        <f t="shared" si="44"/>
        <v/>
      </c>
    </row>
    <row r="1385" spans="1:25" s="223" customFormat="1" ht="20.25">
      <c r="A1385" s="293"/>
      <c r="B1385" s="294" t="str">
        <f>IF(LEN(A1385)=0,"",INDEX('Smelter Reference List'!$A:$A,MATCH($A1385,'Smelter Reference List'!$E:$E,0)))</f>
        <v/>
      </c>
      <c r="C1385" s="300" t="str">
        <f>IF(LEN(A1385)=0,"",INDEX('Smelter Reference List'!$C:$C,MATCH($A1385,'Smelter Reference List'!$E:$E,0)))</f>
        <v/>
      </c>
      <c r="D1385" s="294" t="str">
        <f ca="1">IF(ISERROR($S1385),"",OFFSET('Smelter Reference List'!$C$4,$S1385-4,0)&amp;"")</f>
        <v/>
      </c>
      <c r="E1385" s="294" t="str">
        <f ca="1">IF(ISERROR($S1385),"",OFFSET('Smelter Reference List'!$D$4,$S1385-4,0)&amp;"")</f>
        <v/>
      </c>
      <c r="F1385" s="294" t="str">
        <f ca="1">IF(ISERROR($S1385),"",OFFSET('Smelter Reference List'!$E$4,$S1385-4,0))</f>
        <v/>
      </c>
      <c r="G1385" s="294" t="str">
        <f ca="1">IF(C1385=$U$4,"Enter smelter details", IF(ISERROR($S1385),"",OFFSET('Smelter Reference List'!$F$4,$S1385-4,0)))</f>
        <v/>
      </c>
      <c r="H1385" s="295" t="str">
        <f ca="1">IF(ISERROR($S1385),"",OFFSET('Smelter Reference List'!$G$4,$S1385-4,0))</f>
        <v/>
      </c>
      <c r="I1385" s="296" t="str">
        <f ca="1">IF(ISERROR($S1385),"",OFFSET('Smelter Reference List'!$H$4,$S1385-4,0))</f>
        <v/>
      </c>
      <c r="J1385" s="296" t="str">
        <f ca="1">IF(ISERROR($S1385),"",OFFSET('Smelter Reference List'!$I$4,$S1385-4,0))</f>
        <v/>
      </c>
      <c r="K1385" s="297"/>
      <c r="L1385" s="297"/>
      <c r="M1385" s="297"/>
      <c r="N1385" s="297"/>
      <c r="O1385" s="297"/>
      <c r="P1385" s="297"/>
      <c r="Q1385" s="298"/>
      <c r="R1385" s="227"/>
      <c r="S1385" s="228" t="e">
        <f>IF(C1385="",NA(),MATCH($B1385&amp;$C1385,'Smelter Reference List'!$J:$J,0))</f>
        <v>#N/A</v>
      </c>
      <c r="T1385" s="229"/>
      <c r="U1385" s="229">
        <f t="shared" ca="1" si="43"/>
        <v>0</v>
      </c>
      <c r="V1385" s="229"/>
      <c r="W1385" s="229"/>
      <c r="Y1385" s="223" t="str">
        <f t="shared" si="44"/>
        <v/>
      </c>
    </row>
    <row r="1386" spans="1:25" s="223" customFormat="1" ht="20.25">
      <c r="A1386" s="293"/>
      <c r="B1386" s="294" t="str">
        <f>IF(LEN(A1386)=0,"",INDEX('Smelter Reference List'!$A:$A,MATCH($A1386,'Smelter Reference List'!$E:$E,0)))</f>
        <v/>
      </c>
      <c r="C1386" s="300" t="str">
        <f>IF(LEN(A1386)=0,"",INDEX('Smelter Reference List'!$C:$C,MATCH($A1386,'Smelter Reference List'!$E:$E,0)))</f>
        <v/>
      </c>
      <c r="D1386" s="294" t="str">
        <f ca="1">IF(ISERROR($S1386),"",OFFSET('Smelter Reference List'!$C$4,$S1386-4,0)&amp;"")</f>
        <v/>
      </c>
      <c r="E1386" s="294" t="str">
        <f ca="1">IF(ISERROR($S1386),"",OFFSET('Smelter Reference List'!$D$4,$S1386-4,0)&amp;"")</f>
        <v/>
      </c>
      <c r="F1386" s="294" t="str">
        <f ca="1">IF(ISERROR($S1386),"",OFFSET('Smelter Reference List'!$E$4,$S1386-4,0))</f>
        <v/>
      </c>
      <c r="G1386" s="294" t="str">
        <f ca="1">IF(C1386=$U$4,"Enter smelter details", IF(ISERROR($S1386),"",OFFSET('Smelter Reference List'!$F$4,$S1386-4,0)))</f>
        <v/>
      </c>
      <c r="H1386" s="295" t="str">
        <f ca="1">IF(ISERROR($S1386),"",OFFSET('Smelter Reference List'!$G$4,$S1386-4,0))</f>
        <v/>
      </c>
      <c r="I1386" s="296" t="str">
        <f ca="1">IF(ISERROR($S1386),"",OFFSET('Smelter Reference List'!$H$4,$S1386-4,0))</f>
        <v/>
      </c>
      <c r="J1386" s="296" t="str">
        <f ca="1">IF(ISERROR($S1386),"",OFFSET('Smelter Reference List'!$I$4,$S1386-4,0))</f>
        <v/>
      </c>
      <c r="K1386" s="297"/>
      <c r="L1386" s="297"/>
      <c r="M1386" s="297"/>
      <c r="N1386" s="297"/>
      <c r="O1386" s="297"/>
      <c r="P1386" s="297"/>
      <c r="Q1386" s="298"/>
      <c r="R1386" s="227"/>
      <c r="S1386" s="228" t="e">
        <f>IF(C1386="",NA(),MATCH($B1386&amp;$C1386,'Smelter Reference List'!$J:$J,0))</f>
        <v>#N/A</v>
      </c>
      <c r="T1386" s="229"/>
      <c r="U1386" s="229">
        <f t="shared" ca="1" si="43"/>
        <v>0</v>
      </c>
      <c r="V1386" s="229"/>
      <c r="W1386" s="229"/>
      <c r="Y1386" s="223" t="str">
        <f t="shared" si="44"/>
        <v/>
      </c>
    </row>
    <row r="1387" spans="1:25" s="223" customFormat="1" ht="20.25">
      <c r="A1387" s="293"/>
      <c r="B1387" s="294" t="str">
        <f>IF(LEN(A1387)=0,"",INDEX('Smelter Reference List'!$A:$A,MATCH($A1387,'Smelter Reference List'!$E:$E,0)))</f>
        <v/>
      </c>
      <c r="C1387" s="300" t="str">
        <f>IF(LEN(A1387)=0,"",INDEX('Smelter Reference List'!$C:$C,MATCH($A1387,'Smelter Reference List'!$E:$E,0)))</f>
        <v/>
      </c>
      <c r="D1387" s="294" t="str">
        <f ca="1">IF(ISERROR($S1387),"",OFFSET('Smelter Reference List'!$C$4,$S1387-4,0)&amp;"")</f>
        <v/>
      </c>
      <c r="E1387" s="294" t="str">
        <f ca="1">IF(ISERROR($S1387),"",OFFSET('Smelter Reference List'!$D$4,$S1387-4,0)&amp;"")</f>
        <v/>
      </c>
      <c r="F1387" s="294" t="str">
        <f ca="1">IF(ISERROR($S1387),"",OFFSET('Smelter Reference List'!$E$4,$S1387-4,0))</f>
        <v/>
      </c>
      <c r="G1387" s="294" t="str">
        <f ca="1">IF(C1387=$U$4,"Enter smelter details", IF(ISERROR($S1387),"",OFFSET('Smelter Reference List'!$F$4,$S1387-4,0)))</f>
        <v/>
      </c>
      <c r="H1387" s="295" t="str">
        <f ca="1">IF(ISERROR($S1387),"",OFFSET('Smelter Reference List'!$G$4,$S1387-4,0))</f>
        <v/>
      </c>
      <c r="I1387" s="296" t="str">
        <f ca="1">IF(ISERROR($S1387),"",OFFSET('Smelter Reference List'!$H$4,$S1387-4,0))</f>
        <v/>
      </c>
      <c r="J1387" s="296" t="str">
        <f ca="1">IF(ISERROR($S1387),"",OFFSET('Smelter Reference List'!$I$4,$S1387-4,0))</f>
        <v/>
      </c>
      <c r="K1387" s="297"/>
      <c r="L1387" s="297"/>
      <c r="M1387" s="297"/>
      <c r="N1387" s="297"/>
      <c r="O1387" s="297"/>
      <c r="P1387" s="297"/>
      <c r="Q1387" s="298"/>
      <c r="R1387" s="227"/>
      <c r="S1387" s="228" t="e">
        <f>IF(C1387="",NA(),MATCH($B1387&amp;$C1387,'Smelter Reference List'!$J:$J,0))</f>
        <v>#N/A</v>
      </c>
      <c r="T1387" s="229"/>
      <c r="U1387" s="229">
        <f t="shared" ca="1" si="43"/>
        <v>0</v>
      </c>
      <c r="V1387" s="229"/>
      <c r="W1387" s="229"/>
      <c r="Y1387" s="223" t="str">
        <f t="shared" si="44"/>
        <v/>
      </c>
    </row>
    <row r="1388" spans="1:25" s="223" customFormat="1" ht="20.25">
      <c r="A1388" s="293"/>
      <c r="B1388" s="294" t="str">
        <f>IF(LEN(A1388)=0,"",INDEX('Smelter Reference List'!$A:$A,MATCH($A1388,'Smelter Reference List'!$E:$E,0)))</f>
        <v/>
      </c>
      <c r="C1388" s="300" t="str">
        <f>IF(LEN(A1388)=0,"",INDEX('Smelter Reference List'!$C:$C,MATCH($A1388,'Smelter Reference List'!$E:$E,0)))</f>
        <v/>
      </c>
      <c r="D1388" s="294" t="str">
        <f ca="1">IF(ISERROR($S1388),"",OFFSET('Smelter Reference List'!$C$4,$S1388-4,0)&amp;"")</f>
        <v/>
      </c>
      <c r="E1388" s="294" t="str">
        <f ca="1">IF(ISERROR($S1388),"",OFFSET('Smelter Reference List'!$D$4,$S1388-4,0)&amp;"")</f>
        <v/>
      </c>
      <c r="F1388" s="294" t="str">
        <f ca="1">IF(ISERROR($S1388),"",OFFSET('Smelter Reference List'!$E$4,$S1388-4,0))</f>
        <v/>
      </c>
      <c r="G1388" s="294" t="str">
        <f ca="1">IF(C1388=$U$4,"Enter smelter details", IF(ISERROR($S1388),"",OFFSET('Smelter Reference List'!$F$4,$S1388-4,0)))</f>
        <v/>
      </c>
      <c r="H1388" s="295" t="str">
        <f ca="1">IF(ISERROR($S1388),"",OFFSET('Smelter Reference List'!$G$4,$S1388-4,0))</f>
        <v/>
      </c>
      <c r="I1388" s="296" t="str">
        <f ca="1">IF(ISERROR($S1388),"",OFFSET('Smelter Reference List'!$H$4,$S1388-4,0))</f>
        <v/>
      </c>
      <c r="J1388" s="296" t="str">
        <f ca="1">IF(ISERROR($S1388),"",OFFSET('Smelter Reference List'!$I$4,$S1388-4,0))</f>
        <v/>
      </c>
      <c r="K1388" s="297"/>
      <c r="L1388" s="297"/>
      <c r="M1388" s="297"/>
      <c r="N1388" s="297"/>
      <c r="O1388" s="297"/>
      <c r="P1388" s="297"/>
      <c r="Q1388" s="298"/>
      <c r="R1388" s="227"/>
      <c r="S1388" s="228" t="e">
        <f>IF(C1388="",NA(),MATCH($B1388&amp;$C1388,'Smelter Reference List'!$J:$J,0))</f>
        <v>#N/A</v>
      </c>
      <c r="T1388" s="229"/>
      <c r="U1388" s="229">
        <f t="shared" ca="1" si="43"/>
        <v>0</v>
      </c>
      <c r="V1388" s="229"/>
      <c r="W1388" s="229"/>
      <c r="Y1388" s="223" t="str">
        <f t="shared" si="44"/>
        <v/>
      </c>
    </row>
    <row r="1389" spans="1:25" s="223" customFormat="1" ht="20.25">
      <c r="A1389" s="293"/>
      <c r="B1389" s="294" t="str">
        <f>IF(LEN(A1389)=0,"",INDEX('Smelter Reference List'!$A:$A,MATCH($A1389,'Smelter Reference List'!$E:$E,0)))</f>
        <v/>
      </c>
      <c r="C1389" s="300" t="str">
        <f>IF(LEN(A1389)=0,"",INDEX('Smelter Reference List'!$C:$C,MATCH($A1389,'Smelter Reference List'!$E:$E,0)))</f>
        <v/>
      </c>
      <c r="D1389" s="294" t="str">
        <f ca="1">IF(ISERROR($S1389),"",OFFSET('Smelter Reference List'!$C$4,$S1389-4,0)&amp;"")</f>
        <v/>
      </c>
      <c r="E1389" s="294" t="str">
        <f ca="1">IF(ISERROR($S1389),"",OFFSET('Smelter Reference List'!$D$4,$S1389-4,0)&amp;"")</f>
        <v/>
      </c>
      <c r="F1389" s="294" t="str">
        <f ca="1">IF(ISERROR($S1389),"",OFFSET('Smelter Reference List'!$E$4,$S1389-4,0))</f>
        <v/>
      </c>
      <c r="G1389" s="294" t="str">
        <f ca="1">IF(C1389=$U$4,"Enter smelter details", IF(ISERROR($S1389),"",OFFSET('Smelter Reference List'!$F$4,$S1389-4,0)))</f>
        <v/>
      </c>
      <c r="H1389" s="295" t="str">
        <f ca="1">IF(ISERROR($S1389),"",OFFSET('Smelter Reference List'!$G$4,$S1389-4,0))</f>
        <v/>
      </c>
      <c r="I1389" s="296" t="str">
        <f ca="1">IF(ISERROR($S1389),"",OFFSET('Smelter Reference List'!$H$4,$S1389-4,0))</f>
        <v/>
      </c>
      <c r="J1389" s="296" t="str">
        <f ca="1">IF(ISERROR($S1389),"",OFFSET('Smelter Reference List'!$I$4,$S1389-4,0))</f>
        <v/>
      </c>
      <c r="K1389" s="297"/>
      <c r="L1389" s="297"/>
      <c r="M1389" s="297"/>
      <c r="N1389" s="297"/>
      <c r="O1389" s="297"/>
      <c r="P1389" s="297"/>
      <c r="Q1389" s="298"/>
      <c r="R1389" s="227"/>
      <c r="S1389" s="228" t="e">
        <f>IF(C1389="",NA(),MATCH($B1389&amp;$C1389,'Smelter Reference List'!$J:$J,0))</f>
        <v>#N/A</v>
      </c>
      <c r="T1389" s="229"/>
      <c r="U1389" s="229">
        <f t="shared" ca="1" si="43"/>
        <v>0</v>
      </c>
      <c r="V1389" s="229"/>
      <c r="W1389" s="229"/>
      <c r="Y1389" s="223" t="str">
        <f t="shared" si="44"/>
        <v/>
      </c>
    </row>
    <row r="1390" spans="1:25" s="223" customFormat="1" ht="20.25">
      <c r="A1390" s="293"/>
      <c r="B1390" s="294" t="str">
        <f>IF(LEN(A1390)=0,"",INDEX('Smelter Reference List'!$A:$A,MATCH($A1390,'Smelter Reference List'!$E:$E,0)))</f>
        <v/>
      </c>
      <c r="C1390" s="300" t="str">
        <f>IF(LEN(A1390)=0,"",INDEX('Smelter Reference List'!$C:$C,MATCH($A1390,'Smelter Reference List'!$E:$E,0)))</f>
        <v/>
      </c>
      <c r="D1390" s="294" t="str">
        <f ca="1">IF(ISERROR($S1390),"",OFFSET('Smelter Reference List'!$C$4,$S1390-4,0)&amp;"")</f>
        <v/>
      </c>
      <c r="E1390" s="294" t="str">
        <f ca="1">IF(ISERROR($S1390),"",OFFSET('Smelter Reference List'!$D$4,$S1390-4,0)&amp;"")</f>
        <v/>
      </c>
      <c r="F1390" s="294" t="str">
        <f ca="1">IF(ISERROR($S1390),"",OFFSET('Smelter Reference List'!$E$4,$S1390-4,0))</f>
        <v/>
      </c>
      <c r="G1390" s="294" t="str">
        <f ca="1">IF(C1390=$U$4,"Enter smelter details", IF(ISERROR($S1390),"",OFFSET('Smelter Reference List'!$F$4,$S1390-4,0)))</f>
        <v/>
      </c>
      <c r="H1390" s="295" t="str">
        <f ca="1">IF(ISERROR($S1390),"",OFFSET('Smelter Reference List'!$G$4,$S1390-4,0))</f>
        <v/>
      </c>
      <c r="I1390" s="296" t="str">
        <f ca="1">IF(ISERROR($S1390),"",OFFSET('Smelter Reference List'!$H$4,$S1390-4,0))</f>
        <v/>
      </c>
      <c r="J1390" s="296" t="str">
        <f ca="1">IF(ISERROR($S1390),"",OFFSET('Smelter Reference List'!$I$4,$S1390-4,0))</f>
        <v/>
      </c>
      <c r="K1390" s="297"/>
      <c r="L1390" s="297"/>
      <c r="M1390" s="297"/>
      <c r="N1390" s="297"/>
      <c r="O1390" s="297"/>
      <c r="P1390" s="297"/>
      <c r="Q1390" s="298"/>
      <c r="R1390" s="227"/>
      <c r="S1390" s="228" t="e">
        <f>IF(C1390="",NA(),MATCH($B1390&amp;$C1390,'Smelter Reference List'!$J:$J,0))</f>
        <v>#N/A</v>
      </c>
      <c r="T1390" s="229"/>
      <c r="U1390" s="229">
        <f t="shared" ca="1" si="43"/>
        <v>0</v>
      </c>
      <c r="V1390" s="229"/>
      <c r="W1390" s="229"/>
      <c r="Y1390" s="223" t="str">
        <f t="shared" si="44"/>
        <v/>
      </c>
    </row>
    <row r="1391" spans="1:25" s="223" customFormat="1" ht="20.25">
      <c r="A1391" s="293"/>
      <c r="B1391" s="294" t="str">
        <f>IF(LEN(A1391)=0,"",INDEX('Smelter Reference List'!$A:$A,MATCH($A1391,'Smelter Reference List'!$E:$E,0)))</f>
        <v/>
      </c>
      <c r="C1391" s="300" t="str">
        <f>IF(LEN(A1391)=0,"",INDEX('Smelter Reference List'!$C:$C,MATCH($A1391,'Smelter Reference List'!$E:$E,0)))</f>
        <v/>
      </c>
      <c r="D1391" s="294" t="str">
        <f ca="1">IF(ISERROR($S1391),"",OFFSET('Smelter Reference List'!$C$4,$S1391-4,0)&amp;"")</f>
        <v/>
      </c>
      <c r="E1391" s="294" t="str">
        <f ca="1">IF(ISERROR($S1391),"",OFFSET('Smelter Reference List'!$D$4,$S1391-4,0)&amp;"")</f>
        <v/>
      </c>
      <c r="F1391" s="294" t="str">
        <f ca="1">IF(ISERROR($S1391),"",OFFSET('Smelter Reference List'!$E$4,$S1391-4,0))</f>
        <v/>
      </c>
      <c r="G1391" s="294" t="str">
        <f ca="1">IF(C1391=$U$4,"Enter smelter details", IF(ISERROR($S1391),"",OFFSET('Smelter Reference List'!$F$4,$S1391-4,0)))</f>
        <v/>
      </c>
      <c r="H1391" s="295" t="str">
        <f ca="1">IF(ISERROR($S1391),"",OFFSET('Smelter Reference List'!$G$4,$S1391-4,0))</f>
        <v/>
      </c>
      <c r="I1391" s="296" t="str">
        <f ca="1">IF(ISERROR($S1391),"",OFFSET('Smelter Reference List'!$H$4,$S1391-4,0))</f>
        <v/>
      </c>
      <c r="J1391" s="296" t="str">
        <f ca="1">IF(ISERROR($S1391),"",OFFSET('Smelter Reference List'!$I$4,$S1391-4,0))</f>
        <v/>
      </c>
      <c r="K1391" s="297"/>
      <c r="L1391" s="297"/>
      <c r="M1391" s="297"/>
      <c r="N1391" s="297"/>
      <c r="O1391" s="297"/>
      <c r="P1391" s="297"/>
      <c r="Q1391" s="298"/>
      <c r="R1391" s="227"/>
      <c r="S1391" s="228" t="e">
        <f>IF(C1391="",NA(),MATCH($B1391&amp;$C1391,'Smelter Reference List'!$J:$J,0))</f>
        <v>#N/A</v>
      </c>
      <c r="T1391" s="229"/>
      <c r="U1391" s="229">
        <f t="shared" ca="1" si="43"/>
        <v>0</v>
      </c>
      <c r="V1391" s="229"/>
      <c r="W1391" s="229"/>
      <c r="Y1391" s="223" t="str">
        <f t="shared" si="44"/>
        <v/>
      </c>
    </row>
    <row r="1392" spans="1:25" s="223" customFormat="1" ht="20.25">
      <c r="A1392" s="293"/>
      <c r="B1392" s="294" t="str">
        <f>IF(LEN(A1392)=0,"",INDEX('Smelter Reference List'!$A:$A,MATCH($A1392,'Smelter Reference List'!$E:$E,0)))</f>
        <v/>
      </c>
      <c r="C1392" s="300" t="str">
        <f>IF(LEN(A1392)=0,"",INDEX('Smelter Reference List'!$C:$C,MATCH($A1392,'Smelter Reference List'!$E:$E,0)))</f>
        <v/>
      </c>
      <c r="D1392" s="294" t="str">
        <f ca="1">IF(ISERROR($S1392),"",OFFSET('Smelter Reference List'!$C$4,$S1392-4,0)&amp;"")</f>
        <v/>
      </c>
      <c r="E1392" s="294" t="str">
        <f ca="1">IF(ISERROR($S1392),"",OFFSET('Smelter Reference List'!$D$4,$S1392-4,0)&amp;"")</f>
        <v/>
      </c>
      <c r="F1392" s="294" t="str">
        <f ca="1">IF(ISERROR($S1392),"",OFFSET('Smelter Reference List'!$E$4,$S1392-4,0))</f>
        <v/>
      </c>
      <c r="G1392" s="294" t="str">
        <f ca="1">IF(C1392=$U$4,"Enter smelter details", IF(ISERROR($S1392),"",OFFSET('Smelter Reference List'!$F$4,$S1392-4,0)))</f>
        <v/>
      </c>
      <c r="H1392" s="295" t="str">
        <f ca="1">IF(ISERROR($S1392),"",OFFSET('Smelter Reference List'!$G$4,$S1392-4,0))</f>
        <v/>
      </c>
      <c r="I1392" s="296" t="str">
        <f ca="1">IF(ISERROR($S1392),"",OFFSET('Smelter Reference List'!$H$4,$S1392-4,0))</f>
        <v/>
      </c>
      <c r="J1392" s="296" t="str">
        <f ca="1">IF(ISERROR($S1392),"",OFFSET('Smelter Reference List'!$I$4,$S1392-4,0))</f>
        <v/>
      </c>
      <c r="K1392" s="297"/>
      <c r="L1392" s="297"/>
      <c r="M1392" s="297"/>
      <c r="N1392" s="297"/>
      <c r="O1392" s="297"/>
      <c r="P1392" s="297"/>
      <c r="Q1392" s="298"/>
      <c r="R1392" s="227"/>
      <c r="S1392" s="228" t="e">
        <f>IF(C1392="",NA(),MATCH($B1392&amp;$C1392,'Smelter Reference List'!$J:$J,0))</f>
        <v>#N/A</v>
      </c>
      <c r="T1392" s="229"/>
      <c r="U1392" s="229">
        <f t="shared" ca="1" si="43"/>
        <v>0</v>
      </c>
      <c r="V1392" s="229"/>
      <c r="W1392" s="229"/>
      <c r="Y1392" s="223" t="str">
        <f t="shared" si="44"/>
        <v/>
      </c>
    </row>
    <row r="1393" spans="1:25" s="223" customFormat="1" ht="20.25">
      <c r="A1393" s="293"/>
      <c r="B1393" s="294" t="str">
        <f>IF(LEN(A1393)=0,"",INDEX('Smelter Reference List'!$A:$A,MATCH($A1393,'Smelter Reference List'!$E:$E,0)))</f>
        <v/>
      </c>
      <c r="C1393" s="300" t="str">
        <f>IF(LEN(A1393)=0,"",INDEX('Smelter Reference List'!$C:$C,MATCH($A1393,'Smelter Reference List'!$E:$E,0)))</f>
        <v/>
      </c>
      <c r="D1393" s="294" t="str">
        <f ca="1">IF(ISERROR($S1393),"",OFFSET('Smelter Reference List'!$C$4,$S1393-4,0)&amp;"")</f>
        <v/>
      </c>
      <c r="E1393" s="294" t="str">
        <f ca="1">IF(ISERROR($S1393),"",OFFSET('Smelter Reference List'!$D$4,$S1393-4,0)&amp;"")</f>
        <v/>
      </c>
      <c r="F1393" s="294" t="str">
        <f ca="1">IF(ISERROR($S1393),"",OFFSET('Smelter Reference List'!$E$4,$S1393-4,0))</f>
        <v/>
      </c>
      <c r="G1393" s="294" t="str">
        <f ca="1">IF(C1393=$U$4,"Enter smelter details", IF(ISERROR($S1393),"",OFFSET('Smelter Reference List'!$F$4,$S1393-4,0)))</f>
        <v/>
      </c>
      <c r="H1393" s="295" t="str">
        <f ca="1">IF(ISERROR($S1393),"",OFFSET('Smelter Reference List'!$G$4,$S1393-4,0))</f>
        <v/>
      </c>
      <c r="I1393" s="296" t="str">
        <f ca="1">IF(ISERROR($S1393),"",OFFSET('Smelter Reference List'!$H$4,$S1393-4,0))</f>
        <v/>
      </c>
      <c r="J1393" s="296" t="str">
        <f ca="1">IF(ISERROR($S1393),"",OFFSET('Smelter Reference List'!$I$4,$S1393-4,0))</f>
        <v/>
      </c>
      <c r="K1393" s="297"/>
      <c r="L1393" s="297"/>
      <c r="M1393" s="297"/>
      <c r="N1393" s="297"/>
      <c r="O1393" s="297"/>
      <c r="P1393" s="297"/>
      <c r="Q1393" s="298"/>
      <c r="R1393" s="227"/>
      <c r="S1393" s="228" t="e">
        <f>IF(C1393="",NA(),MATCH($B1393&amp;$C1393,'Smelter Reference List'!$J:$J,0))</f>
        <v>#N/A</v>
      </c>
      <c r="T1393" s="229"/>
      <c r="U1393" s="229">
        <f t="shared" ca="1" si="43"/>
        <v>0</v>
      </c>
      <c r="V1393" s="229"/>
      <c r="W1393" s="229"/>
      <c r="Y1393" s="223" t="str">
        <f t="shared" si="44"/>
        <v/>
      </c>
    </row>
    <row r="1394" spans="1:25" s="223" customFormat="1" ht="20.25">
      <c r="A1394" s="293"/>
      <c r="B1394" s="294" t="str">
        <f>IF(LEN(A1394)=0,"",INDEX('Smelter Reference List'!$A:$A,MATCH($A1394,'Smelter Reference List'!$E:$E,0)))</f>
        <v/>
      </c>
      <c r="C1394" s="300" t="str">
        <f>IF(LEN(A1394)=0,"",INDEX('Smelter Reference List'!$C:$C,MATCH($A1394,'Smelter Reference List'!$E:$E,0)))</f>
        <v/>
      </c>
      <c r="D1394" s="294" t="str">
        <f ca="1">IF(ISERROR($S1394),"",OFFSET('Smelter Reference List'!$C$4,$S1394-4,0)&amp;"")</f>
        <v/>
      </c>
      <c r="E1394" s="294" t="str">
        <f ca="1">IF(ISERROR($S1394),"",OFFSET('Smelter Reference List'!$D$4,$S1394-4,0)&amp;"")</f>
        <v/>
      </c>
      <c r="F1394" s="294" t="str">
        <f ca="1">IF(ISERROR($S1394),"",OFFSET('Smelter Reference List'!$E$4,$S1394-4,0))</f>
        <v/>
      </c>
      <c r="G1394" s="294" t="str">
        <f ca="1">IF(C1394=$U$4,"Enter smelter details", IF(ISERROR($S1394),"",OFFSET('Smelter Reference List'!$F$4,$S1394-4,0)))</f>
        <v/>
      </c>
      <c r="H1394" s="295" t="str">
        <f ca="1">IF(ISERROR($S1394),"",OFFSET('Smelter Reference List'!$G$4,$S1394-4,0))</f>
        <v/>
      </c>
      <c r="I1394" s="296" t="str">
        <f ca="1">IF(ISERROR($S1394),"",OFFSET('Smelter Reference List'!$H$4,$S1394-4,0))</f>
        <v/>
      </c>
      <c r="J1394" s="296" t="str">
        <f ca="1">IF(ISERROR($S1394),"",OFFSET('Smelter Reference List'!$I$4,$S1394-4,0))</f>
        <v/>
      </c>
      <c r="K1394" s="297"/>
      <c r="L1394" s="297"/>
      <c r="M1394" s="297"/>
      <c r="N1394" s="297"/>
      <c r="O1394" s="297"/>
      <c r="P1394" s="297"/>
      <c r="Q1394" s="298"/>
      <c r="R1394" s="227"/>
      <c r="S1394" s="228" t="e">
        <f>IF(C1394="",NA(),MATCH($B1394&amp;$C1394,'Smelter Reference List'!$J:$J,0))</f>
        <v>#N/A</v>
      </c>
      <c r="T1394" s="229"/>
      <c r="U1394" s="229">
        <f t="shared" ca="1" si="43"/>
        <v>0</v>
      </c>
      <c r="V1394" s="229"/>
      <c r="W1394" s="229"/>
      <c r="Y1394" s="223" t="str">
        <f t="shared" si="44"/>
        <v/>
      </c>
    </row>
    <row r="1395" spans="1:25" s="223" customFormat="1" ht="20.25">
      <c r="A1395" s="293"/>
      <c r="B1395" s="294" t="str">
        <f>IF(LEN(A1395)=0,"",INDEX('Smelter Reference List'!$A:$A,MATCH($A1395,'Smelter Reference List'!$E:$E,0)))</f>
        <v/>
      </c>
      <c r="C1395" s="300" t="str">
        <f>IF(LEN(A1395)=0,"",INDEX('Smelter Reference List'!$C:$C,MATCH($A1395,'Smelter Reference List'!$E:$E,0)))</f>
        <v/>
      </c>
      <c r="D1395" s="294" t="str">
        <f ca="1">IF(ISERROR($S1395),"",OFFSET('Smelter Reference List'!$C$4,$S1395-4,0)&amp;"")</f>
        <v/>
      </c>
      <c r="E1395" s="294" t="str">
        <f ca="1">IF(ISERROR($S1395),"",OFFSET('Smelter Reference List'!$D$4,$S1395-4,0)&amp;"")</f>
        <v/>
      </c>
      <c r="F1395" s="294" t="str">
        <f ca="1">IF(ISERROR($S1395),"",OFFSET('Smelter Reference List'!$E$4,$S1395-4,0))</f>
        <v/>
      </c>
      <c r="G1395" s="294" t="str">
        <f ca="1">IF(C1395=$U$4,"Enter smelter details", IF(ISERROR($S1395),"",OFFSET('Smelter Reference List'!$F$4,$S1395-4,0)))</f>
        <v/>
      </c>
      <c r="H1395" s="295" t="str">
        <f ca="1">IF(ISERROR($S1395),"",OFFSET('Smelter Reference List'!$G$4,$S1395-4,0))</f>
        <v/>
      </c>
      <c r="I1395" s="296" t="str">
        <f ca="1">IF(ISERROR($S1395),"",OFFSET('Smelter Reference List'!$H$4,$S1395-4,0))</f>
        <v/>
      </c>
      <c r="J1395" s="296" t="str">
        <f ca="1">IF(ISERROR($S1395),"",OFFSET('Smelter Reference List'!$I$4,$S1395-4,0))</f>
        <v/>
      </c>
      <c r="K1395" s="297"/>
      <c r="L1395" s="297"/>
      <c r="M1395" s="297"/>
      <c r="N1395" s="297"/>
      <c r="O1395" s="297"/>
      <c r="P1395" s="297"/>
      <c r="Q1395" s="298"/>
      <c r="R1395" s="227"/>
      <c r="S1395" s="228" t="e">
        <f>IF(C1395="",NA(),MATCH($B1395&amp;$C1395,'Smelter Reference List'!$J:$J,0))</f>
        <v>#N/A</v>
      </c>
      <c r="T1395" s="229"/>
      <c r="U1395" s="229">
        <f t="shared" ca="1" si="43"/>
        <v>0</v>
      </c>
      <c r="V1395" s="229"/>
      <c r="W1395" s="229"/>
      <c r="Y1395" s="223" t="str">
        <f t="shared" si="44"/>
        <v/>
      </c>
    </row>
    <row r="1396" spans="1:25" s="223" customFormat="1" ht="20.25">
      <c r="A1396" s="293"/>
      <c r="B1396" s="294" t="str">
        <f>IF(LEN(A1396)=0,"",INDEX('Smelter Reference List'!$A:$A,MATCH($A1396,'Smelter Reference List'!$E:$E,0)))</f>
        <v/>
      </c>
      <c r="C1396" s="300" t="str">
        <f>IF(LEN(A1396)=0,"",INDEX('Smelter Reference List'!$C:$C,MATCH($A1396,'Smelter Reference List'!$E:$E,0)))</f>
        <v/>
      </c>
      <c r="D1396" s="294" t="str">
        <f ca="1">IF(ISERROR($S1396),"",OFFSET('Smelter Reference List'!$C$4,$S1396-4,0)&amp;"")</f>
        <v/>
      </c>
      <c r="E1396" s="294" t="str">
        <f ca="1">IF(ISERROR($S1396),"",OFFSET('Smelter Reference List'!$D$4,$S1396-4,0)&amp;"")</f>
        <v/>
      </c>
      <c r="F1396" s="294" t="str">
        <f ca="1">IF(ISERROR($S1396),"",OFFSET('Smelter Reference List'!$E$4,$S1396-4,0))</f>
        <v/>
      </c>
      <c r="G1396" s="294" t="str">
        <f ca="1">IF(C1396=$U$4,"Enter smelter details", IF(ISERROR($S1396),"",OFFSET('Smelter Reference List'!$F$4,$S1396-4,0)))</f>
        <v/>
      </c>
      <c r="H1396" s="295" t="str">
        <f ca="1">IF(ISERROR($S1396),"",OFFSET('Smelter Reference List'!$G$4,$S1396-4,0))</f>
        <v/>
      </c>
      <c r="I1396" s="296" t="str">
        <f ca="1">IF(ISERROR($S1396),"",OFFSET('Smelter Reference List'!$H$4,$S1396-4,0))</f>
        <v/>
      </c>
      <c r="J1396" s="296" t="str">
        <f ca="1">IF(ISERROR($S1396),"",OFFSET('Smelter Reference List'!$I$4,$S1396-4,0))</f>
        <v/>
      </c>
      <c r="K1396" s="297"/>
      <c r="L1396" s="297"/>
      <c r="M1396" s="297"/>
      <c r="N1396" s="297"/>
      <c r="O1396" s="297"/>
      <c r="P1396" s="297"/>
      <c r="Q1396" s="298"/>
      <c r="R1396" s="227"/>
      <c r="S1396" s="228" t="e">
        <f>IF(C1396="",NA(),MATCH($B1396&amp;$C1396,'Smelter Reference List'!$J:$J,0))</f>
        <v>#N/A</v>
      </c>
      <c r="T1396" s="229"/>
      <c r="U1396" s="229">
        <f t="shared" ca="1" si="43"/>
        <v>0</v>
      </c>
      <c r="V1396" s="229"/>
      <c r="W1396" s="229"/>
      <c r="Y1396" s="223" t="str">
        <f t="shared" si="44"/>
        <v/>
      </c>
    </row>
    <row r="1397" spans="1:25" s="223" customFormat="1" ht="20.25">
      <c r="A1397" s="293"/>
      <c r="B1397" s="294" t="str">
        <f>IF(LEN(A1397)=0,"",INDEX('Smelter Reference List'!$A:$A,MATCH($A1397,'Smelter Reference List'!$E:$E,0)))</f>
        <v/>
      </c>
      <c r="C1397" s="300" t="str">
        <f>IF(LEN(A1397)=0,"",INDEX('Smelter Reference List'!$C:$C,MATCH($A1397,'Smelter Reference List'!$E:$E,0)))</f>
        <v/>
      </c>
      <c r="D1397" s="294" t="str">
        <f ca="1">IF(ISERROR($S1397),"",OFFSET('Smelter Reference List'!$C$4,$S1397-4,0)&amp;"")</f>
        <v/>
      </c>
      <c r="E1397" s="294" t="str">
        <f ca="1">IF(ISERROR($S1397),"",OFFSET('Smelter Reference List'!$D$4,$S1397-4,0)&amp;"")</f>
        <v/>
      </c>
      <c r="F1397" s="294" t="str">
        <f ca="1">IF(ISERROR($S1397),"",OFFSET('Smelter Reference List'!$E$4,$S1397-4,0))</f>
        <v/>
      </c>
      <c r="G1397" s="294" t="str">
        <f ca="1">IF(C1397=$U$4,"Enter smelter details", IF(ISERROR($S1397),"",OFFSET('Smelter Reference List'!$F$4,$S1397-4,0)))</f>
        <v/>
      </c>
      <c r="H1397" s="295" t="str">
        <f ca="1">IF(ISERROR($S1397),"",OFFSET('Smelter Reference List'!$G$4,$S1397-4,0))</f>
        <v/>
      </c>
      <c r="I1397" s="296" t="str">
        <f ca="1">IF(ISERROR($S1397),"",OFFSET('Smelter Reference List'!$H$4,$S1397-4,0))</f>
        <v/>
      </c>
      <c r="J1397" s="296" t="str">
        <f ca="1">IF(ISERROR($S1397),"",OFFSET('Smelter Reference List'!$I$4,$S1397-4,0))</f>
        <v/>
      </c>
      <c r="K1397" s="297"/>
      <c r="L1397" s="297"/>
      <c r="M1397" s="297"/>
      <c r="N1397" s="297"/>
      <c r="O1397" s="297"/>
      <c r="P1397" s="297"/>
      <c r="Q1397" s="298"/>
      <c r="R1397" s="227"/>
      <c r="S1397" s="228" t="e">
        <f>IF(C1397="",NA(),MATCH($B1397&amp;$C1397,'Smelter Reference List'!$J:$J,0))</f>
        <v>#N/A</v>
      </c>
      <c r="T1397" s="229"/>
      <c r="U1397" s="229">
        <f t="shared" ca="1" si="43"/>
        <v>0</v>
      </c>
      <c r="V1397" s="229"/>
      <c r="W1397" s="229"/>
      <c r="Y1397" s="223" t="str">
        <f t="shared" si="44"/>
        <v/>
      </c>
    </row>
    <row r="1398" spans="1:25" s="223" customFormat="1" ht="20.25">
      <c r="A1398" s="293"/>
      <c r="B1398" s="294" t="str">
        <f>IF(LEN(A1398)=0,"",INDEX('Smelter Reference List'!$A:$A,MATCH($A1398,'Smelter Reference List'!$E:$E,0)))</f>
        <v/>
      </c>
      <c r="C1398" s="300" t="str">
        <f>IF(LEN(A1398)=0,"",INDEX('Smelter Reference List'!$C:$C,MATCH($A1398,'Smelter Reference List'!$E:$E,0)))</f>
        <v/>
      </c>
      <c r="D1398" s="294" t="str">
        <f ca="1">IF(ISERROR($S1398),"",OFFSET('Smelter Reference List'!$C$4,$S1398-4,0)&amp;"")</f>
        <v/>
      </c>
      <c r="E1398" s="294" t="str">
        <f ca="1">IF(ISERROR($S1398),"",OFFSET('Smelter Reference List'!$D$4,$S1398-4,0)&amp;"")</f>
        <v/>
      </c>
      <c r="F1398" s="294" t="str">
        <f ca="1">IF(ISERROR($S1398),"",OFFSET('Smelter Reference List'!$E$4,$S1398-4,0))</f>
        <v/>
      </c>
      <c r="G1398" s="294" t="str">
        <f ca="1">IF(C1398=$U$4,"Enter smelter details", IF(ISERROR($S1398),"",OFFSET('Smelter Reference List'!$F$4,$S1398-4,0)))</f>
        <v/>
      </c>
      <c r="H1398" s="295" t="str">
        <f ca="1">IF(ISERROR($S1398),"",OFFSET('Smelter Reference List'!$G$4,$S1398-4,0))</f>
        <v/>
      </c>
      <c r="I1398" s="296" t="str">
        <f ca="1">IF(ISERROR($S1398),"",OFFSET('Smelter Reference List'!$H$4,$S1398-4,0))</f>
        <v/>
      </c>
      <c r="J1398" s="296" t="str">
        <f ca="1">IF(ISERROR($S1398),"",OFFSET('Smelter Reference List'!$I$4,$S1398-4,0))</f>
        <v/>
      </c>
      <c r="K1398" s="297"/>
      <c r="L1398" s="297"/>
      <c r="M1398" s="297"/>
      <c r="N1398" s="297"/>
      <c r="O1398" s="297"/>
      <c r="P1398" s="297"/>
      <c r="Q1398" s="298"/>
      <c r="R1398" s="227"/>
      <c r="S1398" s="228" t="e">
        <f>IF(C1398="",NA(),MATCH($B1398&amp;$C1398,'Smelter Reference List'!$J:$J,0))</f>
        <v>#N/A</v>
      </c>
      <c r="T1398" s="229"/>
      <c r="U1398" s="229">
        <f t="shared" ca="1" si="43"/>
        <v>0</v>
      </c>
      <c r="V1398" s="229"/>
      <c r="W1398" s="229"/>
      <c r="Y1398" s="223" t="str">
        <f t="shared" si="44"/>
        <v/>
      </c>
    </row>
    <row r="1399" spans="1:25" s="223" customFormat="1" ht="20.25">
      <c r="A1399" s="293"/>
      <c r="B1399" s="294" t="str">
        <f>IF(LEN(A1399)=0,"",INDEX('Smelter Reference List'!$A:$A,MATCH($A1399,'Smelter Reference List'!$E:$E,0)))</f>
        <v/>
      </c>
      <c r="C1399" s="300" t="str">
        <f>IF(LEN(A1399)=0,"",INDEX('Smelter Reference List'!$C:$C,MATCH($A1399,'Smelter Reference List'!$E:$E,0)))</f>
        <v/>
      </c>
      <c r="D1399" s="294" t="str">
        <f ca="1">IF(ISERROR($S1399),"",OFFSET('Smelter Reference List'!$C$4,$S1399-4,0)&amp;"")</f>
        <v/>
      </c>
      <c r="E1399" s="294" t="str">
        <f ca="1">IF(ISERROR($S1399),"",OFFSET('Smelter Reference List'!$D$4,$S1399-4,0)&amp;"")</f>
        <v/>
      </c>
      <c r="F1399" s="294" t="str">
        <f ca="1">IF(ISERROR($S1399),"",OFFSET('Smelter Reference List'!$E$4,$S1399-4,0))</f>
        <v/>
      </c>
      <c r="G1399" s="294" t="str">
        <f ca="1">IF(C1399=$U$4,"Enter smelter details", IF(ISERROR($S1399),"",OFFSET('Smelter Reference List'!$F$4,$S1399-4,0)))</f>
        <v/>
      </c>
      <c r="H1399" s="295" t="str">
        <f ca="1">IF(ISERROR($S1399),"",OFFSET('Smelter Reference List'!$G$4,$S1399-4,0))</f>
        <v/>
      </c>
      <c r="I1399" s="296" t="str">
        <f ca="1">IF(ISERROR($S1399),"",OFFSET('Smelter Reference List'!$H$4,$S1399-4,0))</f>
        <v/>
      </c>
      <c r="J1399" s="296" t="str">
        <f ca="1">IF(ISERROR($S1399),"",OFFSET('Smelter Reference List'!$I$4,$S1399-4,0))</f>
        <v/>
      </c>
      <c r="K1399" s="297"/>
      <c r="L1399" s="297"/>
      <c r="M1399" s="297"/>
      <c r="N1399" s="297"/>
      <c r="O1399" s="297"/>
      <c r="P1399" s="297"/>
      <c r="Q1399" s="298"/>
      <c r="R1399" s="227"/>
      <c r="S1399" s="228" t="e">
        <f>IF(C1399="",NA(),MATCH($B1399&amp;$C1399,'Smelter Reference List'!$J:$J,0))</f>
        <v>#N/A</v>
      </c>
      <c r="T1399" s="229"/>
      <c r="U1399" s="229">
        <f t="shared" ca="1" si="43"/>
        <v>0</v>
      </c>
      <c r="V1399" s="229"/>
      <c r="W1399" s="229"/>
      <c r="Y1399" s="223" t="str">
        <f t="shared" si="44"/>
        <v/>
      </c>
    </row>
    <row r="1400" spans="1:25" s="223" customFormat="1" ht="20.25">
      <c r="A1400" s="293"/>
      <c r="B1400" s="294" t="str">
        <f>IF(LEN(A1400)=0,"",INDEX('Smelter Reference List'!$A:$A,MATCH($A1400,'Smelter Reference List'!$E:$E,0)))</f>
        <v/>
      </c>
      <c r="C1400" s="300" t="str">
        <f>IF(LEN(A1400)=0,"",INDEX('Smelter Reference List'!$C:$C,MATCH($A1400,'Smelter Reference List'!$E:$E,0)))</f>
        <v/>
      </c>
      <c r="D1400" s="294" t="str">
        <f ca="1">IF(ISERROR($S1400),"",OFFSET('Smelter Reference List'!$C$4,$S1400-4,0)&amp;"")</f>
        <v/>
      </c>
      <c r="E1400" s="294" t="str">
        <f ca="1">IF(ISERROR($S1400),"",OFFSET('Smelter Reference List'!$D$4,$S1400-4,0)&amp;"")</f>
        <v/>
      </c>
      <c r="F1400" s="294" t="str">
        <f ca="1">IF(ISERROR($S1400),"",OFFSET('Smelter Reference List'!$E$4,$S1400-4,0))</f>
        <v/>
      </c>
      <c r="G1400" s="294" t="str">
        <f ca="1">IF(C1400=$U$4,"Enter smelter details", IF(ISERROR($S1400),"",OFFSET('Smelter Reference List'!$F$4,$S1400-4,0)))</f>
        <v/>
      </c>
      <c r="H1400" s="295" t="str">
        <f ca="1">IF(ISERROR($S1400),"",OFFSET('Smelter Reference List'!$G$4,$S1400-4,0))</f>
        <v/>
      </c>
      <c r="I1400" s="296" t="str">
        <f ca="1">IF(ISERROR($S1400),"",OFFSET('Smelter Reference List'!$H$4,$S1400-4,0))</f>
        <v/>
      </c>
      <c r="J1400" s="296" t="str">
        <f ca="1">IF(ISERROR($S1400),"",OFFSET('Smelter Reference List'!$I$4,$S1400-4,0))</f>
        <v/>
      </c>
      <c r="K1400" s="297"/>
      <c r="L1400" s="297"/>
      <c r="M1400" s="297"/>
      <c r="N1400" s="297"/>
      <c r="O1400" s="297"/>
      <c r="P1400" s="297"/>
      <c r="Q1400" s="298"/>
      <c r="R1400" s="227"/>
      <c r="S1400" s="228" t="e">
        <f>IF(C1400="",NA(),MATCH($B1400&amp;$C1400,'Smelter Reference List'!$J:$J,0))</f>
        <v>#N/A</v>
      </c>
      <c r="T1400" s="229"/>
      <c r="U1400" s="229">
        <f t="shared" ca="1" si="43"/>
        <v>0</v>
      </c>
      <c r="V1400" s="229"/>
      <c r="W1400" s="229"/>
      <c r="Y1400" s="223" t="str">
        <f t="shared" si="44"/>
        <v/>
      </c>
    </row>
    <row r="1401" spans="1:25" s="223" customFormat="1" ht="20.25">
      <c r="A1401" s="293"/>
      <c r="B1401" s="294" t="str">
        <f>IF(LEN(A1401)=0,"",INDEX('Smelter Reference List'!$A:$A,MATCH($A1401,'Smelter Reference List'!$E:$E,0)))</f>
        <v/>
      </c>
      <c r="C1401" s="300" t="str">
        <f>IF(LEN(A1401)=0,"",INDEX('Smelter Reference List'!$C:$C,MATCH($A1401,'Smelter Reference List'!$E:$E,0)))</f>
        <v/>
      </c>
      <c r="D1401" s="294" t="str">
        <f ca="1">IF(ISERROR($S1401),"",OFFSET('Smelter Reference List'!$C$4,$S1401-4,0)&amp;"")</f>
        <v/>
      </c>
      <c r="E1401" s="294" t="str">
        <f ca="1">IF(ISERROR($S1401),"",OFFSET('Smelter Reference List'!$D$4,$S1401-4,0)&amp;"")</f>
        <v/>
      </c>
      <c r="F1401" s="294" t="str">
        <f ca="1">IF(ISERROR($S1401),"",OFFSET('Smelter Reference List'!$E$4,$S1401-4,0))</f>
        <v/>
      </c>
      <c r="G1401" s="294" t="str">
        <f ca="1">IF(C1401=$U$4,"Enter smelter details", IF(ISERROR($S1401),"",OFFSET('Smelter Reference List'!$F$4,$S1401-4,0)))</f>
        <v/>
      </c>
      <c r="H1401" s="295" t="str">
        <f ca="1">IF(ISERROR($S1401),"",OFFSET('Smelter Reference List'!$G$4,$S1401-4,0))</f>
        <v/>
      </c>
      <c r="I1401" s="296" t="str">
        <f ca="1">IF(ISERROR($S1401),"",OFFSET('Smelter Reference List'!$H$4,$S1401-4,0))</f>
        <v/>
      </c>
      <c r="J1401" s="296" t="str">
        <f ca="1">IF(ISERROR($S1401),"",OFFSET('Smelter Reference List'!$I$4,$S1401-4,0))</f>
        <v/>
      </c>
      <c r="K1401" s="297"/>
      <c r="L1401" s="297"/>
      <c r="M1401" s="297"/>
      <c r="N1401" s="297"/>
      <c r="O1401" s="297"/>
      <c r="P1401" s="297"/>
      <c r="Q1401" s="298"/>
      <c r="R1401" s="227"/>
      <c r="S1401" s="228" t="e">
        <f>IF(C1401="",NA(),MATCH($B1401&amp;$C1401,'Smelter Reference List'!$J:$J,0))</f>
        <v>#N/A</v>
      </c>
      <c r="T1401" s="229"/>
      <c r="U1401" s="229">
        <f t="shared" ca="1" si="43"/>
        <v>0</v>
      </c>
      <c r="V1401" s="229"/>
      <c r="W1401" s="229"/>
      <c r="Y1401" s="223" t="str">
        <f t="shared" si="44"/>
        <v/>
      </c>
    </row>
    <row r="1402" spans="1:25" s="223" customFormat="1" ht="20.25">
      <c r="A1402" s="293"/>
      <c r="B1402" s="294" t="str">
        <f>IF(LEN(A1402)=0,"",INDEX('Smelter Reference List'!$A:$A,MATCH($A1402,'Smelter Reference List'!$E:$E,0)))</f>
        <v/>
      </c>
      <c r="C1402" s="300" t="str">
        <f>IF(LEN(A1402)=0,"",INDEX('Smelter Reference List'!$C:$C,MATCH($A1402,'Smelter Reference List'!$E:$E,0)))</f>
        <v/>
      </c>
      <c r="D1402" s="294" t="str">
        <f ca="1">IF(ISERROR($S1402),"",OFFSET('Smelter Reference List'!$C$4,$S1402-4,0)&amp;"")</f>
        <v/>
      </c>
      <c r="E1402" s="294" t="str">
        <f ca="1">IF(ISERROR($S1402),"",OFFSET('Smelter Reference List'!$D$4,$S1402-4,0)&amp;"")</f>
        <v/>
      </c>
      <c r="F1402" s="294" t="str">
        <f ca="1">IF(ISERROR($S1402),"",OFFSET('Smelter Reference List'!$E$4,$S1402-4,0))</f>
        <v/>
      </c>
      <c r="G1402" s="294" t="str">
        <f ca="1">IF(C1402=$U$4,"Enter smelter details", IF(ISERROR($S1402),"",OFFSET('Smelter Reference List'!$F$4,$S1402-4,0)))</f>
        <v/>
      </c>
      <c r="H1402" s="295" t="str">
        <f ca="1">IF(ISERROR($S1402),"",OFFSET('Smelter Reference List'!$G$4,$S1402-4,0))</f>
        <v/>
      </c>
      <c r="I1402" s="296" t="str">
        <f ca="1">IF(ISERROR($S1402),"",OFFSET('Smelter Reference List'!$H$4,$S1402-4,0))</f>
        <v/>
      </c>
      <c r="J1402" s="296" t="str">
        <f ca="1">IF(ISERROR($S1402),"",OFFSET('Smelter Reference List'!$I$4,$S1402-4,0))</f>
        <v/>
      </c>
      <c r="K1402" s="297"/>
      <c r="L1402" s="297"/>
      <c r="M1402" s="297"/>
      <c r="N1402" s="297"/>
      <c r="O1402" s="297"/>
      <c r="P1402" s="297"/>
      <c r="Q1402" s="298"/>
      <c r="R1402" s="227"/>
      <c r="S1402" s="228" t="e">
        <f>IF(C1402="",NA(),MATCH($B1402&amp;$C1402,'Smelter Reference List'!$J:$J,0))</f>
        <v>#N/A</v>
      </c>
      <c r="T1402" s="229"/>
      <c r="U1402" s="229">
        <f t="shared" ca="1" si="43"/>
        <v>0</v>
      </c>
      <c r="V1402" s="229"/>
      <c r="W1402" s="229"/>
      <c r="Y1402" s="223" t="str">
        <f t="shared" si="44"/>
        <v/>
      </c>
    </row>
    <row r="1403" spans="1:25" s="223" customFormat="1" ht="20.25">
      <c r="A1403" s="293"/>
      <c r="B1403" s="294" t="str">
        <f>IF(LEN(A1403)=0,"",INDEX('Smelter Reference List'!$A:$A,MATCH($A1403,'Smelter Reference List'!$E:$E,0)))</f>
        <v/>
      </c>
      <c r="C1403" s="300" t="str">
        <f>IF(LEN(A1403)=0,"",INDEX('Smelter Reference List'!$C:$C,MATCH($A1403,'Smelter Reference List'!$E:$E,0)))</f>
        <v/>
      </c>
      <c r="D1403" s="294" t="str">
        <f ca="1">IF(ISERROR($S1403),"",OFFSET('Smelter Reference List'!$C$4,$S1403-4,0)&amp;"")</f>
        <v/>
      </c>
      <c r="E1403" s="294" t="str">
        <f ca="1">IF(ISERROR($S1403),"",OFFSET('Smelter Reference List'!$D$4,$S1403-4,0)&amp;"")</f>
        <v/>
      </c>
      <c r="F1403" s="294" t="str">
        <f ca="1">IF(ISERROR($S1403),"",OFFSET('Smelter Reference List'!$E$4,$S1403-4,0))</f>
        <v/>
      </c>
      <c r="G1403" s="294" t="str">
        <f ca="1">IF(C1403=$U$4,"Enter smelter details", IF(ISERROR($S1403),"",OFFSET('Smelter Reference List'!$F$4,$S1403-4,0)))</f>
        <v/>
      </c>
      <c r="H1403" s="295" t="str">
        <f ca="1">IF(ISERROR($S1403),"",OFFSET('Smelter Reference List'!$G$4,$S1403-4,0))</f>
        <v/>
      </c>
      <c r="I1403" s="296" t="str">
        <f ca="1">IF(ISERROR($S1403),"",OFFSET('Smelter Reference List'!$H$4,$S1403-4,0))</f>
        <v/>
      </c>
      <c r="J1403" s="296" t="str">
        <f ca="1">IF(ISERROR($S1403),"",OFFSET('Smelter Reference List'!$I$4,$S1403-4,0))</f>
        <v/>
      </c>
      <c r="K1403" s="297"/>
      <c r="L1403" s="297"/>
      <c r="M1403" s="297"/>
      <c r="N1403" s="297"/>
      <c r="O1403" s="297"/>
      <c r="P1403" s="297"/>
      <c r="Q1403" s="298"/>
      <c r="R1403" s="227"/>
      <c r="S1403" s="228" t="e">
        <f>IF(C1403="",NA(),MATCH($B1403&amp;$C1403,'Smelter Reference List'!$J:$J,0))</f>
        <v>#N/A</v>
      </c>
      <c r="T1403" s="229"/>
      <c r="U1403" s="229">
        <f t="shared" ca="1" si="43"/>
        <v>0</v>
      </c>
      <c r="V1403" s="229"/>
      <c r="W1403" s="229"/>
      <c r="Y1403" s="223" t="str">
        <f t="shared" si="44"/>
        <v/>
      </c>
    </row>
    <row r="1404" spans="1:25" s="223" customFormat="1" ht="20.25">
      <c r="A1404" s="293"/>
      <c r="B1404" s="294" t="str">
        <f>IF(LEN(A1404)=0,"",INDEX('Smelter Reference List'!$A:$A,MATCH($A1404,'Smelter Reference List'!$E:$E,0)))</f>
        <v/>
      </c>
      <c r="C1404" s="300" t="str">
        <f>IF(LEN(A1404)=0,"",INDEX('Smelter Reference List'!$C:$C,MATCH($A1404,'Smelter Reference List'!$E:$E,0)))</f>
        <v/>
      </c>
      <c r="D1404" s="294" t="str">
        <f ca="1">IF(ISERROR($S1404),"",OFFSET('Smelter Reference List'!$C$4,$S1404-4,0)&amp;"")</f>
        <v/>
      </c>
      <c r="E1404" s="294" t="str">
        <f ca="1">IF(ISERROR($S1404),"",OFFSET('Smelter Reference List'!$D$4,$S1404-4,0)&amp;"")</f>
        <v/>
      </c>
      <c r="F1404" s="294" t="str">
        <f ca="1">IF(ISERROR($S1404),"",OFFSET('Smelter Reference List'!$E$4,$S1404-4,0))</f>
        <v/>
      </c>
      <c r="G1404" s="294" t="str">
        <f ca="1">IF(C1404=$U$4,"Enter smelter details", IF(ISERROR($S1404),"",OFFSET('Smelter Reference List'!$F$4,$S1404-4,0)))</f>
        <v/>
      </c>
      <c r="H1404" s="295" t="str">
        <f ca="1">IF(ISERROR($S1404),"",OFFSET('Smelter Reference List'!$G$4,$S1404-4,0))</f>
        <v/>
      </c>
      <c r="I1404" s="296" t="str">
        <f ca="1">IF(ISERROR($S1404),"",OFFSET('Smelter Reference List'!$H$4,$S1404-4,0))</f>
        <v/>
      </c>
      <c r="J1404" s="296" t="str">
        <f ca="1">IF(ISERROR($S1404),"",OFFSET('Smelter Reference List'!$I$4,$S1404-4,0))</f>
        <v/>
      </c>
      <c r="K1404" s="297"/>
      <c r="L1404" s="297"/>
      <c r="M1404" s="297"/>
      <c r="N1404" s="297"/>
      <c r="O1404" s="297"/>
      <c r="P1404" s="297"/>
      <c r="Q1404" s="298"/>
      <c r="R1404" s="227"/>
      <c r="S1404" s="228" t="e">
        <f>IF(C1404="",NA(),MATCH($B1404&amp;$C1404,'Smelter Reference List'!$J:$J,0))</f>
        <v>#N/A</v>
      </c>
      <c r="T1404" s="229"/>
      <c r="U1404" s="229">
        <f t="shared" ca="1" si="43"/>
        <v>0</v>
      </c>
      <c r="V1404" s="229"/>
      <c r="W1404" s="229"/>
      <c r="Y1404" s="223" t="str">
        <f t="shared" si="44"/>
        <v/>
      </c>
    </row>
    <row r="1405" spans="1:25" s="223" customFormat="1" ht="20.25">
      <c r="A1405" s="293"/>
      <c r="B1405" s="294" t="str">
        <f>IF(LEN(A1405)=0,"",INDEX('Smelter Reference List'!$A:$A,MATCH($A1405,'Smelter Reference List'!$E:$E,0)))</f>
        <v/>
      </c>
      <c r="C1405" s="300" t="str">
        <f>IF(LEN(A1405)=0,"",INDEX('Smelter Reference List'!$C:$C,MATCH($A1405,'Smelter Reference List'!$E:$E,0)))</f>
        <v/>
      </c>
      <c r="D1405" s="294" t="str">
        <f ca="1">IF(ISERROR($S1405),"",OFFSET('Smelter Reference List'!$C$4,$S1405-4,0)&amp;"")</f>
        <v/>
      </c>
      <c r="E1405" s="294" t="str">
        <f ca="1">IF(ISERROR($S1405),"",OFFSET('Smelter Reference List'!$D$4,$S1405-4,0)&amp;"")</f>
        <v/>
      </c>
      <c r="F1405" s="294" t="str">
        <f ca="1">IF(ISERROR($S1405),"",OFFSET('Smelter Reference List'!$E$4,$S1405-4,0))</f>
        <v/>
      </c>
      <c r="G1405" s="294" t="str">
        <f ca="1">IF(C1405=$U$4,"Enter smelter details", IF(ISERROR($S1405),"",OFFSET('Smelter Reference List'!$F$4,$S1405-4,0)))</f>
        <v/>
      </c>
      <c r="H1405" s="295" t="str">
        <f ca="1">IF(ISERROR($S1405),"",OFFSET('Smelter Reference List'!$G$4,$S1405-4,0))</f>
        <v/>
      </c>
      <c r="I1405" s="296" t="str">
        <f ca="1">IF(ISERROR($S1405),"",OFFSET('Smelter Reference List'!$H$4,$S1405-4,0))</f>
        <v/>
      </c>
      <c r="J1405" s="296" t="str">
        <f ca="1">IF(ISERROR($S1405),"",OFFSET('Smelter Reference List'!$I$4,$S1405-4,0))</f>
        <v/>
      </c>
      <c r="K1405" s="297"/>
      <c r="L1405" s="297"/>
      <c r="M1405" s="297"/>
      <c r="N1405" s="297"/>
      <c r="O1405" s="297"/>
      <c r="P1405" s="297"/>
      <c r="Q1405" s="298"/>
      <c r="R1405" s="227"/>
      <c r="S1405" s="228" t="e">
        <f>IF(C1405="",NA(),MATCH($B1405&amp;$C1405,'Smelter Reference List'!$J:$J,0))</f>
        <v>#N/A</v>
      </c>
      <c r="T1405" s="229"/>
      <c r="U1405" s="229">
        <f t="shared" ca="1" si="43"/>
        <v>0</v>
      </c>
      <c r="V1405" s="229"/>
      <c r="W1405" s="229"/>
      <c r="Y1405" s="223" t="str">
        <f t="shared" si="44"/>
        <v/>
      </c>
    </row>
    <row r="1406" spans="1:25" s="223" customFormat="1" ht="20.25">
      <c r="A1406" s="293"/>
      <c r="B1406" s="294" t="str">
        <f>IF(LEN(A1406)=0,"",INDEX('Smelter Reference List'!$A:$A,MATCH($A1406,'Smelter Reference List'!$E:$E,0)))</f>
        <v/>
      </c>
      <c r="C1406" s="300" t="str">
        <f>IF(LEN(A1406)=0,"",INDEX('Smelter Reference List'!$C:$C,MATCH($A1406,'Smelter Reference List'!$E:$E,0)))</f>
        <v/>
      </c>
      <c r="D1406" s="294" t="str">
        <f ca="1">IF(ISERROR($S1406),"",OFFSET('Smelter Reference List'!$C$4,$S1406-4,0)&amp;"")</f>
        <v/>
      </c>
      <c r="E1406" s="294" t="str">
        <f ca="1">IF(ISERROR($S1406),"",OFFSET('Smelter Reference List'!$D$4,$S1406-4,0)&amp;"")</f>
        <v/>
      </c>
      <c r="F1406" s="294" t="str">
        <f ca="1">IF(ISERROR($S1406),"",OFFSET('Smelter Reference List'!$E$4,$S1406-4,0))</f>
        <v/>
      </c>
      <c r="G1406" s="294" t="str">
        <f ca="1">IF(C1406=$U$4,"Enter smelter details", IF(ISERROR($S1406),"",OFFSET('Smelter Reference List'!$F$4,$S1406-4,0)))</f>
        <v/>
      </c>
      <c r="H1406" s="295" t="str">
        <f ca="1">IF(ISERROR($S1406),"",OFFSET('Smelter Reference List'!$G$4,$S1406-4,0))</f>
        <v/>
      </c>
      <c r="I1406" s="296" t="str">
        <f ca="1">IF(ISERROR($S1406),"",OFFSET('Smelter Reference List'!$H$4,$S1406-4,0))</f>
        <v/>
      </c>
      <c r="J1406" s="296" t="str">
        <f ca="1">IF(ISERROR($S1406),"",OFFSET('Smelter Reference List'!$I$4,$S1406-4,0))</f>
        <v/>
      </c>
      <c r="K1406" s="297"/>
      <c r="L1406" s="297"/>
      <c r="M1406" s="297"/>
      <c r="N1406" s="297"/>
      <c r="O1406" s="297"/>
      <c r="P1406" s="297"/>
      <c r="Q1406" s="298"/>
      <c r="R1406" s="227"/>
      <c r="S1406" s="228" t="e">
        <f>IF(C1406="",NA(),MATCH($B1406&amp;$C1406,'Smelter Reference List'!$J:$J,0))</f>
        <v>#N/A</v>
      </c>
      <c r="T1406" s="229"/>
      <c r="U1406" s="229">
        <f t="shared" ca="1" si="43"/>
        <v>0</v>
      </c>
      <c r="V1406" s="229"/>
      <c r="W1406" s="229"/>
      <c r="Y1406" s="223" t="str">
        <f t="shared" si="44"/>
        <v/>
      </c>
    </row>
    <row r="1407" spans="1:25" s="223" customFormat="1" ht="20.25">
      <c r="A1407" s="293"/>
      <c r="B1407" s="294" t="str">
        <f>IF(LEN(A1407)=0,"",INDEX('Smelter Reference List'!$A:$A,MATCH($A1407,'Smelter Reference List'!$E:$E,0)))</f>
        <v/>
      </c>
      <c r="C1407" s="300" t="str">
        <f>IF(LEN(A1407)=0,"",INDEX('Smelter Reference List'!$C:$C,MATCH($A1407,'Smelter Reference List'!$E:$E,0)))</f>
        <v/>
      </c>
      <c r="D1407" s="294" t="str">
        <f ca="1">IF(ISERROR($S1407),"",OFFSET('Smelter Reference List'!$C$4,$S1407-4,0)&amp;"")</f>
        <v/>
      </c>
      <c r="E1407" s="294" t="str">
        <f ca="1">IF(ISERROR($S1407),"",OFFSET('Smelter Reference List'!$D$4,$S1407-4,0)&amp;"")</f>
        <v/>
      </c>
      <c r="F1407" s="294" t="str">
        <f ca="1">IF(ISERROR($S1407),"",OFFSET('Smelter Reference List'!$E$4,$S1407-4,0))</f>
        <v/>
      </c>
      <c r="G1407" s="294" t="str">
        <f ca="1">IF(C1407=$U$4,"Enter smelter details", IF(ISERROR($S1407),"",OFFSET('Smelter Reference List'!$F$4,$S1407-4,0)))</f>
        <v/>
      </c>
      <c r="H1407" s="295" t="str">
        <f ca="1">IF(ISERROR($S1407),"",OFFSET('Smelter Reference List'!$G$4,$S1407-4,0))</f>
        <v/>
      </c>
      <c r="I1407" s="296" t="str">
        <f ca="1">IF(ISERROR($S1407),"",OFFSET('Smelter Reference List'!$H$4,$S1407-4,0))</f>
        <v/>
      </c>
      <c r="J1407" s="296" t="str">
        <f ca="1">IF(ISERROR($S1407),"",OFFSET('Smelter Reference List'!$I$4,$S1407-4,0))</f>
        <v/>
      </c>
      <c r="K1407" s="297"/>
      <c r="L1407" s="297"/>
      <c r="M1407" s="297"/>
      <c r="N1407" s="297"/>
      <c r="O1407" s="297"/>
      <c r="P1407" s="297"/>
      <c r="Q1407" s="298"/>
      <c r="R1407" s="227"/>
      <c r="S1407" s="228" t="e">
        <f>IF(C1407="",NA(),MATCH($B1407&amp;$C1407,'Smelter Reference List'!$J:$J,0))</f>
        <v>#N/A</v>
      </c>
      <c r="T1407" s="229"/>
      <c r="U1407" s="229">
        <f t="shared" ca="1" si="43"/>
        <v>0</v>
      </c>
      <c r="V1407" s="229"/>
      <c r="W1407" s="229"/>
      <c r="Y1407" s="223" t="str">
        <f t="shared" si="44"/>
        <v/>
      </c>
    </row>
    <row r="1408" spans="1:25" s="223" customFormat="1" ht="20.25">
      <c r="A1408" s="293"/>
      <c r="B1408" s="294" t="str">
        <f>IF(LEN(A1408)=0,"",INDEX('Smelter Reference List'!$A:$A,MATCH($A1408,'Smelter Reference List'!$E:$E,0)))</f>
        <v/>
      </c>
      <c r="C1408" s="300" t="str">
        <f>IF(LEN(A1408)=0,"",INDEX('Smelter Reference List'!$C:$C,MATCH($A1408,'Smelter Reference List'!$E:$E,0)))</f>
        <v/>
      </c>
      <c r="D1408" s="294" t="str">
        <f ca="1">IF(ISERROR($S1408),"",OFFSET('Smelter Reference List'!$C$4,$S1408-4,0)&amp;"")</f>
        <v/>
      </c>
      <c r="E1408" s="294" t="str">
        <f ca="1">IF(ISERROR($S1408),"",OFFSET('Smelter Reference List'!$D$4,$S1408-4,0)&amp;"")</f>
        <v/>
      </c>
      <c r="F1408" s="294" t="str">
        <f ca="1">IF(ISERROR($S1408),"",OFFSET('Smelter Reference List'!$E$4,$S1408-4,0))</f>
        <v/>
      </c>
      <c r="G1408" s="294" t="str">
        <f ca="1">IF(C1408=$U$4,"Enter smelter details", IF(ISERROR($S1408),"",OFFSET('Smelter Reference List'!$F$4,$S1408-4,0)))</f>
        <v/>
      </c>
      <c r="H1408" s="295" t="str">
        <f ca="1">IF(ISERROR($S1408),"",OFFSET('Smelter Reference List'!$G$4,$S1408-4,0))</f>
        <v/>
      </c>
      <c r="I1408" s="296" t="str">
        <f ca="1">IF(ISERROR($S1408),"",OFFSET('Smelter Reference List'!$H$4,$S1408-4,0))</f>
        <v/>
      </c>
      <c r="J1408" s="296" t="str">
        <f ca="1">IF(ISERROR($S1408),"",OFFSET('Smelter Reference List'!$I$4,$S1408-4,0))</f>
        <v/>
      </c>
      <c r="K1408" s="297"/>
      <c r="L1408" s="297"/>
      <c r="M1408" s="297"/>
      <c r="N1408" s="297"/>
      <c r="O1408" s="297"/>
      <c r="P1408" s="297"/>
      <c r="Q1408" s="298"/>
      <c r="R1408" s="227"/>
      <c r="S1408" s="228" t="e">
        <f>IF(C1408="",NA(),MATCH($B1408&amp;$C1408,'Smelter Reference List'!$J:$J,0))</f>
        <v>#N/A</v>
      </c>
      <c r="T1408" s="229"/>
      <c r="U1408" s="229">
        <f t="shared" ca="1" si="43"/>
        <v>0</v>
      </c>
      <c r="V1408" s="229"/>
      <c r="W1408" s="229"/>
      <c r="Y1408" s="223" t="str">
        <f t="shared" si="44"/>
        <v/>
      </c>
    </row>
    <row r="1409" spans="1:25" s="223" customFormat="1" ht="20.25">
      <c r="A1409" s="293"/>
      <c r="B1409" s="294" t="str">
        <f>IF(LEN(A1409)=0,"",INDEX('Smelter Reference List'!$A:$A,MATCH($A1409,'Smelter Reference List'!$E:$E,0)))</f>
        <v/>
      </c>
      <c r="C1409" s="300" t="str">
        <f>IF(LEN(A1409)=0,"",INDEX('Smelter Reference List'!$C:$C,MATCH($A1409,'Smelter Reference List'!$E:$E,0)))</f>
        <v/>
      </c>
      <c r="D1409" s="294" t="str">
        <f ca="1">IF(ISERROR($S1409),"",OFFSET('Smelter Reference List'!$C$4,$S1409-4,0)&amp;"")</f>
        <v/>
      </c>
      <c r="E1409" s="294" t="str">
        <f ca="1">IF(ISERROR($S1409),"",OFFSET('Smelter Reference List'!$D$4,$S1409-4,0)&amp;"")</f>
        <v/>
      </c>
      <c r="F1409" s="294" t="str">
        <f ca="1">IF(ISERROR($S1409),"",OFFSET('Smelter Reference List'!$E$4,$S1409-4,0))</f>
        <v/>
      </c>
      <c r="G1409" s="294" t="str">
        <f ca="1">IF(C1409=$U$4,"Enter smelter details", IF(ISERROR($S1409),"",OFFSET('Smelter Reference List'!$F$4,$S1409-4,0)))</f>
        <v/>
      </c>
      <c r="H1409" s="295" t="str">
        <f ca="1">IF(ISERROR($S1409),"",OFFSET('Smelter Reference List'!$G$4,$S1409-4,0))</f>
        <v/>
      </c>
      <c r="I1409" s="296" t="str">
        <f ca="1">IF(ISERROR($S1409),"",OFFSET('Smelter Reference List'!$H$4,$S1409-4,0))</f>
        <v/>
      </c>
      <c r="J1409" s="296" t="str">
        <f ca="1">IF(ISERROR($S1409),"",OFFSET('Smelter Reference List'!$I$4,$S1409-4,0))</f>
        <v/>
      </c>
      <c r="K1409" s="297"/>
      <c r="L1409" s="297"/>
      <c r="M1409" s="297"/>
      <c r="N1409" s="297"/>
      <c r="O1409" s="297"/>
      <c r="P1409" s="297"/>
      <c r="Q1409" s="298"/>
      <c r="R1409" s="227"/>
      <c r="S1409" s="228" t="e">
        <f>IF(C1409="",NA(),MATCH($B1409&amp;$C1409,'Smelter Reference List'!$J:$J,0))</f>
        <v>#N/A</v>
      </c>
      <c r="T1409" s="229"/>
      <c r="U1409" s="229">
        <f t="shared" ca="1" si="43"/>
        <v>0</v>
      </c>
      <c r="V1409" s="229"/>
      <c r="W1409" s="229"/>
      <c r="Y1409" s="223" t="str">
        <f t="shared" si="44"/>
        <v/>
      </c>
    </row>
    <row r="1410" spans="1:25" s="223" customFormat="1" ht="20.25">
      <c r="A1410" s="293"/>
      <c r="B1410" s="294" t="str">
        <f>IF(LEN(A1410)=0,"",INDEX('Smelter Reference List'!$A:$A,MATCH($A1410,'Smelter Reference List'!$E:$E,0)))</f>
        <v/>
      </c>
      <c r="C1410" s="300" t="str">
        <f>IF(LEN(A1410)=0,"",INDEX('Smelter Reference List'!$C:$C,MATCH($A1410,'Smelter Reference List'!$E:$E,0)))</f>
        <v/>
      </c>
      <c r="D1410" s="294" t="str">
        <f ca="1">IF(ISERROR($S1410),"",OFFSET('Smelter Reference List'!$C$4,$S1410-4,0)&amp;"")</f>
        <v/>
      </c>
      <c r="E1410" s="294" t="str">
        <f ca="1">IF(ISERROR($S1410),"",OFFSET('Smelter Reference List'!$D$4,$S1410-4,0)&amp;"")</f>
        <v/>
      </c>
      <c r="F1410" s="294" t="str">
        <f ca="1">IF(ISERROR($S1410),"",OFFSET('Smelter Reference List'!$E$4,$S1410-4,0))</f>
        <v/>
      </c>
      <c r="G1410" s="294" t="str">
        <f ca="1">IF(C1410=$U$4,"Enter smelter details", IF(ISERROR($S1410),"",OFFSET('Smelter Reference List'!$F$4,$S1410-4,0)))</f>
        <v/>
      </c>
      <c r="H1410" s="295" t="str">
        <f ca="1">IF(ISERROR($S1410),"",OFFSET('Smelter Reference List'!$G$4,$S1410-4,0))</f>
        <v/>
      </c>
      <c r="I1410" s="296" t="str">
        <f ca="1">IF(ISERROR($S1410),"",OFFSET('Smelter Reference List'!$H$4,$S1410-4,0))</f>
        <v/>
      </c>
      <c r="J1410" s="296" t="str">
        <f ca="1">IF(ISERROR($S1410),"",OFFSET('Smelter Reference List'!$I$4,$S1410-4,0))</f>
        <v/>
      </c>
      <c r="K1410" s="297"/>
      <c r="L1410" s="297"/>
      <c r="M1410" s="297"/>
      <c r="N1410" s="297"/>
      <c r="O1410" s="297"/>
      <c r="P1410" s="297"/>
      <c r="Q1410" s="298"/>
      <c r="R1410" s="227"/>
      <c r="S1410" s="228" t="e">
        <f>IF(C1410="",NA(),MATCH($B1410&amp;$C1410,'Smelter Reference List'!$J:$J,0))</f>
        <v>#N/A</v>
      </c>
      <c r="T1410" s="229"/>
      <c r="U1410" s="229">
        <f t="shared" ca="1" si="43"/>
        <v>0</v>
      </c>
      <c r="V1410" s="229"/>
      <c r="W1410" s="229"/>
      <c r="Y1410" s="223" t="str">
        <f t="shared" si="44"/>
        <v/>
      </c>
    </row>
    <row r="1411" spans="1:25" s="223" customFormat="1" ht="20.25">
      <c r="A1411" s="293"/>
      <c r="B1411" s="294" t="str">
        <f>IF(LEN(A1411)=0,"",INDEX('Smelter Reference List'!$A:$A,MATCH($A1411,'Smelter Reference List'!$E:$E,0)))</f>
        <v/>
      </c>
      <c r="C1411" s="300" t="str">
        <f>IF(LEN(A1411)=0,"",INDEX('Smelter Reference List'!$C:$C,MATCH($A1411,'Smelter Reference List'!$E:$E,0)))</f>
        <v/>
      </c>
      <c r="D1411" s="294" t="str">
        <f ca="1">IF(ISERROR($S1411),"",OFFSET('Smelter Reference List'!$C$4,$S1411-4,0)&amp;"")</f>
        <v/>
      </c>
      <c r="E1411" s="294" t="str">
        <f ca="1">IF(ISERROR($S1411),"",OFFSET('Smelter Reference List'!$D$4,$S1411-4,0)&amp;"")</f>
        <v/>
      </c>
      <c r="F1411" s="294" t="str">
        <f ca="1">IF(ISERROR($S1411),"",OFFSET('Smelter Reference List'!$E$4,$S1411-4,0))</f>
        <v/>
      </c>
      <c r="G1411" s="294" t="str">
        <f ca="1">IF(C1411=$U$4,"Enter smelter details", IF(ISERROR($S1411),"",OFFSET('Smelter Reference List'!$F$4,$S1411-4,0)))</f>
        <v/>
      </c>
      <c r="H1411" s="295" t="str">
        <f ca="1">IF(ISERROR($S1411),"",OFFSET('Smelter Reference List'!$G$4,$S1411-4,0))</f>
        <v/>
      </c>
      <c r="I1411" s="296" t="str">
        <f ca="1">IF(ISERROR($S1411),"",OFFSET('Smelter Reference List'!$H$4,$S1411-4,0))</f>
        <v/>
      </c>
      <c r="J1411" s="296" t="str">
        <f ca="1">IF(ISERROR($S1411),"",OFFSET('Smelter Reference List'!$I$4,$S1411-4,0))</f>
        <v/>
      </c>
      <c r="K1411" s="297"/>
      <c r="L1411" s="297"/>
      <c r="M1411" s="297"/>
      <c r="N1411" s="297"/>
      <c r="O1411" s="297"/>
      <c r="P1411" s="297"/>
      <c r="Q1411" s="298"/>
      <c r="R1411" s="227"/>
      <c r="S1411" s="228" t="e">
        <f>IF(C1411="",NA(),MATCH($B1411&amp;$C1411,'Smelter Reference List'!$J:$J,0))</f>
        <v>#N/A</v>
      </c>
      <c r="T1411" s="229"/>
      <c r="U1411" s="229">
        <f t="shared" ca="1" si="43"/>
        <v>0</v>
      </c>
      <c r="V1411" s="229"/>
      <c r="W1411" s="229"/>
      <c r="Y1411" s="223" t="str">
        <f t="shared" si="44"/>
        <v/>
      </c>
    </row>
    <row r="1412" spans="1:25" s="223" customFormat="1" ht="20.25">
      <c r="A1412" s="293"/>
      <c r="B1412" s="294" t="str">
        <f>IF(LEN(A1412)=0,"",INDEX('Smelter Reference List'!$A:$A,MATCH($A1412,'Smelter Reference List'!$E:$E,0)))</f>
        <v/>
      </c>
      <c r="C1412" s="300" t="str">
        <f>IF(LEN(A1412)=0,"",INDEX('Smelter Reference List'!$C:$C,MATCH($A1412,'Smelter Reference List'!$E:$E,0)))</f>
        <v/>
      </c>
      <c r="D1412" s="294" t="str">
        <f ca="1">IF(ISERROR($S1412),"",OFFSET('Smelter Reference List'!$C$4,$S1412-4,0)&amp;"")</f>
        <v/>
      </c>
      <c r="E1412" s="294" t="str">
        <f ca="1">IF(ISERROR($S1412),"",OFFSET('Smelter Reference List'!$D$4,$S1412-4,0)&amp;"")</f>
        <v/>
      </c>
      <c r="F1412" s="294" t="str">
        <f ca="1">IF(ISERROR($S1412),"",OFFSET('Smelter Reference List'!$E$4,$S1412-4,0))</f>
        <v/>
      </c>
      <c r="G1412" s="294" t="str">
        <f ca="1">IF(C1412=$U$4,"Enter smelter details", IF(ISERROR($S1412),"",OFFSET('Smelter Reference List'!$F$4,$S1412-4,0)))</f>
        <v/>
      </c>
      <c r="H1412" s="295" t="str">
        <f ca="1">IF(ISERROR($S1412),"",OFFSET('Smelter Reference List'!$G$4,$S1412-4,0))</f>
        <v/>
      </c>
      <c r="I1412" s="296" t="str">
        <f ca="1">IF(ISERROR($S1412),"",OFFSET('Smelter Reference List'!$H$4,$S1412-4,0))</f>
        <v/>
      </c>
      <c r="J1412" s="296" t="str">
        <f ca="1">IF(ISERROR($S1412),"",OFFSET('Smelter Reference List'!$I$4,$S1412-4,0))</f>
        <v/>
      </c>
      <c r="K1412" s="297"/>
      <c r="L1412" s="297"/>
      <c r="M1412" s="297"/>
      <c r="N1412" s="297"/>
      <c r="O1412" s="297"/>
      <c r="P1412" s="297"/>
      <c r="Q1412" s="298"/>
      <c r="R1412" s="227"/>
      <c r="S1412" s="228" t="e">
        <f>IF(C1412="",NA(),MATCH($B1412&amp;$C1412,'Smelter Reference List'!$J:$J,0))</f>
        <v>#N/A</v>
      </c>
      <c r="T1412" s="229"/>
      <c r="U1412" s="229">
        <f t="shared" ca="1" si="43"/>
        <v>0</v>
      </c>
      <c r="V1412" s="229"/>
      <c r="W1412" s="229"/>
      <c r="Y1412" s="223" t="str">
        <f t="shared" si="44"/>
        <v/>
      </c>
    </row>
    <row r="1413" spans="1:25" s="223" customFormat="1" ht="20.25">
      <c r="A1413" s="293"/>
      <c r="B1413" s="294" t="str">
        <f>IF(LEN(A1413)=0,"",INDEX('Smelter Reference List'!$A:$A,MATCH($A1413,'Smelter Reference List'!$E:$E,0)))</f>
        <v/>
      </c>
      <c r="C1413" s="300" t="str">
        <f>IF(LEN(A1413)=0,"",INDEX('Smelter Reference List'!$C:$C,MATCH($A1413,'Smelter Reference List'!$E:$E,0)))</f>
        <v/>
      </c>
      <c r="D1413" s="294" t="str">
        <f ca="1">IF(ISERROR($S1413),"",OFFSET('Smelter Reference List'!$C$4,$S1413-4,0)&amp;"")</f>
        <v/>
      </c>
      <c r="E1413" s="294" t="str">
        <f ca="1">IF(ISERROR($S1413),"",OFFSET('Smelter Reference List'!$D$4,$S1413-4,0)&amp;"")</f>
        <v/>
      </c>
      <c r="F1413" s="294" t="str">
        <f ca="1">IF(ISERROR($S1413),"",OFFSET('Smelter Reference List'!$E$4,$S1413-4,0))</f>
        <v/>
      </c>
      <c r="G1413" s="294" t="str">
        <f ca="1">IF(C1413=$U$4,"Enter smelter details", IF(ISERROR($S1413),"",OFFSET('Smelter Reference List'!$F$4,$S1413-4,0)))</f>
        <v/>
      </c>
      <c r="H1413" s="295" t="str">
        <f ca="1">IF(ISERROR($S1413),"",OFFSET('Smelter Reference List'!$G$4,$S1413-4,0))</f>
        <v/>
      </c>
      <c r="I1413" s="296" t="str">
        <f ca="1">IF(ISERROR($S1413),"",OFFSET('Smelter Reference List'!$H$4,$S1413-4,0))</f>
        <v/>
      </c>
      <c r="J1413" s="296" t="str">
        <f ca="1">IF(ISERROR($S1413),"",OFFSET('Smelter Reference List'!$I$4,$S1413-4,0))</f>
        <v/>
      </c>
      <c r="K1413" s="297"/>
      <c r="L1413" s="297"/>
      <c r="M1413" s="297"/>
      <c r="N1413" s="297"/>
      <c r="O1413" s="297"/>
      <c r="P1413" s="297"/>
      <c r="Q1413" s="298"/>
      <c r="R1413" s="227"/>
      <c r="S1413" s="228" t="e">
        <f>IF(C1413="",NA(),MATCH($B1413&amp;$C1413,'Smelter Reference List'!$J:$J,0))</f>
        <v>#N/A</v>
      </c>
      <c r="T1413" s="229"/>
      <c r="U1413" s="229">
        <f t="shared" ca="1" si="43"/>
        <v>0</v>
      </c>
      <c r="V1413" s="229"/>
      <c r="W1413" s="229"/>
      <c r="Y1413" s="223" t="str">
        <f t="shared" si="44"/>
        <v/>
      </c>
    </row>
    <row r="1414" spans="1:25" s="223" customFormat="1" ht="20.25">
      <c r="A1414" s="293"/>
      <c r="B1414" s="294" t="str">
        <f>IF(LEN(A1414)=0,"",INDEX('Smelter Reference List'!$A:$A,MATCH($A1414,'Smelter Reference List'!$E:$E,0)))</f>
        <v/>
      </c>
      <c r="C1414" s="300" t="str">
        <f>IF(LEN(A1414)=0,"",INDEX('Smelter Reference List'!$C:$C,MATCH($A1414,'Smelter Reference List'!$E:$E,0)))</f>
        <v/>
      </c>
      <c r="D1414" s="294" t="str">
        <f ca="1">IF(ISERROR($S1414),"",OFFSET('Smelter Reference List'!$C$4,$S1414-4,0)&amp;"")</f>
        <v/>
      </c>
      <c r="E1414" s="294" t="str">
        <f ca="1">IF(ISERROR($S1414),"",OFFSET('Smelter Reference List'!$D$4,$S1414-4,0)&amp;"")</f>
        <v/>
      </c>
      <c r="F1414" s="294" t="str">
        <f ca="1">IF(ISERROR($S1414),"",OFFSET('Smelter Reference List'!$E$4,$S1414-4,0))</f>
        <v/>
      </c>
      <c r="G1414" s="294" t="str">
        <f ca="1">IF(C1414=$U$4,"Enter smelter details", IF(ISERROR($S1414),"",OFFSET('Smelter Reference List'!$F$4,$S1414-4,0)))</f>
        <v/>
      </c>
      <c r="H1414" s="295" t="str">
        <f ca="1">IF(ISERROR($S1414),"",OFFSET('Smelter Reference List'!$G$4,$S1414-4,0))</f>
        <v/>
      </c>
      <c r="I1414" s="296" t="str">
        <f ca="1">IF(ISERROR($S1414),"",OFFSET('Smelter Reference List'!$H$4,$S1414-4,0))</f>
        <v/>
      </c>
      <c r="J1414" s="296" t="str">
        <f ca="1">IF(ISERROR($S1414),"",OFFSET('Smelter Reference List'!$I$4,$S1414-4,0))</f>
        <v/>
      </c>
      <c r="K1414" s="297"/>
      <c r="L1414" s="297"/>
      <c r="M1414" s="297"/>
      <c r="N1414" s="297"/>
      <c r="O1414" s="297"/>
      <c r="P1414" s="297"/>
      <c r="Q1414" s="298"/>
      <c r="R1414" s="227"/>
      <c r="S1414" s="228" t="e">
        <f>IF(C1414="",NA(),MATCH($B1414&amp;$C1414,'Smelter Reference List'!$J:$J,0))</f>
        <v>#N/A</v>
      </c>
      <c r="T1414" s="229"/>
      <c r="U1414" s="229">
        <f t="shared" ref="U1414:U1477" ca="1" si="45">IF(AND(C1414="Smelter not listed",OR(LEN(D1414)=0,LEN(E1414)=0)),1,0)</f>
        <v>0</v>
      </c>
      <c r="V1414" s="229"/>
      <c r="W1414" s="229"/>
      <c r="Y1414" s="223" t="str">
        <f t="shared" ref="Y1414:Y1477" si="46">B1414&amp;C1414</f>
        <v/>
      </c>
    </row>
    <row r="1415" spans="1:25" s="223" customFormat="1" ht="20.25">
      <c r="A1415" s="293"/>
      <c r="B1415" s="294" t="str">
        <f>IF(LEN(A1415)=0,"",INDEX('Smelter Reference List'!$A:$A,MATCH($A1415,'Smelter Reference List'!$E:$E,0)))</f>
        <v/>
      </c>
      <c r="C1415" s="300" t="str">
        <f>IF(LEN(A1415)=0,"",INDEX('Smelter Reference List'!$C:$C,MATCH($A1415,'Smelter Reference List'!$E:$E,0)))</f>
        <v/>
      </c>
      <c r="D1415" s="294" t="str">
        <f ca="1">IF(ISERROR($S1415),"",OFFSET('Smelter Reference List'!$C$4,$S1415-4,0)&amp;"")</f>
        <v/>
      </c>
      <c r="E1415" s="294" t="str">
        <f ca="1">IF(ISERROR($S1415),"",OFFSET('Smelter Reference List'!$D$4,$S1415-4,0)&amp;"")</f>
        <v/>
      </c>
      <c r="F1415" s="294" t="str">
        <f ca="1">IF(ISERROR($S1415),"",OFFSET('Smelter Reference List'!$E$4,$S1415-4,0))</f>
        <v/>
      </c>
      <c r="G1415" s="294" t="str">
        <f ca="1">IF(C1415=$U$4,"Enter smelter details", IF(ISERROR($S1415),"",OFFSET('Smelter Reference List'!$F$4,$S1415-4,0)))</f>
        <v/>
      </c>
      <c r="H1415" s="295" t="str">
        <f ca="1">IF(ISERROR($S1415),"",OFFSET('Smelter Reference List'!$G$4,$S1415-4,0))</f>
        <v/>
      </c>
      <c r="I1415" s="296" t="str">
        <f ca="1">IF(ISERROR($S1415),"",OFFSET('Smelter Reference List'!$H$4,$S1415-4,0))</f>
        <v/>
      </c>
      <c r="J1415" s="296" t="str">
        <f ca="1">IF(ISERROR($S1415),"",OFFSET('Smelter Reference List'!$I$4,$S1415-4,0))</f>
        <v/>
      </c>
      <c r="K1415" s="297"/>
      <c r="L1415" s="297"/>
      <c r="M1415" s="297"/>
      <c r="N1415" s="297"/>
      <c r="O1415" s="297"/>
      <c r="P1415" s="297"/>
      <c r="Q1415" s="298"/>
      <c r="R1415" s="227"/>
      <c r="S1415" s="228" t="e">
        <f>IF(C1415="",NA(),MATCH($B1415&amp;$C1415,'Smelter Reference List'!$J:$J,0))</f>
        <v>#N/A</v>
      </c>
      <c r="T1415" s="229"/>
      <c r="U1415" s="229">
        <f t="shared" ca="1" si="45"/>
        <v>0</v>
      </c>
      <c r="V1415" s="229"/>
      <c r="W1415" s="229"/>
      <c r="Y1415" s="223" t="str">
        <f t="shared" si="46"/>
        <v/>
      </c>
    </row>
    <row r="1416" spans="1:25" s="223" customFormat="1" ht="20.25">
      <c r="A1416" s="293"/>
      <c r="B1416" s="294" t="str">
        <f>IF(LEN(A1416)=0,"",INDEX('Smelter Reference List'!$A:$A,MATCH($A1416,'Smelter Reference List'!$E:$E,0)))</f>
        <v/>
      </c>
      <c r="C1416" s="300" t="str">
        <f>IF(LEN(A1416)=0,"",INDEX('Smelter Reference List'!$C:$C,MATCH($A1416,'Smelter Reference List'!$E:$E,0)))</f>
        <v/>
      </c>
      <c r="D1416" s="294" t="str">
        <f ca="1">IF(ISERROR($S1416),"",OFFSET('Smelter Reference List'!$C$4,$S1416-4,0)&amp;"")</f>
        <v/>
      </c>
      <c r="E1416" s="294" t="str">
        <f ca="1">IF(ISERROR($S1416),"",OFFSET('Smelter Reference List'!$D$4,$S1416-4,0)&amp;"")</f>
        <v/>
      </c>
      <c r="F1416" s="294" t="str">
        <f ca="1">IF(ISERROR($S1416),"",OFFSET('Smelter Reference List'!$E$4,$S1416-4,0))</f>
        <v/>
      </c>
      <c r="G1416" s="294" t="str">
        <f ca="1">IF(C1416=$U$4,"Enter smelter details", IF(ISERROR($S1416),"",OFFSET('Smelter Reference List'!$F$4,$S1416-4,0)))</f>
        <v/>
      </c>
      <c r="H1416" s="295" t="str">
        <f ca="1">IF(ISERROR($S1416),"",OFFSET('Smelter Reference List'!$G$4,$S1416-4,0))</f>
        <v/>
      </c>
      <c r="I1416" s="296" t="str">
        <f ca="1">IF(ISERROR($S1416),"",OFFSET('Smelter Reference List'!$H$4,$S1416-4,0))</f>
        <v/>
      </c>
      <c r="J1416" s="296" t="str">
        <f ca="1">IF(ISERROR($S1416),"",OFFSET('Smelter Reference List'!$I$4,$S1416-4,0))</f>
        <v/>
      </c>
      <c r="K1416" s="297"/>
      <c r="L1416" s="297"/>
      <c r="M1416" s="297"/>
      <c r="N1416" s="297"/>
      <c r="O1416" s="297"/>
      <c r="P1416" s="297"/>
      <c r="Q1416" s="298"/>
      <c r="R1416" s="227"/>
      <c r="S1416" s="228" t="e">
        <f>IF(C1416="",NA(),MATCH($B1416&amp;$C1416,'Smelter Reference List'!$J:$J,0))</f>
        <v>#N/A</v>
      </c>
      <c r="T1416" s="229"/>
      <c r="U1416" s="229">
        <f t="shared" ca="1" si="45"/>
        <v>0</v>
      </c>
      <c r="V1416" s="229"/>
      <c r="W1416" s="229"/>
      <c r="Y1416" s="223" t="str">
        <f t="shared" si="46"/>
        <v/>
      </c>
    </row>
    <row r="1417" spans="1:25" s="223" customFormat="1" ht="20.25">
      <c r="A1417" s="293"/>
      <c r="B1417" s="294" t="str">
        <f>IF(LEN(A1417)=0,"",INDEX('Smelter Reference List'!$A:$A,MATCH($A1417,'Smelter Reference List'!$E:$E,0)))</f>
        <v/>
      </c>
      <c r="C1417" s="300" t="str">
        <f>IF(LEN(A1417)=0,"",INDEX('Smelter Reference List'!$C:$C,MATCH($A1417,'Smelter Reference List'!$E:$E,0)))</f>
        <v/>
      </c>
      <c r="D1417" s="294" t="str">
        <f ca="1">IF(ISERROR($S1417),"",OFFSET('Smelter Reference List'!$C$4,$S1417-4,0)&amp;"")</f>
        <v/>
      </c>
      <c r="E1417" s="294" t="str">
        <f ca="1">IF(ISERROR($S1417),"",OFFSET('Smelter Reference List'!$D$4,$S1417-4,0)&amp;"")</f>
        <v/>
      </c>
      <c r="F1417" s="294" t="str">
        <f ca="1">IF(ISERROR($S1417),"",OFFSET('Smelter Reference List'!$E$4,$S1417-4,0))</f>
        <v/>
      </c>
      <c r="G1417" s="294" t="str">
        <f ca="1">IF(C1417=$U$4,"Enter smelter details", IF(ISERROR($S1417),"",OFFSET('Smelter Reference List'!$F$4,$S1417-4,0)))</f>
        <v/>
      </c>
      <c r="H1417" s="295" t="str">
        <f ca="1">IF(ISERROR($S1417),"",OFFSET('Smelter Reference List'!$G$4,$S1417-4,0))</f>
        <v/>
      </c>
      <c r="I1417" s="296" t="str">
        <f ca="1">IF(ISERROR($S1417),"",OFFSET('Smelter Reference List'!$H$4,$S1417-4,0))</f>
        <v/>
      </c>
      <c r="J1417" s="296" t="str">
        <f ca="1">IF(ISERROR($S1417),"",OFFSET('Smelter Reference List'!$I$4,$S1417-4,0))</f>
        <v/>
      </c>
      <c r="K1417" s="297"/>
      <c r="L1417" s="297"/>
      <c r="M1417" s="297"/>
      <c r="N1417" s="297"/>
      <c r="O1417" s="297"/>
      <c r="P1417" s="297"/>
      <c r="Q1417" s="298"/>
      <c r="R1417" s="227"/>
      <c r="S1417" s="228" t="e">
        <f>IF(C1417="",NA(),MATCH($B1417&amp;$C1417,'Smelter Reference List'!$J:$J,0))</f>
        <v>#N/A</v>
      </c>
      <c r="T1417" s="229"/>
      <c r="U1417" s="229">
        <f t="shared" ca="1" si="45"/>
        <v>0</v>
      </c>
      <c r="V1417" s="229"/>
      <c r="W1417" s="229"/>
      <c r="Y1417" s="223" t="str">
        <f t="shared" si="46"/>
        <v/>
      </c>
    </row>
    <row r="1418" spans="1:25" s="223" customFormat="1" ht="20.25">
      <c r="A1418" s="293"/>
      <c r="B1418" s="294" t="str">
        <f>IF(LEN(A1418)=0,"",INDEX('Smelter Reference List'!$A:$A,MATCH($A1418,'Smelter Reference List'!$E:$E,0)))</f>
        <v/>
      </c>
      <c r="C1418" s="300" t="str">
        <f>IF(LEN(A1418)=0,"",INDEX('Smelter Reference List'!$C:$C,MATCH($A1418,'Smelter Reference List'!$E:$E,0)))</f>
        <v/>
      </c>
      <c r="D1418" s="294" t="str">
        <f ca="1">IF(ISERROR($S1418),"",OFFSET('Smelter Reference List'!$C$4,$S1418-4,0)&amp;"")</f>
        <v/>
      </c>
      <c r="E1418" s="294" t="str">
        <f ca="1">IF(ISERROR($S1418),"",OFFSET('Smelter Reference List'!$D$4,$S1418-4,0)&amp;"")</f>
        <v/>
      </c>
      <c r="F1418" s="294" t="str">
        <f ca="1">IF(ISERROR($S1418),"",OFFSET('Smelter Reference List'!$E$4,$S1418-4,0))</f>
        <v/>
      </c>
      <c r="G1418" s="294" t="str">
        <f ca="1">IF(C1418=$U$4,"Enter smelter details", IF(ISERROR($S1418),"",OFFSET('Smelter Reference List'!$F$4,$S1418-4,0)))</f>
        <v/>
      </c>
      <c r="H1418" s="295" t="str">
        <f ca="1">IF(ISERROR($S1418),"",OFFSET('Smelter Reference List'!$G$4,$S1418-4,0))</f>
        <v/>
      </c>
      <c r="I1418" s="296" t="str">
        <f ca="1">IF(ISERROR($S1418),"",OFFSET('Smelter Reference List'!$H$4,$S1418-4,0))</f>
        <v/>
      </c>
      <c r="J1418" s="296" t="str">
        <f ca="1">IF(ISERROR($S1418),"",OFFSET('Smelter Reference List'!$I$4,$S1418-4,0))</f>
        <v/>
      </c>
      <c r="K1418" s="297"/>
      <c r="L1418" s="297"/>
      <c r="M1418" s="297"/>
      <c r="N1418" s="297"/>
      <c r="O1418" s="297"/>
      <c r="P1418" s="297"/>
      <c r="Q1418" s="298"/>
      <c r="R1418" s="227"/>
      <c r="S1418" s="228" t="e">
        <f>IF(C1418="",NA(),MATCH($B1418&amp;$C1418,'Smelter Reference List'!$J:$J,0))</f>
        <v>#N/A</v>
      </c>
      <c r="T1418" s="229"/>
      <c r="U1418" s="229">
        <f t="shared" ca="1" si="45"/>
        <v>0</v>
      </c>
      <c r="V1418" s="229"/>
      <c r="W1418" s="229"/>
      <c r="Y1418" s="223" t="str">
        <f t="shared" si="46"/>
        <v/>
      </c>
    </row>
    <row r="1419" spans="1:25" s="223" customFormat="1" ht="20.25">
      <c r="A1419" s="293"/>
      <c r="B1419" s="294" t="str">
        <f>IF(LEN(A1419)=0,"",INDEX('Smelter Reference List'!$A:$A,MATCH($A1419,'Smelter Reference List'!$E:$E,0)))</f>
        <v/>
      </c>
      <c r="C1419" s="300" t="str">
        <f>IF(LEN(A1419)=0,"",INDEX('Smelter Reference List'!$C:$C,MATCH($A1419,'Smelter Reference List'!$E:$E,0)))</f>
        <v/>
      </c>
      <c r="D1419" s="294" t="str">
        <f ca="1">IF(ISERROR($S1419),"",OFFSET('Smelter Reference List'!$C$4,$S1419-4,0)&amp;"")</f>
        <v/>
      </c>
      <c r="E1419" s="294" t="str">
        <f ca="1">IF(ISERROR($S1419),"",OFFSET('Smelter Reference List'!$D$4,$S1419-4,0)&amp;"")</f>
        <v/>
      </c>
      <c r="F1419" s="294" t="str">
        <f ca="1">IF(ISERROR($S1419),"",OFFSET('Smelter Reference List'!$E$4,$S1419-4,0))</f>
        <v/>
      </c>
      <c r="G1419" s="294" t="str">
        <f ca="1">IF(C1419=$U$4,"Enter smelter details", IF(ISERROR($S1419),"",OFFSET('Smelter Reference List'!$F$4,$S1419-4,0)))</f>
        <v/>
      </c>
      <c r="H1419" s="295" t="str">
        <f ca="1">IF(ISERROR($S1419),"",OFFSET('Smelter Reference List'!$G$4,$S1419-4,0))</f>
        <v/>
      </c>
      <c r="I1419" s="296" t="str">
        <f ca="1">IF(ISERROR($S1419),"",OFFSET('Smelter Reference List'!$H$4,$S1419-4,0))</f>
        <v/>
      </c>
      <c r="J1419" s="296" t="str">
        <f ca="1">IF(ISERROR($S1419),"",OFFSET('Smelter Reference List'!$I$4,$S1419-4,0))</f>
        <v/>
      </c>
      <c r="K1419" s="297"/>
      <c r="L1419" s="297"/>
      <c r="M1419" s="297"/>
      <c r="N1419" s="297"/>
      <c r="O1419" s="297"/>
      <c r="P1419" s="297"/>
      <c r="Q1419" s="298"/>
      <c r="R1419" s="227"/>
      <c r="S1419" s="228" t="e">
        <f>IF(C1419="",NA(),MATCH($B1419&amp;$C1419,'Smelter Reference List'!$J:$J,0))</f>
        <v>#N/A</v>
      </c>
      <c r="T1419" s="229"/>
      <c r="U1419" s="229">
        <f t="shared" ca="1" si="45"/>
        <v>0</v>
      </c>
      <c r="V1419" s="229"/>
      <c r="W1419" s="229"/>
      <c r="Y1419" s="223" t="str">
        <f t="shared" si="46"/>
        <v/>
      </c>
    </row>
    <row r="1420" spans="1:25" s="223" customFormat="1" ht="20.25">
      <c r="A1420" s="293"/>
      <c r="B1420" s="294" t="str">
        <f>IF(LEN(A1420)=0,"",INDEX('Smelter Reference List'!$A:$A,MATCH($A1420,'Smelter Reference List'!$E:$E,0)))</f>
        <v/>
      </c>
      <c r="C1420" s="300" t="str">
        <f>IF(LEN(A1420)=0,"",INDEX('Smelter Reference List'!$C:$C,MATCH($A1420,'Smelter Reference List'!$E:$E,0)))</f>
        <v/>
      </c>
      <c r="D1420" s="294" t="str">
        <f ca="1">IF(ISERROR($S1420),"",OFFSET('Smelter Reference List'!$C$4,$S1420-4,0)&amp;"")</f>
        <v/>
      </c>
      <c r="E1420" s="294" t="str">
        <f ca="1">IF(ISERROR($S1420),"",OFFSET('Smelter Reference List'!$D$4,$S1420-4,0)&amp;"")</f>
        <v/>
      </c>
      <c r="F1420" s="294" t="str">
        <f ca="1">IF(ISERROR($S1420),"",OFFSET('Smelter Reference List'!$E$4,$S1420-4,0))</f>
        <v/>
      </c>
      <c r="G1420" s="294" t="str">
        <f ca="1">IF(C1420=$U$4,"Enter smelter details", IF(ISERROR($S1420),"",OFFSET('Smelter Reference List'!$F$4,$S1420-4,0)))</f>
        <v/>
      </c>
      <c r="H1420" s="295" t="str">
        <f ca="1">IF(ISERROR($S1420),"",OFFSET('Smelter Reference List'!$G$4,$S1420-4,0))</f>
        <v/>
      </c>
      <c r="I1420" s="296" t="str">
        <f ca="1">IF(ISERROR($S1420),"",OFFSET('Smelter Reference List'!$H$4,$S1420-4,0))</f>
        <v/>
      </c>
      <c r="J1420" s="296" t="str">
        <f ca="1">IF(ISERROR($S1420),"",OFFSET('Smelter Reference List'!$I$4,$S1420-4,0))</f>
        <v/>
      </c>
      <c r="K1420" s="297"/>
      <c r="L1420" s="297"/>
      <c r="M1420" s="297"/>
      <c r="N1420" s="297"/>
      <c r="O1420" s="297"/>
      <c r="P1420" s="297"/>
      <c r="Q1420" s="298"/>
      <c r="R1420" s="227"/>
      <c r="S1420" s="228" t="e">
        <f>IF(C1420="",NA(),MATCH($B1420&amp;$C1420,'Smelter Reference List'!$J:$J,0))</f>
        <v>#N/A</v>
      </c>
      <c r="T1420" s="229"/>
      <c r="U1420" s="229">
        <f t="shared" ca="1" si="45"/>
        <v>0</v>
      </c>
      <c r="V1420" s="229"/>
      <c r="W1420" s="229"/>
      <c r="Y1420" s="223" t="str">
        <f t="shared" si="46"/>
        <v/>
      </c>
    </row>
    <row r="1421" spans="1:25" s="223" customFormat="1" ht="20.25">
      <c r="A1421" s="293"/>
      <c r="B1421" s="294" t="str">
        <f>IF(LEN(A1421)=0,"",INDEX('Smelter Reference List'!$A:$A,MATCH($A1421,'Smelter Reference List'!$E:$E,0)))</f>
        <v/>
      </c>
      <c r="C1421" s="300" t="str">
        <f>IF(LEN(A1421)=0,"",INDEX('Smelter Reference List'!$C:$C,MATCH($A1421,'Smelter Reference List'!$E:$E,0)))</f>
        <v/>
      </c>
      <c r="D1421" s="294" t="str">
        <f ca="1">IF(ISERROR($S1421),"",OFFSET('Smelter Reference List'!$C$4,$S1421-4,0)&amp;"")</f>
        <v/>
      </c>
      <c r="E1421" s="294" t="str">
        <f ca="1">IF(ISERROR($S1421),"",OFFSET('Smelter Reference List'!$D$4,$S1421-4,0)&amp;"")</f>
        <v/>
      </c>
      <c r="F1421" s="294" t="str">
        <f ca="1">IF(ISERROR($S1421),"",OFFSET('Smelter Reference List'!$E$4,$S1421-4,0))</f>
        <v/>
      </c>
      <c r="G1421" s="294" t="str">
        <f ca="1">IF(C1421=$U$4,"Enter smelter details", IF(ISERROR($S1421),"",OFFSET('Smelter Reference List'!$F$4,$S1421-4,0)))</f>
        <v/>
      </c>
      <c r="H1421" s="295" t="str">
        <f ca="1">IF(ISERROR($S1421),"",OFFSET('Smelter Reference List'!$G$4,$S1421-4,0))</f>
        <v/>
      </c>
      <c r="I1421" s="296" t="str">
        <f ca="1">IF(ISERROR($S1421),"",OFFSET('Smelter Reference List'!$H$4,$S1421-4,0))</f>
        <v/>
      </c>
      <c r="J1421" s="296" t="str">
        <f ca="1">IF(ISERROR($S1421),"",OFFSET('Smelter Reference List'!$I$4,$S1421-4,0))</f>
        <v/>
      </c>
      <c r="K1421" s="297"/>
      <c r="L1421" s="297"/>
      <c r="M1421" s="297"/>
      <c r="N1421" s="297"/>
      <c r="O1421" s="297"/>
      <c r="P1421" s="297"/>
      <c r="Q1421" s="298"/>
      <c r="R1421" s="227"/>
      <c r="S1421" s="228" t="e">
        <f>IF(C1421="",NA(),MATCH($B1421&amp;$C1421,'Smelter Reference List'!$J:$J,0))</f>
        <v>#N/A</v>
      </c>
      <c r="T1421" s="229"/>
      <c r="U1421" s="229">
        <f t="shared" ca="1" si="45"/>
        <v>0</v>
      </c>
      <c r="V1421" s="229"/>
      <c r="W1421" s="229"/>
      <c r="Y1421" s="223" t="str">
        <f t="shared" si="46"/>
        <v/>
      </c>
    </row>
    <row r="1422" spans="1:25" s="223" customFormat="1" ht="20.25">
      <c r="A1422" s="293"/>
      <c r="B1422" s="294" t="str">
        <f>IF(LEN(A1422)=0,"",INDEX('Smelter Reference List'!$A:$A,MATCH($A1422,'Smelter Reference List'!$E:$E,0)))</f>
        <v/>
      </c>
      <c r="C1422" s="300" t="str">
        <f>IF(LEN(A1422)=0,"",INDEX('Smelter Reference List'!$C:$C,MATCH($A1422,'Smelter Reference List'!$E:$E,0)))</f>
        <v/>
      </c>
      <c r="D1422" s="294" t="str">
        <f ca="1">IF(ISERROR($S1422),"",OFFSET('Smelter Reference List'!$C$4,$S1422-4,0)&amp;"")</f>
        <v/>
      </c>
      <c r="E1422" s="294" t="str">
        <f ca="1">IF(ISERROR($S1422),"",OFFSET('Smelter Reference List'!$D$4,$S1422-4,0)&amp;"")</f>
        <v/>
      </c>
      <c r="F1422" s="294" t="str">
        <f ca="1">IF(ISERROR($S1422),"",OFFSET('Smelter Reference List'!$E$4,$S1422-4,0))</f>
        <v/>
      </c>
      <c r="G1422" s="294" t="str">
        <f ca="1">IF(C1422=$U$4,"Enter smelter details", IF(ISERROR($S1422),"",OFFSET('Smelter Reference List'!$F$4,$S1422-4,0)))</f>
        <v/>
      </c>
      <c r="H1422" s="295" t="str">
        <f ca="1">IF(ISERROR($S1422),"",OFFSET('Smelter Reference List'!$G$4,$S1422-4,0))</f>
        <v/>
      </c>
      <c r="I1422" s="296" t="str">
        <f ca="1">IF(ISERROR($S1422),"",OFFSET('Smelter Reference List'!$H$4,$S1422-4,0))</f>
        <v/>
      </c>
      <c r="J1422" s="296" t="str">
        <f ca="1">IF(ISERROR($S1422),"",OFFSET('Smelter Reference List'!$I$4,$S1422-4,0))</f>
        <v/>
      </c>
      <c r="K1422" s="297"/>
      <c r="L1422" s="297"/>
      <c r="M1422" s="297"/>
      <c r="N1422" s="297"/>
      <c r="O1422" s="297"/>
      <c r="P1422" s="297"/>
      <c r="Q1422" s="298"/>
      <c r="R1422" s="227"/>
      <c r="S1422" s="228" t="e">
        <f>IF(C1422="",NA(),MATCH($B1422&amp;$C1422,'Smelter Reference List'!$J:$J,0))</f>
        <v>#N/A</v>
      </c>
      <c r="T1422" s="229"/>
      <c r="U1422" s="229">
        <f t="shared" ca="1" si="45"/>
        <v>0</v>
      </c>
      <c r="V1422" s="229"/>
      <c r="W1422" s="229"/>
      <c r="Y1422" s="223" t="str">
        <f t="shared" si="46"/>
        <v/>
      </c>
    </row>
    <row r="1423" spans="1:25" s="223" customFormat="1" ht="20.25">
      <c r="A1423" s="293"/>
      <c r="B1423" s="294" t="str">
        <f>IF(LEN(A1423)=0,"",INDEX('Smelter Reference List'!$A:$A,MATCH($A1423,'Smelter Reference List'!$E:$E,0)))</f>
        <v/>
      </c>
      <c r="C1423" s="300" t="str">
        <f>IF(LEN(A1423)=0,"",INDEX('Smelter Reference List'!$C:$C,MATCH($A1423,'Smelter Reference List'!$E:$E,0)))</f>
        <v/>
      </c>
      <c r="D1423" s="294" t="str">
        <f ca="1">IF(ISERROR($S1423),"",OFFSET('Smelter Reference List'!$C$4,$S1423-4,0)&amp;"")</f>
        <v/>
      </c>
      <c r="E1423" s="294" t="str">
        <f ca="1">IF(ISERROR($S1423),"",OFFSET('Smelter Reference List'!$D$4,$S1423-4,0)&amp;"")</f>
        <v/>
      </c>
      <c r="F1423" s="294" t="str">
        <f ca="1">IF(ISERROR($S1423),"",OFFSET('Smelter Reference List'!$E$4,$S1423-4,0))</f>
        <v/>
      </c>
      <c r="G1423" s="294" t="str">
        <f ca="1">IF(C1423=$U$4,"Enter smelter details", IF(ISERROR($S1423),"",OFFSET('Smelter Reference List'!$F$4,$S1423-4,0)))</f>
        <v/>
      </c>
      <c r="H1423" s="295" t="str">
        <f ca="1">IF(ISERROR($S1423),"",OFFSET('Smelter Reference List'!$G$4,$S1423-4,0))</f>
        <v/>
      </c>
      <c r="I1423" s="296" t="str">
        <f ca="1">IF(ISERROR($S1423),"",OFFSET('Smelter Reference List'!$H$4,$S1423-4,0))</f>
        <v/>
      </c>
      <c r="J1423" s="296" t="str">
        <f ca="1">IF(ISERROR($S1423),"",OFFSET('Smelter Reference List'!$I$4,$S1423-4,0))</f>
        <v/>
      </c>
      <c r="K1423" s="297"/>
      <c r="L1423" s="297"/>
      <c r="M1423" s="297"/>
      <c r="N1423" s="297"/>
      <c r="O1423" s="297"/>
      <c r="P1423" s="297"/>
      <c r="Q1423" s="298"/>
      <c r="R1423" s="227"/>
      <c r="S1423" s="228" t="e">
        <f>IF(C1423="",NA(),MATCH($B1423&amp;$C1423,'Smelter Reference List'!$J:$J,0))</f>
        <v>#N/A</v>
      </c>
      <c r="T1423" s="229"/>
      <c r="U1423" s="229">
        <f t="shared" ca="1" si="45"/>
        <v>0</v>
      </c>
      <c r="V1423" s="229"/>
      <c r="W1423" s="229"/>
      <c r="Y1423" s="223" t="str">
        <f t="shared" si="46"/>
        <v/>
      </c>
    </row>
    <row r="1424" spans="1:25" s="223" customFormat="1" ht="20.25">
      <c r="A1424" s="293"/>
      <c r="B1424" s="294" t="str">
        <f>IF(LEN(A1424)=0,"",INDEX('Smelter Reference List'!$A:$A,MATCH($A1424,'Smelter Reference List'!$E:$E,0)))</f>
        <v/>
      </c>
      <c r="C1424" s="300" t="str">
        <f>IF(LEN(A1424)=0,"",INDEX('Smelter Reference List'!$C:$C,MATCH($A1424,'Smelter Reference List'!$E:$E,0)))</f>
        <v/>
      </c>
      <c r="D1424" s="294" t="str">
        <f ca="1">IF(ISERROR($S1424),"",OFFSET('Smelter Reference List'!$C$4,$S1424-4,0)&amp;"")</f>
        <v/>
      </c>
      <c r="E1424" s="294" t="str">
        <f ca="1">IF(ISERROR($S1424),"",OFFSET('Smelter Reference List'!$D$4,$S1424-4,0)&amp;"")</f>
        <v/>
      </c>
      <c r="F1424" s="294" t="str">
        <f ca="1">IF(ISERROR($S1424),"",OFFSET('Smelter Reference List'!$E$4,$S1424-4,0))</f>
        <v/>
      </c>
      <c r="G1424" s="294" t="str">
        <f ca="1">IF(C1424=$U$4,"Enter smelter details", IF(ISERROR($S1424),"",OFFSET('Smelter Reference List'!$F$4,$S1424-4,0)))</f>
        <v/>
      </c>
      <c r="H1424" s="295" t="str">
        <f ca="1">IF(ISERROR($S1424),"",OFFSET('Smelter Reference List'!$G$4,$S1424-4,0))</f>
        <v/>
      </c>
      <c r="I1424" s="296" t="str">
        <f ca="1">IF(ISERROR($S1424),"",OFFSET('Smelter Reference List'!$H$4,$S1424-4,0))</f>
        <v/>
      </c>
      <c r="J1424" s="296" t="str">
        <f ca="1">IF(ISERROR($S1424),"",OFFSET('Smelter Reference List'!$I$4,$S1424-4,0))</f>
        <v/>
      </c>
      <c r="K1424" s="297"/>
      <c r="L1424" s="297"/>
      <c r="M1424" s="297"/>
      <c r="N1424" s="297"/>
      <c r="O1424" s="297"/>
      <c r="P1424" s="297"/>
      <c r="Q1424" s="298"/>
      <c r="R1424" s="227"/>
      <c r="S1424" s="228" t="e">
        <f>IF(C1424="",NA(),MATCH($B1424&amp;$C1424,'Smelter Reference List'!$J:$J,0))</f>
        <v>#N/A</v>
      </c>
      <c r="T1424" s="229"/>
      <c r="U1424" s="229">
        <f t="shared" ca="1" si="45"/>
        <v>0</v>
      </c>
      <c r="V1424" s="229"/>
      <c r="W1424" s="229"/>
      <c r="Y1424" s="223" t="str">
        <f t="shared" si="46"/>
        <v/>
      </c>
    </row>
    <row r="1425" spans="1:25" s="223" customFormat="1" ht="20.25">
      <c r="A1425" s="293"/>
      <c r="B1425" s="294" t="str">
        <f>IF(LEN(A1425)=0,"",INDEX('Smelter Reference List'!$A:$A,MATCH($A1425,'Smelter Reference List'!$E:$E,0)))</f>
        <v/>
      </c>
      <c r="C1425" s="300" t="str">
        <f>IF(LEN(A1425)=0,"",INDEX('Smelter Reference List'!$C:$C,MATCH($A1425,'Smelter Reference List'!$E:$E,0)))</f>
        <v/>
      </c>
      <c r="D1425" s="294" t="str">
        <f ca="1">IF(ISERROR($S1425),"",OFFSET('Smelter Reference List'!$C$4,$S1425-4,0)&amp;"")</f>
        <v/>
      </c>
      <c r="E1425" s="294" t="str">
        <f ca="1">IF(ISERROR($S1425),"",OFFSET('Smelter Reference List'!$D$4,$S1425-4,0)&amp;"")</f>
        <v/>
      </c>
      <c r="F1425" s="294" t="str">
        <f ca="1">IF(ISERROR($S1425),"",OFFSET('Smelter Reference List'!$E$4,$S1425-4,0))</f>
        <v/>
      </c>
      <c r="G1425" s="294" t="str">
        <f ca="1">IF(C1425=$U$4,"Enter smelter details", IF(ISERROR($S1425),"",OFFSET('Smelter Reference List'!$F$4,$S1425-4,0)))</f>
        <v/>
      </c>
      <c r="H1425" s="295" t="str">
        <f ca="1">IF(ISERROR($S1425),"",OFFSET('Smelter Reference List'!$G$4,$S1425-4,0))</f>
        <v/>
      </c>
      <c r="I1425" s="296" t="str">
        <f ca="1">IF(ISERROR($S1425),"",OFFSET('Smelter Reference List'!$H$4,$S1425-4,0))</f>
        <v/>
      </c>
      <c r="J1425" s="296" t="str">
        <f ca="1">IF(ISERROR($S1425),"",OFFSET('Smelter Reference List'!$I$4,$S1425-4,0))</f>
        <v/>
      </c>
      <c r="K1425" s="297"/>
      <c r="L1425" s="297"/>
      <c r="M1425" s="297"/>
      <c r="N1425" s="297"/>
      <c r="O1425" s="297"/>
      <c r="P1425" s="297"/>
      <c r="Q1425" s="298"/>
      <c r="R1425" s="227"/>
      <c r="S1425" s="228" t="e">
        <f>IF(C1425="",NA(),MATCH($B1425&amp;$C1425,'Smelter Reference List'!$J:$J,0))</f>
        <v>#N/A</v>
      </c>
      <c r="T1425" s="229"/>
      <c r="U1425" s="229">
        <f t="shared" ca="1" si="45"/>
        <v>0</v>
      </c>
      <c r="V1425" s="229"/>
      <c r="W1425" s="229"/>
      <c r="Y1425" s="223" t="str">
        <f t="shared" si="46"/>
        <v/>
      </c>
    </row>
    <row r="1426" spans="1:25" s="223" customFormat="1" ht="20.25">
      <c r="A1426" s="293"/>
      <c r="B1426" s="294" t="str">
        <f>IF(LEN(A1426)=0,"",INDEX('Smelter Reference List'!$A:$A,MATCH($A1426,'Smelter Reference List'!$E:$E,0)))</f>
        <v/>
      </c>
      <c r="C1426" s="300" t="str">
        <f>IF(LEN(A1426)=0,"",INDEX('Smelter Reference List'!$C:$C,MATCH($A1426,'Smelter Reference List'!$E:$E,0)))</f>
        <v/>
      </c>
      <c r="D1426" s="294" t="str">
        <f ca="1">IF(ISERROR($S1426),"",OFFSET('Smelter Reference List'!$C$4,$S1426-4,0)&amp;"")</f>
        <v/>
      </c>
      <c r="E1426" s="294" t="str">
        <f ca="1">IF(ISERROR($S1426),"",OFFSET('Smelter Reference List'!$D$4,$S1426-4,0)&amp;"")</f>
        <v/>
      </c>
      <c r="F1426" s="294" t="str">
        <f ca="1">IF(ISERROR($S1426),"",OFFSET('Smelter Reference List'!$E$4,$S1426-4,0))</f>
        <v/>
      </c>
      <c r="G1426" s="294" t="str">
        <f ca="1">IF(C1426=$U$4,"Enter smelter details", IF(ISERROR($S1426),"",OFFSET('Smelter Reference List'!$F$4,$S1426-4,0)))</f>
        <v/>
      </c>
      <c r="H1426" s="295" t="str">
        <f ca="1">IF(ISERROR($S1426),"",OFFSET('Smelter Reference List'!$G$4,$S1426-4,0))</f>
        <v/>
      </c>
      <c r="I1426" s="296" t="str">
        <f ca="1">IF(ISERROR($S1426),"",OFFSET('Smelter Reference List'!$H$4,$S1426-4,0))</f>
        <v/>
      </c>
      <c r="J1426" s="296" t="str">
        <f ca="1">IF(ISERROR($S1426),"",OFFSET('Smelter Reference List'!$I$4,$S1426-4,0))</f>
        <v/>
      </c>
      <c r="K1426" s="297"/>
      <c r="L1426" s="297"/>
      <c r="M1426" s="297"/>
      <c r="N1426" s="297"/>
      <c r="O1426" s="297"/>
      <c r="P1426" s="297"/>
      <c r="Q1426" s="298"/>
      <c r="R1426" s="227"/>
      <c r="S1426" s="228" t="e">
        <f>IF(C1426="",NA(),MATCH($B1426&amp;$C1426,'Smelter Reference List'!$J:$J,0))</f>
        <v>#N/A</v>
      </c>
      <c r="T1426" s="229"/>
      <c r="U1426" s="229">
        <f t="shared" ca="1" si="45"/>
        <v>0</v>
      </c>
      <c r="V1426" s="229"/>
      <c r="W1426" s="229"/>
      <c r="Y1426" s="223" t="str">
        <f t="shared" si="46"/>
        <v/>
      </c>
    </row>
    <row r="1427" spans="1:25" s="223" customFormat="1" ht="20.25">
      <c r="A1427" s="293"/>
      <c r="B1427" s="294" t="str">
        <f>IF(LEN(A1427)=0,"",INDEX('Smelter Reference List'!$A:$A,MATCH($A1427,'Smelter Reference List'!$E:$E,0)))</f>
        <v/>
      </c>
      <c r="C1427" s="300" t="str">
        <f>IF(LEN(A1427)=0,"",INDEX('Smelter Reference List'!$C:$C,MATCH($A1427,'Smelter Reference List'!$E:$E,0)))</f>
        <v/>
      </c>
      <c r="D1427" s="294" t="str">
        <f ca="1">IF(ISERROR($S1427),"",OFFSET('Smelter Reference List'!$C$4,$S1427-4,0)&amp;"")</f>
        <v/>
      </c>
      <c r="E1427" s="294" t="str">
        <f ca="1">IF(ISERROR($S1427),"",OFFSET('Smelter Reference List'!$D$4,$S1427-4,0)&amp;"")</f>
        <v/>
      </c>
      <c r="F1427" s="294" t="str">
        <f ca="1">IF(ISERROR($S1427),"",OFFSET('Smelter Reference List'!$E$4,$S1427-4,0))</f>
        <v/>
      </c>
      <c r="G1427" s="294" t="str">
        <f ca="1">IF(C1427=$U$4,"Enter smelter details", IF(ISERROR($S1427),"",OFFSET('Smelter Reference List'!$F$4,$S1427-4,0)))</f>
        <v/>
      </c>
      <c r="H1427" s="295" t="str">
        <f ca="1">IF(ISERROR($S1427),"",OFFSET('Smelter Reference List'!$G$4,$S1427-4,0))</f>
        <v/>
      </c>
      <c r="I1427" s="296" t="str">
        <f ca="1">IF(ISERROR($S1427),"",OFFSET('Smelter Reference List'!$H$4,$S1427-4,0))</f>
        <v/>
      </c>
      <c r="J1427" s="296" t="str">
        <f ca="1">IF(ISERROR($S1427),"",OFFSET('Smelter Reference List'!$I$4,$S1427-4,0))</f>
        <v/>
      </c>
      <c r="K1427" s="297"/>
      <c r="L1427" s="297"/>
      <c r="M1427" s="297"/>
      <c r="N1427" s="297"/>
      <c r="O1427" s="297"/>
      <c r="P1427" s="297"/>
      <c r="Q1427" s="298"/>
      <c r="R1427" s="227"/>
      <c r="S1427" s="228" t="e">
        <f>IF(C1427="",NA(),MATCH($B1427&amp;$C1427,'Smelter Reference List'!$J:$J,0))</f>
        <v>#N/A</v>
      </c>
      <c r="T1427" s="229"/>
      <c r="U1427" s="229">
        <f t="shared" ca="1" si="45"/>
        <v>0</v>
      </c>
      <c r="V1427" s="229"/>
      <c r="W1427" s="229"/>
      <c r="Y1427" s="223" t="str">
        <f t="shared" si="46"/>
        <v/>
      </c>
    </row>
    <row r="1428" spans="1:25" s="223" customFormat="1" ht="20.25">
      <c r="A1428" s="293"/>
      <c r="B1428" s="294" t="str">
        <f>IF(LEN(A1428)=0,"",INDEX('Smelter Reference List'!$A:$A,MATCH($A1428,'Smelter Reference List'!$E:$E,0)))</f>
        <v/>
      </c>
      <c r="C1428" s="300" t="str">
        <f>IF(LEN(A1428)=0,"",INDEX('Smelter Reference List'!$C:$C,MATCH($A1428,'Smelter Reference List'!$E:$E,0)))</f>
        <v/>
      </c>
      <c r="D1428" s="294" t="str">
        <f ca="1">IF(ISERROR($S1428),"",OFFSET('Smelter Reference List'!$C$4,$S1428-4,0)&amp;"")</f>
        <v/>
      </c>
      <c r="E1428" s="294" t="str">
        <f ca="1">IF(ISERROR($S1428),"",OFFSET('Smelter Reference List'!$D$4,$S1428-4,0)&amp;"")</f>
        <v/>
      </c>
      <c r="F1428" s="294" t="str">
        <f ca="1">IF(ISERROR($S1428),"",OFFSET('Smelter Reference List'!$E$4,$S1428-4,0))</f>
        <v/>
      </c>
      <c r="G1428" s="294" t="str">
        <f ca="1">IF(C1428=$U$4,"Enter smelter details", IF(ISERROR($S1428),"",OFFSET('Smelter Reference List'!$F$4,$S1428-4,0)))</f>
        <v/>
      </c>
      <c r="H1428" s="295" t="str">
        <f ca="1">IF(ISERROR($S1428),"",OFFSET('Smelter Reference List'!$G$4,$S1428-4,0))</f>
        <v/>
      </c>
      <c r="I1428" s="296" t="str">
        <f ca="1">IF(ISERROR($S1428),"",OFFSET('Smelter Reference List'!$H$4,$S1428-4,0))</f>
        <v/>
      </c>
      <c r="J1428" s="296" t="str">
        <f ca="1">IF(ISERROR($S1428),"",OFFSET('Smelter Reference List'!$I$4,$S1428-4,0))</f>
        <v/>
      </c>
      <c r="K1428" s="297"/>
      <c r="L1428" s="297"/>
      <c r="M1428" s="297"/>
      <c r="N1428" s="297"/>
      <c r="O1428" s="297"/>
      <c r="P1428" s="297"/>
      <c r="Q1428" s="298"/>
      <c r="R1428" s="227"/>
      <c r="S1428" s="228" t="e">
        <f>IF(C1428="",NA(),MATCH($B1428&amp;$C1428,'Smelter Reference List'!$J:$J,0))</f>
        <v>#N/A</v>
      </c>
      <c r="T1428" s="229"/>
      <c r="U1428" s="229">
        <f t="shared" ca="1" si="45"/>
        <v>0</v>
      </c>
      <c r="V1428" s="229"/>
      <c r="W1428" s="229"/>
      <c r="Y1428" s="223" t="str">
        <f t="shared" si="46"/>
        <v/>
      </c>
    </row>
    <row r="1429" spans="1:25" s="223" customFormat="1" ht="20.25">
      <c r="A1429" s="293"/>
      <c r="B1429" s="294" t="str">
        <f>IF(LEN(A1429)=0,"",INDEX('Smelter Reference List'!$A:$A,MATCH($A1429,'Smelter Reference List'!$E:$E,0)))</f>
        <v/>
      </c>
      <c r="C1429" s="300" t="str">
        <f>IF(LEN(A1429)=0,"",INDEX('Smelter Reference List'!$C:$C,MATCH($A1429,'Smelter Reference List'!$E:$E,0)))</f>
        <v/>
      </c>
      <c r="D1429" s="294" t="str">
        <f ca="1">IF(ISERROR($S1429),"",OFFSET('Smelter Reference List'!$C$4,$S1429-4,0)&amp;"")</f>
        <v/>
      </c>
      <c r="E1429" s="294" t="str">
        <f ca="1">IF(ISERROR($S1429),"",OFFSET('Smelter Reference List'!$D$4,$S1429-4,0)&amp;"")</f>
        <v/>
      </c>
      <c r="F1429" s="294" t="str">
        <f ca="1">IF(ISERROR($S1429),"",OFFSET('Smelter Reference List'!$E$4,$S1429-4,0))</f>
        <v/>
      </c>
      <c r="G1429" s="294" t="str">
        <f ca="1">IF(C1429=$U$4,"Enter smelter details", IF(ISERROR($S1429),"",OFFSET('Smelter Reference List'!$F$4,$S1429-4,0)))</f>
        <v/>
      </c>
      <c r="H1429" s="295" t="str">
        <f ca="1">IF(ISERROR($S1429),"",OFFSET('Smelter Reference List'!$G$4,$S1429-4,0))</f>
        <v/>
      </c>
      <c r="I1429" s="296" t="str">
        <f ca="1">IF(ISERROR($S1429),"",OFFSET('Smelter Reference List'!$H$4,$S1429-4,0))</f>
        <v/>
      </c>
      <c r="J1429" s="296" t="str">
        <f ca="1">IF(ISERROR($S1429),"",OFFSET('Smelter Reference List'!$I$4,$S1429-4,0))</f>
        <v/>
      </c>
      <c r="K1429" s="297"/>
      <c r="L1429" s="297"/>
      <c r="M1429" s="297"/>
      <c r="N1429" s="297"/>
      <c r="O1429" s="297"/>
      <c r="P1429" s="297"/>
      <c r="Q1429" s="298"/>
      <c r="R1429" s="227"/>
      <c r="S1429" s="228" t="e">
        <f>IF(C1429="",NA(),MATCH($B1429&amp;$C1429,'Smelter Reference List'!$J:$J,0))</f>
        <v>#N/A</v>
      </c>
      <c r="T1429" s="229"/>
      <c r="U1429" s="229">
        <f t="shared" ca="1" si="45"/>
        <v>0</v>
      </c>
      <c r="V1429" s="229"/>
      <c r="W1429" s="229"/>
      <c r="Y1429" s="223" t="str">
        <f t="shared" si="46"/>
        <v/>
      </c>
    </row>
    <row r="1430" spans="1:25" s="223" customFormat="1" ht="20.25">
      <c r="A1430" s="293"/>
      <c r="B1430" s="294" t="str">
        <f>IF(LEN(A1430)=0,"",INDEX('Smelter Reference List'!$A:$A,MATCH($A1430,'Smelter Reference List'!$E:$E,0)))</f>
        <v/>
      </c>
      <c r="C1430" s="300" t="str">
        <f>IF(LEN(A1430)=0,"",INDEX('Smelter Reference List'!$C:$C,MATCH($A1430,'Smelter Reference List'!$E:$E,0)))</f>
        <v/>
      </c>
      <c r="D1430" s="294" t="str">
        <f ca="1">IF(ISERROR($S1430),"",OFFSET('Smelter Reference List'!$C$4,$S1430-4,0)&amp;"")</f>
        <v/>
      </c>
      <c r="E1430" s="294" t="str">
        <f ca="1">IF(ISERROR($S1430),"",OFFSET('Smelter Reference List'!$D$4,$S1430-4,0)&amp;"")</f>
        <v/>
      </c>
      <c r="F1430" s="294" t="str">
        <f ca="1">IF(ISERROR($S1430),"",OFFSET('Smelter Reference List'!$E$4,$S1430-4,0))</f>
        <v/>
      </c>
      <c r="G1430" s="294" t="str">
        <f ca="1">IF(C1430=$U$4,"Enter smelter details", IF(ISERROR($S1430),"",OFFSET('Smelter Reference List'!$F$4,$S1430-4,0)))</f>
        <v/>
      </c>
      <c r="H1430" s="295" t="str">
        <f ca="1">IF(ISERROR($S1430),"",OFFSET('Smelter Reference List'!$G$4,$S1430-4,0))</f>
        <v/>
      </c>
      <c r="I1430" s="296" t="str">
        <f ca="1">IF(ISERROR($S1430),"",OFFSET('Smelter Reference List'!$H$4,$S1430-4,0))</f>
        <v/>
      </c>
      <c r="J1430" s="296" t="str">
        <f ca="1">IF(ISERROR($S1430),"",OFFSET('Smelter Reference List'!$I$4,$S1430-4,0))</f>
        <v/>
      </c>
      <c r="K1430" s="297"/>
      <c r="L1430" s="297"/>
      <c r="M1430" s="297"/>
      <c r="N1430" s="297"/>
      <c r="O1430" s="297"/>
      <c r="P1430" s="297"/>
      <c r="Q1430" s="298"/>
      <c r="R1430" s="227"/>
      <c r="S1430" s="228" t="e">
        <f>IF(C1430="",NA(),MATCH($B1430&amp;$C1430,'Smelter Reference List'!$J:$J,0))</f>
        <v>#N/A</v>
      </c>
      <c r="T1430" s="229"/>
      <c r="U1430" s="229">
        <f t="shared" ca="1" si="45"/>
        <v>0</v>
      </c>
      <c r="V1430" s="229"/>
      <c r="W1430" s="229"/>
      <c r="Y1430" s="223" t="str">
        <f t="shared" si="46"/>
        <v/>
      </c>
    </row>
    <row r="1431" spans="1:25" s="223" customFormat="1" ht="20.25">
      <c r="A1431" s="293"/>
      <c r="B1431" s="294" t="str">
        <f>IF(LEN(A1431)=0,"",INDEX('Smelter Reference List'!$A:$A,MATCH($A1431,'Smelter Reference List'!$E:$E,0)))</f>
        <v/>
      </c>
      <c r="C1431" s="300" t="str">
        <f>IF(LEN(A1431)=0,"",INDEX('Smelter Reference List'!$C:$C,MATCH($A1431,'Smelter Reference List'!$E:$E,0)))</f>
        <v/>
      </c>
      <c r="D1431" s="294" t="str">
        <f ca="1">IF(ISERROR($S1431),"",OFFSET('Smelter Reference List'!$C$4,$S1431-4,0)&amp;"")</f>
        <v/>
      </c>
      <c r="E1431" s="294" t="str">
        <f ca="1">IF(ISERROR($S1431),"",OFFSET('Smelter Reference List'!$D$4,$S1431-4,0)&amp;"")</f>
        <v/>
      </c>
      <c r="F1431" s="294" t="str">
        <f ca="1">IF(ISERROR($S1431),"",OFFSET('Smelter Reference List'!$E$4,$S1431-4,0))</f>
        <v/>
      </c>
      <c r="G1431" s="294" t="str">
        <f ca="1">IF(C1431=$U$4,"Enter smelter details", IF(ISERROR($S1431),"",OFFSET('Smelter Reference List'!$F$4,$S1431-4,0)))</f>
        <v/>
      </c>
      <c r="H1431" s="295" t="str">
        <f ca="1">IF(ISERROR($S1431),"",OFFSET('Smelter Reference List'!$G$4,$S1431-4,0))</f>
        <v/>
      </c>
      <c r="I1431" s="296" t="str">
        <f ca="1">IF(ISERROR($S1431),"",OFFSET('Smelter Reference List'!$H$4,$S1431-4,0))</f>
        <v/>
      </c>
      <c r="J1431" s="296" t="str">
        <f ca="1">IF(ISERROR($S1431),"",OFFSET('Smelter Reference List'!$I$4,$S1431-4,0))</f>
        <v/>
      </c>
      <c r="K1431" s="297"/>
      <c r="L1431" s="297"/>
      <c r="M1431" s="297"/>
      <c r="N1431" s="297"/>
      <c r="O1431" s="297"/>
      <c r="P1431" s="297"/>
      <c r="Q1431" s="298"/>
      <c r="R1431" s="227"/>
      <c r="S1431" s="228" t="e">
        <f>IF(C1431="",NA(),MATCH($B1431&amp;$C1431,'Smelter Reference List'!$J:$J,0))</f>
        <v>#N/A</v>
      </c>
      <c r="T1431" s="229"/>
      <c r="U1431" s="229">
        <f t="shared" ca="1" si="45"/>
        <v>0</v>
      </c>
      <c r="V1431" s="229"/>
      <c r="W1431" s="229"/>
      <c r="Y1431" s="223" t="str">
        <f t="shared" si="46"/>
        <v/>
      </c>
    </row>
    <row r="1432" spans="1:25" s="223" customFormat="1" ht="20.25">
      <c r="A1432" s="293"/>
      <c r="B1432" s="294" t="str">
        <f>IF(LEN(A1432)=0,"",INDEX('Smelter Reference List'!$A:$A,MATCH($A1432,'Smelter Reference List'!$E:$E,0)))</f>
        <v/>
      </c>
      <c r="C1432" s="300" t="str">
        <f>IF(LEN(A1432)=0,"",INDEX('Smelter Reference List'!$C:$C,MATCH($A1432,'Smelter Reference List'!$E:$E,0)))</f>
        <v/>
      </c>
      <c r="D1432" s="294" t="str">
        <f ca="1">IF(ISERROR($S1432),"",OFFSET('Smelter Reference List'!$C$4,$S1432-4,0)&amp;"")</f>
        <v/>
      </c>
      <c r="E1432" s="294" t="str">
        <f ca="1">IF(ISERROR($S1432),"",OFFSET('Smelter Reference List'!$D$4,$S1432-4,0)&amp;"")</f>
        <v/>
      </c>
      <c r="F1432" s="294" t="str">
        <f ca="1">IF(ISERROR($S1432),"",OFFSET('Smelter Reference List'!$E$4,$S1432-4,0))</f>
        <v/>
      </c>
      <c r="G1432" s="294" t="str">
        <f ca="1">IF(C1432=$U$4,"Enter smelter details", IF(ISERROR($S1432),"",OFFSET('Smelter Reference List'!$F$4,$S1432-4,0)))</f>
        <v/>
      </c>
      <c r="H1432" s="295" t="str">
        <f ca="1">IF(ISERROR($S1432),"",OFFSET('Smelter Reference List'!$G$4,$S1432-4,0))</f>
        <v/>
      </c>
      <c r="I1432" s="296" t="str">
        <f ca="1">IF(ISERROR($S1432),"",OFFSET('Smelter Reference List'!$H$4,$S1432-4,0))</f>
        <v/>
      </c>
      <c r="J1432" s="296" t="str">
        <f ca="1">IF(ISERROR($S1432),"",OFFSET('Smelter Reference List'!$I$4,$S1432-4,0))</f>
        <v/>
      </c>
      <c r="K1432" s="297"/>
      <c r="L1432" s="297"/>
      <c r="M1432" s="297"/>
      <c r="N1432" s="297"/>
      <c r="O1432" s="297"/>
      <c r="P1432" s="297"/>
      <c r="Q1432" s="298"/>
      <c r="R1432" s="227"/>
      <c r="S1432" s="228" t="e">
        <f>IF(C1432="",NA(),MATCH($B1432&amp;$C1432,'Smelter Reference List'!$J:$J,0))</f>
        <v>#N/A</v>
      </c>
      <c r="T1432" s="229"/>
      <c r="U1432" s="229">
        <f t="shared" ca="1" si="45"/>
        <v>0</v>
      </c>
      <c r="V1432" s="229"/>
      <c r="W1432" s="229"/>
      <c r="Y1432" s="223" t="str">
        <f t="shared" si="46"/>
        <v/>
      </c>
    </row>
    <row r="1433" spans="1:25" s="223" customFormat="1" ht="20.25">
      <c r="A1433" s="293"/>
      <c r="B1433" s="294" t="str">
        <f>IF(LEN(A1433)=0,"",INDEX('Smelter Reference List'!$A:$A,MATCH($A1433,'Smelter Reference List'!$E:$E,0)))</f>
        <v/>
      </c>
      <c r="C1433" s="300" t="str">
        <f>IF(LEN(A1433)=0,"",INDEX('Smelter Reference List'!$C:$C,MATCH($A1433,'Smelter Reference List'!$E:$E,0)))</f>
        <v/>
      </c>
      <c r="D1433" s="294" t="str">
        <f ca="1">IF(ISERROR($S1433),"",OFFSET('Smelter Reference List'!$C$4,$S1433-4,0)&amp;"")</f>
        <v/>
      </c>
      <c r="E1433" s="294" t="str">
        <f ca="1">IF(ISERROR($S1433),"",OFFSET('Smelter Reference List'!$D$4,$S1433-4,0)&amp;"")</f>
        <v/>
      </c>
      <c r="F1433" s="294" t="str">
        <f ca="1">IF(ISERROR($S1433),"",OFFSET('Smelter Reference List'!$E$4,$S1433-4,0))</f>
        <v/>
      </c>
      <c r="G1433" s="294" t="str">
        <f ca="1">IF(C1433=$U$4,"Enter smelter details", IF(ISERROR($S1433),"",OFFSET('Smelter Reference List'!$F$4,$S1433-4,0)))</f>
        <v/>
      </c>
      <c r="H1433" s="295" t="str">
        <f ca="1">IF(ISERROR($S1433),"",OFFSET('Smelter Reference List'!$G$4,$S1433-4,0))</f>
        <v/>
      </c>
      <c r="I1433" s="296" t="str">
        <f ca="1">IF(ISERROR($S1433),"",OFFSET('Smelter Reference List'!$H$4,$S1433-4,0))</f>
        <v/>
      </c>
      <c r="J1433" s="296" t="str">
        <f ca="1">IF(ISERROR($S1433),"",OFFSET('Smelter Reference List'!$I$4,$S1433-4,0))</f>
        <v/>
      </c>
      <c r="K1433" s="297"/>
      <c r="L1433" s="297"/>
      <c r="M1433" s="297"/>
      <c r="N1433" s="297"/>
      <c r="O1433" s="297"/>
      <c r="P1433" s="297"/>
      <c r="Q1433" s="298"/>
      <c r="R1433" s="227"/>
      <c r="S1433" s="228" t="e">
        <f>IF(C1433="",NA(),MATCH($B1433&amp;$C1433,'Smelter Reference List'!$J:$J,0))</f>
        <v>#N/A</v>
      </c>
      <c r="T1433" s="229"/>
      <c r="U1433" s="229">
        <f t="shared" ca="1" si="45"/>
        <v>0</v>
      </c>
      <c r="V1433" s="229"/>
      <c r="W1433" s="229"/>
      <c r="Y1433" s="223" t="str">
        <f t="shared" si="46"/>
        <v/>
      </c>
    </row>
    <row r="1434" spans="1:25" s="223" customFormat="1" ht="20.25">
      <c r="A1434" s="293"/>
      <c r="B1434" s="294" t="str">
        <f>IF(LEN(A1434)=0,"",INDEX('Smelter Reference List'!$A:$A,MATCH($A1434,'Smelter Reference List'!$E:$E,0)))</f>
        <v/>
      </c>
      <c r="C1434" s="300" t="str">
        <f>IF(LEN(A1434)=0,"",INDEX('Smelter Reference List'!$C:$C,MATCH($A1434,'Smelter Reference List'!$E:$E,0)))</f>
        <v/>
      </c>
      <c r="D1434" s="294" t="str">
        <f ca="1">IF(ISERROR($S1434),"",OFFSET('Smelter Reference List'!$C$4,$S1434-4,0)&amp;"")</f>
        <v/>
      </c>
      <c r="E1434" s="294" t="str">
        <f ca="1">IF(ISERROR($S1434),"",OFFSET('Smelter Reference List'!$D$4,$S1434-4,0)&amp;"")</f>
        <v/>
      </c>
      <c r="F1434" s="294" t="str">
        <f ca="1">IF(ISERROR($S1434),"",OFFSET('Smelter Reference List'!$E$4,$S1434-4,0))</f>
        <v/>
      </c>
      <c r="G1434" s="294" t="str">
        <f ca="1">IF(C1434=$U$4,"Enter smelter details", IF(ISERROR($S1434),"",OFFSET('Smelter Reference List'!$F$4,$S1434-4,0)))</f>
        <v/>
      </c>
      <c r="H1434" s="295" t="str">
        <f ca="1">IF(ISERROR($S1434),"",OFFSET('Smelter Reference List'!$G$4,$S1434-4,0))</f>
        <v/>
      </c>
      <c r="I1434" s="296" t="str">
        <f ca="1">IF(ISERROR($S1434),"",OFFSET('Smelter Reference List'!$H$4,$S1434-4,0))</f>
        <v/>
      </c>
      <c r="J1434" s="296" t="str">
        <f ca="1">IF(ISERROR($S1434),"",OFFSET('Smelter Reference List'!$I$4,$S1434-4,0))</f>
        <v/>
      </c>
      <c r="K1434" s="297"/>
      <c r="L1434" s="297"/>
      <c r="M1434" s="297"/>
      <c r="N1434" s="297"/>
      <c r="O1434" s="297"/>
      <c r="P1434" s="297"/>
      <c r="Q1434" s="298"/>
      <c r="R1434" s="227"/>
      <c r="S1434" s="228" t="e">
        <f>IF(C1434="",NA(),MATCH($B1434&amp;$C1434,'Smelter Reference List'!$J:$J,0))</f>
        <v>#N/A</v>
      </c>
      <c r="T1434" s="229"/>
      <c r="U1434" s="229">
        <f t="shared" ca="1" si="45"/>
        <v>0</v>
      </c>
      <c r="V1434" s="229"/>
      <c r="W1434" s="229"/>
      <c r="Y1434" s="223" t="str">
        <f t="shared" si="46"/>
        <v/>
      </c>
    </row>
    <row r="1435" spans="1:25" s="223" customFormat="1" ht="20.25">
      <c r="A1435" s="293"/>
      <c r="B1435" s="294" t="str">
        <f>IF(LEN(A1435)=0,"",INDEX('Smelter Reference List'!$A:$A,MATCH($A1435,'Smelter Reference List'!$E:$E,0)))</f>
        <v/>
      </c>
      <c r="C1435" s="300" t="str">
        <f>IF(LEN(A1435)=0,"",INDEX('Smelter Reference List'!$C:$C,MATCH($A1435,'Smelter Reference List'!$E:$E,0)))</f>
        <v/>
      </c>
      <c r="D1435" s="294" t="str">
        <f ca="1">IF(ISERROR($S1435),"",OFFSET('Smelter Reference List'!$C$4,$S1435-4,0)&amp;"")</f>
        <v/>
      </c>
      <c r="E1435" s="294" t="str">
        <f ca="1">IF(ISERROR($S1435),"",OFFSET('Smelter Reference List'!$D$4,$S1435-4,0)&amp;"")</f>
        <v/>
      </c>
      <c r="F1435" s="294" t="str">
        <f ca="1">IF(ISERROR($S1435),"",OFFSET('Smelter Reference List'!$E$4,$S1435-4,0))</f>
        <v/>
      </c>
      <c r="G1435" s="294" t="str">
        <f ca="1">IF(C1435=$U$4,"Enter smelter details", IF(ISERROR($S1435),"",OFFSET('Smelter Reference List'!$F$4,$S1435-4,0)))</f>
        <v/>
      </c>
      <c r="H1435" s="295" t="str">
        <f ca="1">IF(ISERROR($S1435),"",OFFSET('Smelter Reference List'!$G$4,$S1435-4,0))</f>
        <v/>
      </c>
      <c r="I1435" s="296" t="str">
        <f ca="1">IF(ISERROR($S1435),"",OFFSET('Smelter Reference List'!$H$4,$S1435-4,0))</f>
        <v/>
      </c>
      <c r="J1435" s="296" t="str">
        <f ca="1">IF(ISERROR($S1435),"",OFFSET('Smelter Reference List'!$I$4,$S1435-4,0))</f>
        <v/>
      </c>
      <c r="K1435" s="297"/>
      <c r="L1435" s="297"/>
      <c r="M1435" s="297"/>
      <c r="N1435" s="297"/>
      <c r="O1435" s="297"/>
      <c r="P1435" s="297"/>
      <c r="Q1435" s="298"/>
      <c r="R1435" s="227"/>
      <c r="S1435" s="228" t="e">
        <f>IF(C1435="",NA(),MATCH($B1435&amp;$C1435,'Smelter Reference List'!$J:$J,0))</f>
        <v>#N/A</v>
      </c>
      <c r="T1435" s="229"/>
      <c r="U1435" s="229">
        <f t="shared" ca="1" si="45"/>
        <v>0</v>
      </c>
      <c r="V1435" s="229"/>
      <c r="W1435" s="229"/>
      <c r="Y1435" s="223" t="str">
        <f t="shared" si="46"/>
        <v/>
      </c>
    </row>
    <row r="1436" spans="1:25" s="223" customFormat="1" ht="20.25">
      <c r="A1436" s="293"/>
      <c r="B1436" s="294" t="str">
        <f>IF(LEN(A1436)=0,"",INDEX('Smelter Reference List'!$A:$A,MATCH($A1436,'Smelter Reference List'!$E:$E,0)))</f>
        <v/>
      </c>
      <c r="C1436" s="300" t="str">
        <f>IF(LEN(A1436)=0,"",INDEX('Smelter Reference List'!$C:$C,MATCH($A1436,'Smelter Reference List'!$E:$E,0)))</f>
        <v/>
      </c>
      <c r="D1436" s="294" t="str">
        <f ca="1">IF(ISERROR($S1436),"",OFFSET('Smelter Reference List'!$C$4,$S1436-4,0)&amp;"")</f>
        <v/>
      </c>
      <c r="E1436" s="294" t="str">
        <f ca="1">IF(ISERROR($S1436),"",OFFSET('Smelter Reference List'!$D$4,$S1436-4,0)&amp;"")</f>
        <v/>
      </c>
      <c r="F1436" s="294" t="str">
        <f ca="1">IF(ISERROR($S1436),"",OFFSET('Smelter Reference List'!$E$4,$S1436-4,0))</f>
        <v/>
      </c>
      <c r="G1436" s="294" t="str">
        <f ca="1">IF(C1436=$U$4,"Enter smelter details", IF(ISERROR($S1436),"",OFFSET('Smelter Reference List'!$F$4,$S1436-4,0)))</f>
        <v/>
      </c>
      <c r="H1436" s="295" t="str">
        <f ca="1">IF(ISERROR($S1436),"",OFFSET('Smelter Reference List'!$G$4,$S1436-4,0))</f>
        <v/>
      </c>
      <c r="I1436" s="296" t="str">
        <f ca="1">IF(ISERROR($S1436),"",OFFSET('Smelter Reference List'!$H$4,$S1436-4,0))</f>
        <v/>
      </c>
      <c r="J1436" s="296" t="str">
        <f ca="1">IF(ISERROR($S1436),"",OFFSET('Smelter Reference List'!$I$4,$S1436-4,0))</f>
        <v/>
      </c>
      <c r="K1436" s="297"/>
      <c r="L1436" s="297"/>
      <c r="M1436" s="297"/>
      <c r="N1436" s="297"/>
      <c r="O1436" s="297"/>
      <c r="P1436" s="297"/>
      <c r="Q1436" s="298"/>
      <c r="R1436" s="227"/>
      <c r="S1436" s="228" t="e">
        <f>IF(C1436="",NA(),MATCH($B1436&amp;$C1436,'Smelter Reference List'!$J:$J,0))</f>
        <v>#N/A</v>
      </c>
      <c r="T1436" s="229"/>
      <c r="U1436" s="229">
        <f t="shared" ca="1" si="45"/>
        <v>0</v>
      </c>
      <c r="V1436" s="229"/>
      <c r="W1436" s="229"/>
      <c r="Y1436" s="223" t="str">
        <f t="shared" si="46"/>
        <v/>
      </c>
    </row>
    <row r="1437" spans="1:25" s="223" customFormat="1" ht="20.25">
      <c r="A1437" s="293"/>
      <c r="B1437" s="294" t="str">
        <f>IF(LEN(A1437)=0,"",INDEX('Smelter Reference List'!$A:$A,MATCH($A1437,'Smelter Reference List'!$E:$E,0)))</f>
        <v/>
      </c>
      <c r="C1437" s="300" t="str">
        <f>IF(LEN(A1437)=0,"",INDEX('Smelter Reference List'!$C:$C,MATCH($A1437,'Smelter Reference List'!$E:$E,0)))</f>
        <v/>
      </c>
      <c r="D1437" s="294" t="str">
        <f ca="1">IF(ISERROR($S1437),"",OFFSET('Smelter Reference List'!$C$4,$S1437-4,0)&amp;"")</f>
        <v/>
      </c>
      <c r="E1437" s="294" t="str">
        <f ca="1">IF(ISERROR($S1437),"",OFFSET('Smelter Reference List'!$D$4,$S1437-4,0)&amp;"")</f>
        <v/>
      </c>
      <c r="F1437" s="294" t="str">
        <f ca="1">IF(ISERROR($S1437),"",OFFSET('Smelter Reference List'!$E$4,$S1437-4,0))</f>
        <v/>
      </c>
      <c r="G1437" s="294" t="str">
        <f ca="1">IF(C1437=$U$4,"Enter smelter details", IF(ISERROR($S1437),"",OFFSET('Smelter Reference List'!$F$4,$S1437-4,0)))</f>
        <v/>
      </c>
      <c r="H1437" s="295" t="str">
        <f ca="1">IF(ISERROR($S1437),"",OFFSET('Smelter Reference List'!$G$4,$S1437-4,0))</f>
        <v/>
      </c>
      <c r="I1437" s="296" t="str">
        <f ca="1">IF(ISERROR($S1437),"",OFFSET('Smelter Reference List'!$H$4,$S1437-4,0))</f>
        <v/>
      </c>
      <c r="J1437" s="296" t="str">
        <f ca="1">IF(ISERROR($S1437),"",OFFSET('Smelter Reference List'!$I$4,$S1437-4,0))</f>
        <v/>
      </c>
      <c r="K1437" s="297"/>
      <c r="L1437" s="297"/>
      <c r="M1437" s="297"/>
      <c r="N1437" s="297"/>
      <c r="O1437" s="297"/>
      <c r="P1437" s="297"/>
      <c r="Q1437" s="298"/>
      <c r="R1437" s="227"/>
      <c r="S1437" s="228" t="e">
        <f>IF(C1437="",NA(),MATCH($B1437&amp;$C1437,'Smelter Reference List'!$J:$J,0))</f>
        <v>#N/A</v>
      </c>
      <c r="T1437" s="229"/>
      <c r="U1437" s="229">
        <f t="shared" ca="1" si="45"/>
        <v>0</v>
      </c>
      <c r="V1437" s="229"/>
      <c r="W1437" s="229"/>
      <c r="Y1437" s="223" t="str">
        <f t="shared" si="46"/>
        <v/>
      </c>
    </row>
    <row r="1438" spans="1:25" s="223" customFormat="1" ht="20.25">
      <c r="A1438" s="293"/>
      <c r="B1438" s="294" t="str">
        <f>IF(LEN(A1438)=0,"",INDEX('Smelter Reference List'!$A:$A,MATCH($A1438,'Smelter Reference List'!$E:$E,0)))</f>
        <v/>
      </c>
      <c r="C1438" s="300" t="str">
        <f>IF(LEN(A1438)=0,"",INDEX('Smelter Reference List'!$C:$C,MATCH($A1438,'Smelter Reference List'!$E:$E,0)))</f>
        <v/>
      </c>
      <c r="D1438" s="294" t="str">
        <f ca="1">IF(ISERROR($S1438),"",OFFSET('Smelter Reference List'!$C$4,$S1438-4,0)&amp;"")</f>
        <v/>
      </c>
      <c r="E1438" s="294" t="str">
        <f ca="1">IF(ISERROR($S1438),"",OFFSET('Smelter Reference List'!$D$4,$S1438-4,0)&amp;"")</f>
        <v/>
      </c>
      <c r="F1438" s="294" t="str">
        <f ca="1">IF(ISERROR($S1438),"",OFFSET('Smelter Reference List'!$E$4,$S1438-4,0))</f>
        <v/>
      </c>
      <c r="G1438" s="294" t="str">
        <f ca="1">IF(C1438=$U$4,"Enter smelter details", IF(ISERROR($S1438),"",OFFSET('Smelter Reference List'!$F$4,$S1438-4,0)))</f>
        <v/>
      </c>
      <c r="H1438" s="295" t="str">
        <f ca="1">IF(ISERROR($S1438),"",OFFSET('Smelter Reference List'!$G$4,$S1438-4,0))</f>
        <v/>
      </c>
      <c r="I1438" s="296" t="str">
        <f ca="1">IF(ISERROR($S1438),"",OFFSET('Smelter Reference List'!$H$4,$S1438-4,0))</f>
        <v/>
      </c>
      <c r="J1438" s="296" t="str">
        <f ca="1">IF(ISERROR($S1438),"",OFFSET('Smelter Reference List'!$I$4,$S1438-4,0))</f>
        <v/>
      </c>
      <c r="K1438" s="297"/>
      <c r="L1438" s="297"/>
      <c r="M1438" s="297"/>
      <c r="N1438" s="297"/>
      <c r="O1438" s="297"/>
      <c r="P1438" s="297"/>
      <c r="Q1438" s="298"/>
      <c r="R1438" s="227"/>
      <c r="S1438" s="228" t="e">
        <f>IF(C1438="",NA(),MATCH($B1438&amp;$C1438,'Smelter Reference List'!$J:$J,0))</f>
        <v>#N/A</v>
      </c>
      <c r="T1438" s="229"/>
      <c r="U1438" s="229">
        <f t="shared" ca="1" si="45"/>
        <v>0</v>
      </c>
      <c r="V1438" s="229"/>
      <c r="W1438" s="229"/>
      <c r="Y1438" s="223" t="str">
        <f t="shared" si="46"/>
        <v/>
      </c>
    </row>
    <row r="1439" spans="1:25" s="223" customFormat="1" ht="20.25">
      <c r="A1439" s="293"/>
      <c r="B1439" s="294" t="str">
        <f>IF(LEN(A1439)=0,"",INDEX('Smelter Reference List'!$A:$A,MATCH($A1439,'Smelter Reference List'!$E:$E,0)))</f>
        <v/>
      </c>
      <c r="C1439" s="300" t="str">
        <f>IF(LEN(A1439)=0,"",INDEX('Smelter Reference List'!$C:$C,MATCH($A1439,'Smelter Reference List'!$E:$E,0)))</f>
        <v/>
      </c>
      <c r="D1439" s="294" t="str">
        <f ca="1">IF(ISERROR($S1439),"",OFFSET('Smelter Reference List'!$C$4,$S1439-4,0)&amp;"")</f>
        <v/>
      </c>
      <c r="E1439" s="294" t="str">
        <f ca="1">IF(ISERROR($S1439),"",OFFSET('Smelter Reference List'!$D$4,$S1439-4,0)&amp;"")</f>
        <v/>
      </c>
      <c r="F1439" s="294" t="str">
        <f ca="1">IF(ISERROR($S1439),"",OFFSET('Smelter Reference List'!$E$4,$S1439-4,0))</f>
        <v/>
      </c>
      <c r="G1439" s="294" t="str">
        <f ca="1">IF(C1439=$U$4,"Enter smelter details", IF(ISERROR($S1439),"",OFFSET('Smelter Reference List'!$F$4,$S1439-4,0)))</f>
        <v/>
      </c>
      <c r="H1439" s="295" t="str">
        <f ca="1">IF(ISERROR($S1439),"",OFFSET('Smelter Reference List'!$G$4,$S1439-4,0))</f>
        <v/>
      </c>
      <c r="I1439" s="296" t="str">
        <f ca="1">IF(ISERROR($S1439),"",OFFSET('Smelter Reference List'!$H$4,$S1439-4,0))</f>
        <v/>
      </c>
      <c r="J1439" s="296" t="str">
        <f ca="1">IF(ISERROR($S1439),"",OFFSET('Smelter Reference List'!$I$4,$S1439-4,0))</f>
        <v/>
      </c>
      <c r="K1439" s="297"/>
      <c r="L1439" s="297"/>
      <c r="M1439" s="297"/>
      <c r="N1439" s="297"/>
      <c r="O1439" s="297"/>
      <c r="P1439" s="297"/>
      <c r="Q1439" s="298"/>
      <c r="R1439" s="227"/>
      <c r="S1439" s="228" t="e">
        <f>IF(C1439="",NA(),MATCH($B1439&amp;$C1439,'Smelter Reference List'!$J:$J,0))</f>
        <v>#N/A</v>
      </c>
      <c r="T1439" s="229"/>
      <c r="U1439" s="229">
        <f t="shared" ca="1" si="45"/>
        <v>0</v>
      </c>
      <c r="V1439" s="229"/>
      <c r="W1439" s="229"/>
      <c r="Y1439" s="223" t="str">
        <f t="shared" si="46"/>
        <v/>
      </c>
    </row>
    <row r="1440" spans="1:25" s="223" customFormat="1" ht="20.25">
      <c r="A1440" s="293"/>
      <c r="B1440" s="294" t="str">
        <f>IF(LEN(A1440)=0,"",INDEX('Smelter Reference List'!$A:$A,MATCH($A1440,'Smelter Reference List'!$E:$E,0)))</f>
        <v/>
      </c>
      <c r="C1440" s="300" t="str">
        <f>IF(LEN(A1440)=0,"",INDEX('Smelter Reference List'!$C:$C,MATCH($A1440,'Smelter Reference List'!$E:$E,0)))</f>
        <v/>
      </c>
      <c r="D1440" s="294" t="str">
        <f ca="1">IF(ISERROR($S1440),"",OFFSET('Smelter Reference List'!$C$4,$S1440-4,0)&amp;"")</f>
        <v/>
      </c>
      <c r="E1440" s="294" t="str">
        <f ca="1">IF(ISERROR($S1440),"",OFFSET('Smelter Reference List'!$D$4,$S1440-4,0)&amp;"")</f>
        <v/>
      </c>
      <c r="F1440" s="294" t="str">
        <f ca="1">IF(ISERROR($S1440),"",OFFSET('Smelter Reference List'!$E$4,$S1440-4,0))</f>
        <v/>
      </c>
      <c r="G1440" s="294" t="str">
        <f ca="1">IF(C1440=$U$4,"Enter smelter details", IF(ISERROR($S1440),"",OFFSET('Smelter Reference List'!$F$4,$S1440-4,0)))</f>
        <v/>
      </c>
      <c r="H1440" s="295" t="str">
        <f ca="1">IF(ISERROR($S1440),"",OFFSET('Smelter Reference List'!$G$4,$S1440-4,0))</f>
        <v/>
      </c>
      <c r="I1440" s="296" t="str">
        <f ca="1">IF(ISERROR($S1440),"",OFFSET('Smelter Reference List'!$H$4,$S1440-4,0))</f>
        <v/>
      </c>
      <c r="J1440" s="296" t="str">
        <f ca="1">IF(ISERROR($S1440),"",OFFSET('Smelter Reference List'!$I$4,$S1440-4,0))</f>
        <v/>
      </c>
      <c r="K1440" s="297"/>
      <c r="L1440" s="297"/>
      <c r="M1440" s="297"/>
      <c r="N1440" s="297"/>
      <c r="O1440" s="297"/>
      <c r="P1440" s="297"/>
      <c r="Q1440" s="298"/>
      <c r="R1440" s="227"/>
      <c r="S1440" s="228" t="e">
        <f>IF(C1440="",NA(),MATCH($B1440&amp;$C1440,'Smelter Reference List'!$J:$J,0))</f>
        <v>#N/A</v>
      </c>
      <c r="T1440" s="229"/>
      <c r="U1440" s="229">
        <f t="shared" ca="1" si="45"/>
        <v>0</v>
      </c>
      <c r="V1440" s="229"/>
      <c r="W1440" s="229"/>
      <c r="Y1440" s="223" t="str">
        <f t="shared" si="46"/>
        <v/>
      </c>
    </row>
    <row r="1441" spans="1:25" s="223" customFormat="1" ht="20.25">
      <c r="A1441" s="293"/>
      <c r="B1441" s="294" t="str">
        <f>IF(LEN(A1441)=0,"",INDEX('Smelter Reference List'!$A:$A,MATCH($A1441,'Smelter Reference List'!$E:$E,0)))</f>
        <v/>
      </c>
      <c r="C1441" s="300" t="str">
        <f>IF(LEN(A1441)=0,"",INDEX('Smelter Reference List'!$C:$C,MATCH($A1441,'Smelter Reference List'!$E:$E,0)))</f>
        <v/>
      </c>
      <c r="D1441" s="294" t="str">
        <f ca="1">IF(ISERROR($S1441),"",OFFSET('Smelter Reference List'!$C$4,$S1441-4,0)&amp;"")</f>
        <v/>
      </c>
      <c r="E1441" s="294" t="str">
        <f ca="1">IF(ISERROR($S1441),"",OFFSET('Smelter Reference List'!$D$4,$S1441-4,0)&amp;"")</f>
        <v/>
      </c>
      <c r="F1441" s="294" t="str">
        <f ca="1">IF(ISERROR($S1441),"",OFFSET('Smelter Reference List'!$E$4,$S1441-4,0))</f>
        <v/>
      </c>
      <c r="G1441" s="294" t="str">
        <f ca="1">IF(C1441=$U$4,"Enter smelter details", IF(ISERROR($S1441),"",OFFSET('Smelter Reference List'!$F$4,$S1441-4,0)))</f>
        <v/>
      </c>
      <c r="H1441" s="295" t="str">
        <f ca="1">IF(ISERROR($S1441),"",OFFSET('Smelter Reference List'!$G$4,$S1441-4,0))</f>
        <v/>
      </c>
      <c r="I1441" s="296" t="str">
        <f ca="1">IF(ISERROR($S1441),"",OFFSET('Smelter Reference List'!$H$4,$S1441-4,0))</f>
        <v/>
      </c>
      <c r="J1441" s="296" t="str">
        <f ca="1">IF(ISERROR($S1441),"",OFFSET('Smelter Reference List'!$I$4,$S1441-4,0))</f>
        <v/>
      </c>
      <c r="K1441" s="297"/>
      <c r="L1441" s="297"/>
      <c r="M1441" s="297"/>
      <c r="N1441" s="297"/>
      <c r="O1441" s="297"/>
      <c r="P1441" s="297"/>
      <c r="Q1441" s="298"/>
      <c r="R1441" s="227"/>
      <c r="S1441" s="228" t="e">
        <f>IF(C1441="",NA(),MATCH($B1441&amp;$C1441,'Smelter Reference List'!$J:$J,0))</f>
        <v>#N/A</v>
      </c>
      <c r="T1441" s="229"/>
      <c r="U1441" s="229">
        <f t="shared" ca="1" si="45"/>
        <v>0</v>
      </c>
      <c r="V1441" s="229"/>
      <c r="W1441" s="229"/>
      <c r="Y1441" s="223" t="str">
        <f t="shared" si="46"/>
        <v/>
      </c>
    </row>
    <row r="1442" spans="1:25" s="223" customFormat="1" ht="20.25">
      <c r="A1442" s="293"/>
      <c r="B1442" s="294" t="str">
        <f>IF(LEN(A1442)=0,"",INDEX('Smelter Reference List'!$A:$A,MATCH($A1442,'Smelter Reference List'!$E:$E,0)))</f>
        <v/>
      </c>
      <c r="C1442" s="300" t="str">
        <f>IF(LEN(A1442)=0,"",INDEX('Smelter Reference List'!$C:$C,MATCH($A1442,'Smelter Reference List'!$E:$E,0)))</f>
        <v/>
      </c>
      <c r="D1442" s="294" t="str">
        <f ca="1">IF(ISERROR($S1442),"",OFFSET('Smelter Reference List'!$C$4,$S1442-4,0)&amp;"")</f>
        <v/>
      </c>
      <c r="E1442" s="294" t="str">
        <f ca="1">IF(ISERROR($S1442),"",OFFSET('Smelter Reference List'!$D$4,$S1442-4,0)&amp;"")</f>
        <v/>
      </c>
      <c r="F1442" s="294" t="str">
        <f ca="1">IF(ISERROR($S1442),"",OFFSET('Smelter Reference List'!$E$4,$S1442-4,0))</f>
        <v/>
      </c>
      <c r="G1442" s="294" t="str">
        <f ca="1">IF(C1442=$U$4,"Enter smelter details", IF(ISERROR($S1442),"",OFFSET('Smelter Reference List'!$F$4,$S1442-4,0)))</f>
        <v/>
      </c>
      <c r="H1442" s="295" t="str">
        <f ca="1">IF(ISERROR($S1442),"",OFFSET('Smelter Reference List'!$G$4,$S1442-4,0))</f>
        <v/>
      </c>
      <c r="I1442" s="296" t="str">
        <f ca="1">IF(ISERROR($S1442),"",OFFSET('Smelter Reference List'!$H$4,$S1442-4,0))</f>
        <v/>
      </c>
      <c r="J1442" s="296" t="str">
        <f ca="1">IF(ISERROR($S1442),"",OFFSET('Smelter Reference List'!$I$4,$S1442-4,0))</f>
        <v/>
      </c>
      <c r="K1442" s="297"/>
      <c r="L1442" s="297"/>
      <c r="M1442" s="297"/>
      <c r="N1442" s="297"/>
      <c r="O1442" s="297"/>
      <c r="P1442" s="297"/>
      <c r="Q1442" s="298"/>
      <c r="R1442" s="227"/>
      <c r="S1442" s="228" t="e">
        <f>IF(C1442="",NA(),MATCH($B1442&amp;$C1442,'Smelter Reference List'!$J:$J,0))</f>
        <v>#N/A</v>
      </c>
      <c r="T1442" s="229"/>
      <c r="U1442" s="229">
        <f t="shared" ca="1" si="45"/>
        <v>0</v>
      </c>
      <c r="V1442" s="229"/>
      <c r="W1442" s="229"/>
      <c r="Y1442" s="223" t="str">
        <f t="shared" si="46"/>
        <v/>
      </c>
    </row>
    <row r="1443" spans="1:25" s="223" customFormat="1" ht="20.25">
      <c r="A1443" s="293"/>
      <c r="B1443" s="294" t="str">
        <f>IF(LEN(A1443)=0,"",INDEX('Smelter Reference List'!$A:$A,MATCH($A1443,'Smelter Reference List'!$E:$E,0)))</f>
        <v/>
      </c>
      <c r="C1443" s="300" t="str">
        <f>IF(LEN(A1443)=0,"",INDEX('Smelter Reference List'!$C:$C,MATCH($A1443,'Smelter Reference List'!$E:$E,0)))</f>
        <v/>
      </c>
      <c r="D1443" s="294" t="str">
        <f ca="1">IF(ISERROR($S1443),"",OFFSET('Smelter Reference List'!$C$4,$S1443-4,0)&amp;"")</f>
        <v/>
      </c>
      <c r="E1443" s="294" t="str">
        <f ca="1">IF(ISERROR($S1443),"",OFFSET('Smelter Reference List'!$D$4,$S1443-4,0)&amp;"")</f>
        <v/>
      </c>
      <c r="F1443" s="294" t="str">
        <f ca="1">IF(ISERROR($S1443),"",OFFSET('Smelter Reference List'!$E$4,$S1443-4,0))</f>
        <v/>
      </c>
      <c r="G1443" s="294" t="str">
        <f ca="1">IF(C1443=$U$4,"Enter smelter details", IF(ISERROR($S1443),"",OFFSET('Smelter Reference List'!$F$4,$S1443-4,0)))</f>
        <v/>
      </c>
      <c r="H1443" s="295" t="str">
        <f ca="1">IF(ISERROR($S1443),"",OFFSET('Smelter Reference List'!$G$4,$S1443-4,0))</f>
        <v/>
      </c>
      <c r="I1443" s="296" t="str">
        <f ca="1">IF(ISERROR($S1443),"",OFFSET('Smelter Reference List'!$H$4,$S1443-4,0))</f>
        <v/>
      </c>
      <c r="J1443" s="296" t="str">
        <f ca="1">IF(ISERROR($S1443),"",OFFSET('Smelter Reference List'!$I$4,$S1443-4,0))</f>
        <v/>
      </c>
      <c r="K1443" s="297"/>
      <c r="L1443" s="297"/>
      <c r="M1443" s="297"/>
      <c r="N1443" s="297"/>
      <c r="O1443" s="297"/>
      <c r="P1443" s="297"/>
      <c r="Q1443" s="298"/>
      <c r="R1443" s="227"/>
      <c r="S1443" s="228" t="e">
        <f>IF(C1443="",NA(),MATCH($B1443&amp;$C1443,'Smelter Reference List'!$J:$J,0))</f>
        <v>#N/A</v>
      </c>
      <c r="T1443" s="229"/>
      <c r="U1443" s="229">
        <f t="shared" ca="1" si="45"/>
        <v>0</v>
      </c>
      <c r="V1443" s="229"/>
      <c r="W1443" s="229"/>
      <c r="Y1443" s="223" t="str">
        <f t="shared" si="46"/>
        <v/>
      </c>
    </row>
    <row r="1444" spans="1:25" s="223" customFormat="1" ht="20.25">
      <c r="A1444" s="293"/>
      <c r="B1444" s="294" t="str">
        <f>IF(LEN(A1444)=0,"",INDEX('Smelter Reference List'!$A:$A,MATCH($A1444,'Smelter Reference List'!$E:$E,0)))</f>
        <v/>
      </c>
      <c r="C1444" s="300" t="str">
        <f>IF(LEN(A1444)=0,"",INDEX('Smelter Reference List'!$C:$C,MATCH($A1444,'Smelter Reference List'!$E:$E,0)))</f>
        <v/>
      </c>
      <c r="D1444" s="294" t="str">
        <f ca="1">IF(ISERROR($S1444),"",OFFSET('Smelter Reference List'!$C$4,$S1444-4,0)&amp;"")</f>
        <v/>
      </c>
      <c r="E1444" s="294" t="str">
        <f ca="1">IF(ISERROR($S1444),"",OFFSET('Smelter Reference List'!$D$4,$S1444-4,0)&amp;"")</f>
        <v/>
      </c>
      <c r="F1444" s="294" t="str">
        <f ca="1">IF(ISERROR($S1444),"",OFFSET('Smelter Reference List'!$E$4,$S1444-4,0))</f>
        <v/>
      </c>
      <c r="G1444" s="294" t="str">
        <f ca="1">IF(C1444=$U$4,"Enter smelter details", IF(ISERROR($S1444),"",OFFSET('Smelter Reference List'!$F$4,$S1444-4,0)))</f>
        <v/>
      </c>
      <c r="H1444" s="295" t="str">
        <f ca="1">IF(ISERROR($S1444),"",OFFSET('Smelter Reference List'!$G$4,$S1444-4,0))</f>
        <v/>
      </c>
      <c r="I1444" s="296" t="str">
        <f ca="1">IF(ISERROR($S1444),"",OFFSET('Smelter Reference List'!$H$4,$S1444-4,0))</f>
        <v/>
      </c>
      <c r="J1444" s="296" t="str">
        <f ca="1">IF(ISERROR($S1444),"",OFFSET('Smelter Reference List'!$I$4,$S1444-4,0))</f>
        <v/>
      </c>
      <c r="K1444" s="297"/>
      <c r="L1444" s="297"/>
      <c r="M1444" s="297"/>
      <c r="N1444" s="297"/>
      <c r="O1444" s="297"/>
      <c r="P1444" s="297"/>
      <c r="Q1444" s="298"/>
      <c r="R1444" s="227"/>
      <c r="S1444" s="228" t="e">
        <f>IF(C1444="",NA(),MATCH($B1444&amp;$C1444,'Smelter Reference List'!$J:$J,0))</f>
        <v>#N/A</v>
      </c>
      <c r="T1444" s="229"/>
      <c r="U1444" s="229">
        <f t="shared" ca="1" si="45"/>
        <v>0</v>
      </c>
      <c r="V1444" s="229"/>
      <c r="W1444" s="229"/>
      <c r="Y1444" s="223" t="str">
        <f t="shared" si="46"/>
        <v/>
      </c>
    </row>
    <row r="1445" spans="1:25" s="223" customFormat="1" ht="20.25">
      <c r="A1445" s="293"/>
      <c r="B1445" s="294" t="str">
        <f>IF(LEN(A1445)=0,"",INDEX('Smelter Reference List'!$A:$A,MATCH($A1445,'Smelter Reference List'!$E:$E,0)))</f>
        <v/>
      </c>
      <c r="C1445" s="300" t="str">
        <f>IF(LEN(A1445)=0,"",INDEX('Smelter Reference List'!$C:$C,MATCH($A1445,'Smelter Reference List'!$E:$E,0)))</f>
        <v/>
      </c>
      <c r="D1445" s="294" t="str">
        <f ca="1">IF(ISERROR($S1445),"",OFFSET('Smelter Reference List'!$C$4,$S1445-4,0)&amp;"")</f>
        <v/>
      </c>
      <c r="E1445" s="294" t="str">
        <f ca="1">IF(ISERROR($S1445),"",OFFSET('Smelter Reference List'!$D$4,$S1445-4,0)&amp;"")</f>
        <v/>
      </c>
      <c r="F1445" s="294" t="str">
        <f ca="1">IF(ISERROR($S1445),"",OFFSET('Smelter Reference List'!$E$4,$S1445-4,0))</f>
        <v/>
      </c>
      <c r="G1445" s="294" t="str">
        <f ca="1">IF(C1445=$U$4,"Enter smelter details", IF(ISERROR($S1445),"",OFFSET('Smelter Reference List'!$F$4,$S1445-4,0)))</f>
        <v/>
      </c>
      <c r="H1445" s="295" t="str">
        <f ca="1">IF(ISERROR($S1445),"",OFFSET('Smelter Reference List'!$G$4,$S1445-4,0))</f>
        <v/>
      </c>
      <c r="I1445" s="296" t="str">
        <f ca="1">IF(ISERROR($S1445),"",OFFSET('Smelter Reference List'!$H$4,$S1445-4,0))</f>
        <v/>
      </c>
      <c r="J1445" s="296" t="str">
        <f ca="1">IF(ISERROR($S1445),"",OFFSET('Smelter Reference List'!$I$4,$S1445-4,0))</f>
        <v/>
      </c>
      <c r="K1445" s="297"/>
      <c r="L1445" s="297"/>
      <c r="M1445" s="297"/>
      <c r="N1445" s="297"/>
      <c r="O1445" s="297"/>
      <c r="P1445" s="297"/>
      <c r="Q1445" s="298"/>
      <c r="R1445" s="227"/>
      <c r="S1445" s="228" t="e">
        <f>IF(C1445="",NA(),MATCH($B1445&amp;$C1445,'Smelter Reference List'!$J:$J,0))</f>
        <v>#N/A</v>
      </c>
      <c r="T1445" s="229"/>
      <c r="U1445" s="229">
        <f t="shared" ca="1" si="45"/>
        <v>0</v>
      </c>
      <c r="V1445" s="229"/>
      <c r="W1445" s="229"/>
      <c r="Y1445" s="223" t="str">
        <f t="shared" si="46"/>
        <v/>
      </c>
    </row>
    <row r="1446" spans="1:25" s="223" customFormat="1" ht="20.25">
      <c r="A1446" s="293"/>
      <c r="B1446" s="294" t="str">
        <f>IF(LEN(A1446)=0,"",INDEX('Smelter Reference List'!$A:$A,MATCH($A1446,'Smelter Reference List'!$E:$E,0)))</f>
        <v/>
      </c>
      <c r="C1446" s="300" t="str">
        <f>IF(LEN(A1446)=0,"",INDEX('Smelter Reference List'!$C:$C,MATCH($A1446,'Smelter Reference List'!$E:$E,0)))</f>
        <v/>
      </c>
      <c r="D1446" s="294" t="str">
        <f ca="1">IF(ISERROR($S1446),"",OFFSET('Smelter Reference List'!$C$4,$S1446-4,0)&amp;"")</f>
        <v/>
      </c>
      <c r="E1446" s="294" t="str">
        <f ca="1">IF(ISERROR($S1446),"",OFFSET('Smelter Reference List'!$D$4,$S1446-4,0)&amp;"")</f>
        <v/>
      </c>
      <c r="F1446" s="294" t="str">
        <f ca="1">IF(ISERROR($S1446),"",OFFSET('Smelter Reference List'!$E$4,$S1446-4,0))</f>
        <v/>
      </c>
      <c r="G1446" s="294" t="str">
        <f ca="1">IF(C1446=$U$4,"Enter smelter details", IF(ISERROR($S1446),"",OFFSET('Smelter Reference List'!$F$4,$S1446-4,0)))</f>
        <v/>
      </c>
      <c r="H1446" s="295" t="str">
        <f ca="1">IF(ISERROR($S1446),"",OFFSET('Smelter Reference List'!$G$4,$S1446-4,0))</f>
        <v/>
      </c>
      <c r="I1446" s="296" t="str">
        <f ca="1">IF(ISERROR($S1446),"",OFFSET('Smelter Reference List'!$H$4,$S1446-4,0))</f>
        <v/>
      </c>
      <c r="J1446" s="296" t="str">
        <f ca="1">IF(ISERROR($S1446),"",OFFSET('Smelter Reference List'!$I$4,$S1446-4,0))</f>
        <v/>
      </c>
      <c r="K1446" s="297"/>
      <c r="L1446" s="297"/>
      <c r="M1446" s="297"/>
      <c r="N1446" s="297"/>
      <c r="O1446" s="297"/>
      <c r="P1446" s="297"/>
      <c r="Q1446" s="298"/>
      <c r="R1446" s="227"/>
      <c r="S1446" s="228" t="e">
        <f>IF(C1446="",NA(),MATCH($B1446&amp;$C1446,'Smelter Reference List'!$J:$J,0))</f>
        <v>#N/A</v>
      </c>
      <c r="T1446" s="229"/>
      <c r="U1446" s="229">
        <f t="shared" ca="1" si="45"/>
        <v>0</v>
      </c>
      <c r="V1446" s="229"/>
      <c r="W1446" s="229"/>
      <c r="Y1446" s="223" t="str">
        <f t="shared" si="46"/>
        <v/>
      </c>
    </row>
    <row r="1447" spans="1:25" s="223" customFormat="1" ht="20.25">
      <c r="A1447" s="293"/>
      <c r="B1447" s="294" t="str">
        <f>IF(LEN(A1447)=0,"",INDEX('Smelter Reference List'!$A:$A,MATCH($A1447,'Smelter Reference List'!$E:$E,0)))</f>
        <v/>
      </c>
      <c r="C1447" s="300" t="str">
        <f>IF(LEN(A1447)=0,"",INDEX('Smelter Reference List'!$C:$C,MATCH($A1447,'Smelter Reference List'!$E:$E,0)))</f>
        <v/>
      </c>
      <c r="D1447" s="294" t="str">
        <f ca="1">IF(ISERROR($S1447),"",OFFSET('Smelter Reference List'!$C$4,$S1447-4,0)&amp;"")</f>
        <v/>
      </c>
      <c r="E1447" s="294" t="str">
        <f ca="1">IF(ISERROR($S1447),"",OFFSET('Smelter Reference List'!$D$4,$S1447-4,0)&amp;"")</f>
        <v/>
      </c>
      <c r="F1447" s="294" t="str">
        <f ca="1">IF(ISERROR($S1447),"",OFFSET('Smelter Reference List'!$E$4,$S1447-4,0))</f>
        <v/>
      </c>
      <c r="G1447" s="294" t="str">
        <f ca="1">IF(C1447=$U$4,"Enter smelter details", IF(ISERROR($S1447),"",OFFSET('Smelter Reference List'!$F$4,$S1447-4,0)))</f>
        <v/>
      </c>
      <c r="H1447" s="295" t="str">
        <f ca="1">IF(ISERROR($S1447),"",OFFSET('Smelter Reference List'!$G$4,$S1447-4,0))</f>
        <v/>
      </c>
      <c r="I1447" s="296" t="str">
        <f ca="1">IF(ISERROR($S1447),"",OFFSET('Smelter Reference List'!$H$4,$S1447-4,0))</f>
        <v/>
      </c>
      <c r="J1447" s="296" t="str">
        <f ca="1">IF(ISERROR($S1447),"",OFFSET('Smelter Reference List'!$I$4,$S1447-4,0))</f>
        <v/>
      </c>
      <c r="K1447" s="297"/>
      <c r="L1447" s="297"/>
      <c r="M1447" s="297"/>
      <c r="N1447" s="297"/>
      <c r="O1447" s="297"/>
      <c r="P1447" s="297"/>
      <c r="Q1447" s="298"/>
      <c r="R1447" s="227"/>
      <c r="S1447" s="228" t="e">
        <f>IF(C1447="",NA(),MATCH($B1447&amp;$C1447,'Smelter Reference List'!$J:$J,0))</f>
        <v>#N/A</v>
      </c>
      <c r="T1447" s="229"/>
      <c r="U1447" s="229">
        <f t="shared" ca="1" si="45"/>
        <v>0</v>
      </c>
      <c r="V1447" s="229"/>
      <c r="W1447" s="229"/>
      <c r="Y1447" s="223" t="str">
        <f t="shared" si="46"/>
        <v/>
      </c>
    </row>
    <row r="1448" spans="1:25" s="223" customFormat="1" ht="20.25">
      <c r="A1448" s="293"/>
      <c r="B1448" s="294" t="str">
        <f>IF(LEN(A1448)=0,"",INDEX('Smelter Reference List'!$A:$A,MATCH($A1448,'Smelter Reference List'!$E:$E,0)))</f>
        <v/>
      </c>
      <c r="C1448" s="300" t="str">
        <f>IF(LEN(A1448)=0,"",INDEX('Smelter Reference List'!$C:$C,MATCH($A1448,'Smelter Reference List'!$E:$E,0)))</f>
        <v/>
      </c>
      <c r="D1448" s="294" t="str">
        <f ca="1">IF(ISERROR($S1448),"",OFFSET('Smelter Reference List'!$C$4,$S1448-4,0)&amp;"")</f>
        <v/>
      </c>
      <c r="E1448" s="294" t="str">
        <f ca="1">IF(ISERROR($S1448),"",OFFSET('Smelter Reference List'!$D$4,$S1448-4,0)&amp;"")</f>
        <v/>
      </c>
      <c r="F1448" s="294" t="str">
        <f ca="1">IF(ISERROR($S1448),"",OFFSET('Smelter Reference List'!$E$4,$S1448-4,0))</f>
        <v/>
      </c>
      <c r="G1448" s="294" t="str">
        <f ca="1">IF(C1448=$U$4,"Enter smelter details", IF(ISERROR($S1448),"",OFFSET('Smelter Reference List'!$F$4,$S1448-4,0)))</f>
        <v/>
      </c>
      <c r="H1448" s="295" t="str">
        <f ca="1">IF(ISERROR($S1448),"",OFFSET('Smelter Reference List'!$G$4,$S1448-4,0))</f>
        <v/>
      </c>
      <c r="I1448" s="296" t="str">
        <f ca="1">IF(ISERROR($S1448),"",OFFSET('Smelter Reference List'!$H$4,$S1448-4,0))</f>
        <v/>
      </c>
      <c r="J1448" s="296" t="str">
        <f ca="1">IF(ISERROR($S1448),"",OFFSET('Smelter Reference List'!$I$4,$S1448-4,0))</f>
        <v/>
      </c>
      <c r="K1448" s="297"/>
      <c r="L1448" s="297"/>
      <c r="M1448" s="297"/>
      <c r="N1448" s="297"/>
      <c r="O1448" s="297"/>
      <c r="P1448" s="297"/>
      <c r="Q1448" s="298"/>
      <c r="R1448" s="227"/>
      <c r="S1448" s="228" t="e">
        <f>IF(C1448="",NA(),MATCH($B1448&amp;$C1448,'Smelter Reference List'!$J:$J,0))</f>
        <v>#N/A</v>
      </c>
      <c r="T1448" s="229"/>
      <c r="U1448" s="229">
        <f t="shared" ca="1" si="45"/>
        <v>0</v>
      </c>
      <c r="V1448" s="229"/>
      <c r="W1448" s="229"/>
      <c r="Y1448" s="223" t="str">
        <f t="shared" si="46"/>
        <v/>
      </c>
    </row>
    <row r="1449" spans="1:25" s="223" customFormat="1" ht="20.25">
      <c r="A1449" s="293"/>
      <c r="B1449" s="294" t="str">
        <f>IF(LEN(A1449)=0,"",INDEX('Smelter Reference List'!$A:$A,MATCH($A1449,'Smelter Reference List'!$E:$E,0)))</f>
        <v/>
      </c>
      <c r="C1449" s="300" t="str">
        <f>IF(LEN(A1449)=0,"",INDEX('Smelter Reference List'!$C:$C,MATCH($A1449,'Smelter Reference List'!$E:$E,0)))</f>
        <v/>
      </c>
      <c r="D1449" s="294" t="str">
        <f ca="1">IF(ISERROR($S1449),"",OFFSET('Smelter Reference List'!$C$4,$S1449-4,0)&amp;"")</f>
        <v/>
      </c>
      <c r="E1449" s="294" t="str">
        <f ca="1">IF(ISERROR($S1449),"",OFFSET('Smelter Reference List'!$D$4,$S1449-4,0)&amp;"")</f>
        <v/>
      </c>
      <c r="F1449" s="294" t="str">
        <f ca="1">IF(ISERROR($S1449),"",OFFSET('Smelter Reference List'!$E$4,$S1449-4,0))</f>
        <v/>
      </c>
      <c r="G1449" s="294" t="str">
        <f ca="1">IF(C1449=$U$4,"Enter smelter details", IF(ISERROR($S1449),"",OFFSET('Smelter Reference List'!$F$4,$S1449-4,0)))</f>
        <v/>
      </c>
      <c r="H1449" s="295" t="str">
        <f ca="1">IF(ISERROR($S1449),"",OFFSET('Smelter Reference List'!$G$4,$S1449-4,0))</f>
        <v/>
      </c>
      <c r="I1449" s="296" t="str">
        <f ca="1">IF(ISERROR($S1449),"",OFFSET('Smelter Reference List'!$H$4,$S1449-4,0))</f>
        <v/>
      </c>
      <c r="J1449" s="296" t="str">
        <f ca="1">IF(ISERROR($S1449),"",OFFSET('Smelter Reference List'!$I$4,$S1449-4,0))</f>
        <v/>
      </c>
      <c r="K1449" s="297"/>
      <c r="L1449" s="297"/>
      <c r="M1449" s="297"/>
      <c r="N1449" s="297"/>
      <c r="O1449" s="297"/>
      <c r="P1449" s="297"/>
      <c r="Q1449" s="298"/>
      <c r="R1449" s="227"/>
      <c r="S1449" s="228" t="e">
        <f>IF(C1449="",NA(),MATCH($B1449&amp;$C1449,'Smelter Reference List'!$J:$J,0))</f>
        <v>#N/A</v>
      </c>
      <c r="T1449" s="229"/>
      <c r="U1449" s="229">
        <f t="shared" ca="1" si="45"/>
        <v>0</v>
      </c>
      <c r="V1449" s="229"/>
      <c r="W1449" s="229"/>
      <c r="Y1449" s="223" t="str">
        <f t="shared" si="46"/>
        <v/>
      </c>
    </row>
    <row r="1450" spans="1:25" s="223" customFormat="1" ht="20.25">
      <c r="A1450" s="293"/>
      <c r="B1450" s="294" t="str">
        <f>IF(LEN(A1450)=0,"",INDEX('Smelter Reference List'!$A:$A,MATCH($A1450,'Smelter Reference List'!$E:$E,0)))</f>
        <v/>
      </c>
      <c r="C1450" s="300" t="str">
        <f>IF(LEN(A1450)=0,"",INDEX('Smelter Reference List'!$C:$C,MATCH($A1450,'Smelter Reference List'!$E:$E,0)))</f>
        <v/>
      </c>
      <c r="D1450" s="294" t="str">
        <f ca="1">IF(ISERROR($S1450),"",OFFSET('Smelter Reference List'!$C$4,$S1450-4,0)&amp;"")</f>
        <v/>
      </c>
      <c r="E1450" s="294" t="str">
        <f ca="1">IF(ISERROR($S1450),"",OFFSET('Smelter Reference List'!$D$4,$S1450-4,0)&amp;"")</f>
        <v/>
      </c>
      <c r="F1450" s="294" t="str">
        <f ca="1">IF(ISERROR($S1450),"",OFFSET('Smelter Reference List'!$E$4,$S1450-4,0))</f>
        <v/>
      </c>
      <c r="G1450" s="294" t="str">
        <f ca="1">IF(C1450=$U$4,"Enter smelter details", IF(ISERROR($S1450),"",OFFSET('Smelter Reference List'!$F$4,$S1450-4,0)))</f>
        <v/>
      </c>
      <c r="H1450" s="295" t="str">
        <f ca="1">IF(ISERROR($S1450),"",OFFSET('Smelter Reference List'!$G$4,$S1450-4,0))</f>
        <v/>
      </c>
      <c r="I1450" s="296" t="str">
        <f ca="1">IF(ISERROR($S1450),"",OFFSET('Smelter Reference List'!$H$4,$S1450-4,0))</f>
        <v/>
      </c>
      <c r="J1450" s="296" t="str">
        <f ca="1">IF(ISERROR($S1450),"",OFFSET('Smelter Reference List'!$I$4,$S1450-4,0))</f>
        <v/>
      </c>
      <c r="K1450" s="297"/>
      <c r="L1450" s="297"/>
      <c r="M1450" s="297"/>
      <c r="N1450" s="297"/>
      <c r="O1450" s="297"/>
      <c r="P1450" s="297"/>
      <c r="Q1450" s="298"/>
      <c r="R1450" s="227"/>
      <c r="S1450" s="228" t="e">
        <f>IF(C1450="",NA(),MATCH($B1450&amp;$C1450,'Smelter Reference List'!$J:$J,0))</f>
        <v>#N/A</v>
      </c>
      <c r="T1450" s="229"/>
      <c r="U1450" s="229">
        <f t="shared" ca="1" si="45"/>
        <v>0</v>
      </c>
      <c r="V1450" s="229"/>
      <c r="W1450" s="229"/>
      <c r="Y1450" s="223" t="str">
        <f t="shared" si="46"/>
        <v/>
      </c>
    </row>
    <row r="1451" spans="1:25" s="223" customFormat="1" ht="20.25">
      <c r="A1451" s="293"/>
      <c r="B1451" s="294" t="str">
        <f>IF(LEN(A1451)=0,"",INDEX('Smelter Reference List'!$A:$A,MATCH($A1451,'Smelter Reference List'!$E:$E,0)))</f>
        <v/>
      </c>
      <c r="C1451" s="300" t="str">
        <f>IF(LEN(A1451)=0,"",INDEX('Smelter Reference List'!$C:$C,MATCH($A1451,'Smelter Reference List'!$E:$E,0)))</f>
        <v/>
      </c>
      <c r="D1451" s="294" t="str">
        <f ca="1">IF(ISERROR($S1451),"",OFFSET('Smelter Reference List'!$C$4,$S1451-4,0)&amp;"")</f>
        <v/>
      </c>
      <c r="E1451" s="294" t="str">
        <f ca="1">IF(ISERROR($S1451),"",OFFSET('Smelter Reference List'!$D$4,$S1451-4,0)&amp;"")</f>
        <v/>
      </c>
      <c r="F1451" s="294" t="str">
        <f ca="1">IF(ISERROR($S1451),"",OFFSET('Smelter Reference List'!$E$4,$S1451-4,0))</f>
        <v/>
      </c>
      <c r="G1451" s="294" t="str">
        <f ca="1">IF(C1451=$U$4,"Enter smelter details", IF(ISERROR($S1451),"",OFFSET('Smelter Reference List'!$F$4,$S1451-4,0)))</f>
        <v/>
      </c>
      <c r="H1451" s="295" t="str">
        <f ca="1">IF(ISERROR($S1451),"",OFFSET('Smelter Reference List'!$G$4,$S1451-4,0))</f>
        <v/>
      </c>
      <c r="I1451" s="296" t="str">
        <f ca="1">IF(ISERROR($S1451),"",OFFSET('Smelter Reference List'!$H$4,$S1451-4,0))</f>
        <v/>
      </c>
      <c r="J1451" s="296" t="str">
        <f ca="1">IF(ISERROR($S1451),"",OFFSET('Smelter Reference List'!$I$4,$S1451-4,0))</f>
        <v/>
      </c>
      <c r="K1451" s="297"/>
      <c r="L1451" s="297"/>
      <c r="M1451" s="297"/>
      <c r="N1451" s="297"/>
      <c r="O1451" s="297"/>
      <c r="P1451" s="297"/>
      <c r="Q1451" s="298"/>
      <c r="R1451" s="227"/>
      <c r="S1451" s="228" t="e">
        <f>IF(C1451="",NA(),MATCH($B1451&amp;$C1451,'Smelter Reference List'!$J:$J,0))</f>
        <v>#N/A</v>
      </c>
      <c r="T1451" s="229"/>
      <c r="U1451" s="229">
        <f t="shared" ca="1" si="45"/>
        <v>0</v>
      </c>
      <c r="V1451" s="229"/>
      <c r="W1451" s="229"/>
      <c r="Y1451" s="223" t="str">
        <f t="shared" si="46"/>
        <v/>
      </c>
    </row>
    <row r="1452" spans="1:25" s="223" customFormat="1" ht="20.25">
      <c r="A1452" s="293"/>
      <c r="B1452" s="294" t="str">
        <f>IF(LEN(A1452)=0,"",INDEX('Smelter Reference List'!$A:$A,MATCH($A1452,'Smelter Reference List'!$E:$E,0)))</f>
        <v/>
      </c>
      <c r="C1452" s="300" t="str">
        <f>IF(LEN(A1452)=0,"",INDEX('Smelter Reference List'!$C:$C,MATCH($A1452,'Smelter Reference List'!$E:$E,0)))</f>
        <v/>
      </c>
      <c r="D1452" s="294" t="str">
        <f ca="1">IF(ISERROR($S1452),"",OFFSET('Smelter Reference List'!$C$4,$S1452-4,0)&amp;"")</f>
        <v/>
      </c>
      <c r="E1452" s="294" t="str">
        <f ca="1">IF(ISERROR($S1452),"",OFFSET('Smelter Reference List'!$D$4,$S1452-4,0)&amp;"")</f>
        <v/>
      </c>
      <c r="F1452" s="294" t="str">
        <f ca="1">IF(ISERROR($S1452),"",OFFSET('Smelter Reference List'!$E$4,$S1452-4,0))</f>
        <v/>
      </c>
      <c r="G1452" s="294" t="str">
        <f ca="1">IF(C1452=$U$4,"Enter smelter details", IF(ISERROR($S1452),"",OFFSET('Smelter Reference List'!$F$4,$S1452-4,0)))</f>
        <v/>
      </c>
      <c r="H1452" s="295" t="str">
        <f ca="1">IF(ISERROR($S1452),"",OFFSET('Smelter Reference List'!$G$4,$S1452-4,0))</f>
        <v/>
      </c>
      <c r="I1452" s="296" t="str">
        <f ca="1">IF(ISERROR($S1452),"",OFFSET('Smelter Reference List'!$H$4,$S1452-4,0))</f>
        <v/>
      </c>
      <c r="J1452" s="296" t="str">
        <f ca="1">IF(ISERROR($S1452),"",OFFSET('Smelter Reference List'!$I$4,$S1452-4,0))</f>
        <v/>
      </c>
      <c r="K1452" s="297"/>
      <c r="L1452" s="297"/>
      <c r="M1452" s="297"/>
      <c r="N1452" s="297"/>
      <c r="O1452" s="297"/>
      <c r="P1452" s="297"/>
      <c r="Q1452" s="298"/>
      <c r="R1452" s="227"/>
      <c r="S1452" s="228" t="e">
        <f>IF(C1452="",NA(),MATCH($B1452&amp;$C1452,'Smelter Reference List'!$J:$J,0))</f>
        <v>#N/A</v>
      </c>
      <c r="T1452" s="229"/>
      <c r="U1452" s="229">
        <f t="shared" ca="1" si="45"/>
        <v>0</v>
      </c>
      <c r="V1452" s="229"/>
      <c r="W1452" s="229"/>
      <c r="Y1452" s="223" t="str">
        <f t="shared" si="46"/>
        <v/>
      </c>
    </row>
    <row r="1453" spans="1:25" s="223" customFormat="1" ht="20.25">
      <c r="A1453" s="293"/>
      <c r="B1453" s="294" t="str">
        <f>IF(LEN(A1453)=0,"",INDEX('Smelter Reference List'!$A:$A,MATCH($A1453,'Smelter Reference List'!$E:$E,0)))</f>
        <v/>
      </c>
      <c r="C1453" s="300" t="str">
        <f>IF(LEN(A1453)=0,"",INDEX('Smelter Reference List'!$C:$C,MATCH($A1453,'Smelter Reference List'!$E:$E,0)))</f>
        <v/>
      </c>
      <c r="D1453" s="294" t="str">
        <f ca="1">IF(ISERROR($S1453),"",OFFSET('Smelter Reference List'!$C$4,$S1453-4,0)&amp;"")</f>
        <v/>
      </c>
      <c r="E1453" s="294" t="str">
        <f ca="1">IF(ISERROR($S1453),"",OFFSET('Smelter Reference List'!$D$4,$S1453-4,0)&amp;"")</f>
        <v/>
      </c>
      <c r="F1453" s="294" t="str">
        <f ca="1">IF(ISERROR($S1453),"",OFFSET('Smelter Reference List'!$E$4,$S1453-4,0))</f>
        <v/>
      </c>
      <c r="G1453" s="294" t="str">
        <f ca="1">IF(C1453=$U$4,"Enter smelter details", IF(ISERROR($S1453),"",OFFSET('Smelter Reference List'!$F$4,$S1453-4,0)))</f>
        <v/>
      </c>
      <c r="H1453" s="295" t="str">
        <f ca="1">IF(ISERROR($S1453),"",OFFSET('Smelter Reference List'!$G$4,$S1453-4,0))</f>
        <v/>
      </c>
      <c r="I1453" s="296" t="str">
        <f ca="1">IF(ISERROR($S1453),"",OFFSET('Smelter Reference List'!$H$4,$S1453-4,0))</f>
        <v/>
      </c>
      <c r="J1453" s="296" t="str">
        <f ca="1">IF(ISERROR($S1453),"",OFFSET('Smelter Reference List'!$I$4,$S1453-4,0))</f>
        <v/>
      </c>
      <c r="K1453" s="297"/>
      <c r="L1453" s="297"/>
      <c r="M1453" s="297"/>
      <c r="N1453" s="297"/>
      <c r="O1453" s="297"/>
      <c r="P1453" s="297"/>
      <c r="Q1453" s="298"/>
      <c r="R1453" s="227"/>
      <c r="S1453" s="228" t="e">
        <f>IF(C1453="",NA(),MATCH($B1453&amp;$C1453,'Smelter Reference List'!$J:$J,0))</f>
        <v>#N/A</v>
      </c>
      <c r="T1453" s="229"/>
      <c r="U1453" s="229">
        <f t="shared" ca="1" si="45"/>
        <v>0</v>
      </c>
      <c r="V1453" s="229"/>
      <c r="W1453" s="229"/>
      <c r="Y1453" s="223" t="str">
        <f t="shared" si="46"/>
        <v/>
      </c>
    </row>
    <row r="1454" spans="1:25" s="223" customFormat="1" ht="20.25">
      <c r="A1454" s="293"/>
      <c r="B1454" s="294" t="str">
        <f>IF(LEN(A1454)=0,"",INDEX('Smelter Reference List'!$A:$A,MATCH($A1454,'Smelter Reference List'!$E:$E,0)))</f>
        <v/>
      </c>
      <c r="C1454" s="300" t="str">
        <f>IF(LEN(A1454)=0,"",INDEX('Smelter Reference List'!$C:$C,MATCH($A1454,'Smelter Reference List'!$E:$E,0)))</f>
        <v/>
      </c>
      <c r="D1454" s="294" t="str">
        <f ca="1">IF(ISERROR($S1454),"",OFFSET('Smelter Reference List'!$C$4,$S1454-4,0)&amp;"")</f>
        <v/>
      </c>
      <c r="E1454" s="294" t="str">
        <f ca="1">IF(ISERROR($S1454),"",OFFSET('Smelter Reference List'!$D$4,$S1454-4,0)&amp;"")</f>
        <v/>
      </c>
      <c r="F1454" s="294" t="str">
        <f ca="1">IF(ISERROR($S1454),"",OFFSET('Smelter Reference List'!$E$4,$S1454-4,0))</f>
        <v/>
      </c>
      <c r="G1454" s="294" t="str">
        <f ca="1">IF(C1454=$U$4,"Enter smelter details", IF(ISERROR($S1454),"",OFFSET('Smelter Reference List'!$F$4,$S1454-4,0)))</f>
        <v/>
      </c>
      <c r="H1454" s="295" t="str">
        <f ca="1">IF(ISERROR($S1454),"",OFFSET('Smelter Reference List'!$G$4,$S1454-4,0))</f>
        <v/>
      </c>
      <c r="I1454" s="296" t="str">
        <f ca="1">IF(ISERROR($S1454),"",OFFSET('Smelter Reference List'!$H$4,$S1454-4,0))</f>
        <v/>
      </c>
      <c r="J1454" s="296" t="str">
        <f ca="1">IF(ISERROR($S1454),"",OFFSET('Smelter Reference List'!$I$4,$S1454-4,0))</f>
        <v/>
      </c>
      <c r="K1454" s="297"/>
      <c r="L1454" s="297"/>
      <c r="M1454" s="297"/>
      <c r="N1454" s="297"/>
      <c r="O1454" s="297"/>
      <c r="P1454" s="297"/>
      <c r="Q1454" s="298"/>
      <c r="R1454" s="227"/>
      <c r="S1454" s="228" t="e">
        <f>IF(C1454="",NA(),MATCH($B1454&amp;$C1454,'Smelter Reference List'!$J:$J,0))</f>
        <v>#N/A</v>
      </c>
      <c r="T1454" s="229"/>
      <c r="U1454" s="229">
        <f t="shared" ca="1" si="45"/>
        <v>0</v>
      </c>
      <c r="V1454" s="229"/>
      <c r="W1454" s="229"/>
      <c r="Y1454" s="223" t="str">
        <f t="shared" si="46"/>
        <v/>
      </c>
    </row>
    <row r="1455" spans="1:25" s="223" customFormat="1" ht="20.25">
      <c r="A1455" s="293"/>
      <c r="B1455" s="294" t="str">
        <f>IF(LEN(A1455)=0,"",INDEX('Smelter Reference List'!$A:$A,MATCH($A1455,'Smelter Reference List'!$E:$E,0)))</f>
        <v/>
      </c>
      <c r="C1455" s="300" t="str">
        <f>IF(LEN(A1455)=0,"",INDEX('Smelter Reference List'!$C:$C,MATCH($A1455,'Smelter Reference List'!$E:$E,0)))</f>
        <v/>
      </c>
      <c r="D1455" s="294" t="str">
        <f ca="1">IF(ISERROR($S1455),"",OFFSET('Smelter Reference List'!$C$4,$S1455-4,0)&amp;"")</f>
        <v/>
      </c>
      <c r="E1455" s="294" t="str">
        <f ca="1">IF(ISERROR($S1455),"",OFFSET('Smelter Reference List'!$D$4,$S1455-4,0)&amp;"")</f>
        <v/>
      </c>
      <c r="F1455" s="294" t="str">
        <f ca="1">IF(ISERROR($S1455),"",OFFSET('Smelter Reference List'!$E$4,$S1455-4,0))</f>
        <v/>
      </c>
      <c r="G1455" s="294" t="str">
        <f ca="1">IF(C1455=$U$4,"Enter smelter details", IF(ISERROR($S1455),"",OFFSET('Smelter Reference List'!$F$4,$S1455-4,0)))</f>
        <v/>
      </c>
      <c r="H1455" s="295" t="str">
        <f ca="1">IF(ISERROR($S1455),"",OFFSET('Smelter Reference List'!$G$4,$S1455-4,0))</f>
        <v/>
      </c>
      <c r="I1455" s="296" t="str">
        <f ca="1">IF(ISERROR($S1455),"",OFFSET('Smelter Reference List'!$H$4,$S1455-4,0))</f>
        <v/>
      </c>
      <c r="J1455" s="296" t="str">
        <f ca="1">IF(ISERROR($S1455),"",OFFSET('Smelter Reference List'!$I$4,$S1455-4,0))</f>
        <v/>
      </c>
      <c r="K1455" s="297"/>
      <c r="L1455" s="297"/>
      <c r="M1455" s="297"/>
      <c r="N1455" s="297"/>
      <c r="O1455" s="297"/>
      <c r="P1455" s="297"/>
      <c r="Q1455" s="298"/>
      <c r="R1455" s="227"/>
      <c r="S1455" s="228" t="e">
        <f>IF(C1455="",NA(),MATCH($B1455&amp;$C1455,'Smelter Reference List'!$J:$J,0))</f>
        <v>#N/A</v>
      </c>
      <c r="T1455" s="229"/>
      <c r="U1455" s="229">
        <f t="shared" ca="1" si="45"/>
        <v>0</v>
      </c>
      <c r="V1455" s="229"/>
      <c r="W1455" s="229"/>
      <c r="Y1455" s="223" t="str">
        <f t="shared" si="46"/>
        <v/>
      </c>
    </row>
    <row r="1456" spans="1:25" s="223" customFormat="1" ht="20.25">
      <c r="A1456" s="293"/>
      <c r="B1456" s="294" t="str">
        <f>IF(LEN(A1456)=0,"",INDEX('Smelter Reference List'!$A:$A,MATCH($A1456,'Smelter Reference List'!$E:$E,0)))</f>
        <v/>
      </c>
      <c r="C1456" s="300" t="str">
        <f>IF(LEN(A1456)=0,"",INDEX('Smelter Reference List'!$C:$C,MATCH($A1456,'Smelter Reference List'!$E:$E,0)))</f>
        <v/>
      </c>
      <c r="D1456" s="294" t="str">
        <f ca="1">IF(ISERROR($S1456),"",OFFSET('Smelter Reference List'!$C$4,$S1456-4,0)&amp;"")</f>
        <v/>
      </c>
      <c r="E1456" s="294" t="str">
        <f ca="1">IF(ISERROR($S1456),"",OFFSET('Smelter Reference List'!$D$4,$S1456-4,0)&amp;"")</f>
        <v/>
      </c>
      <c r="F1456" s="294" t="str">
        <f ca="1">IF(ISERROR($S1456),"",OFFSET('Smelter Reference List'!$E$4,$S1456-4,0))</f>
        <v/>
      </c>
      <c r="G1456" s="294" t="str">
        <f ca="1">IF(C1456=$U$4,"Enter smelter details", IF(ISERROR($S1456),"",OFFSET('Smelter Reference List'!$F$4,$S1456-4,0)))</f>
        <v/>
      </c>
      <c r="H1456" s="295" t="str">
        <f ca="1">IF(ISERROR($S1456),"",OFFSET('Smelter Reference List'!$G$4,$S1456-4,0))</f>
        <v/>
      </c>
      <c r="I1456" s="296" t="str">
        <f ca="1">IF(ISERROR($S1456),"",OFFSET('Smelter Reference List'!$H$4,$S1456-4,0))</f>
        <v/>
      </c>
      <c r="J1456" s="296" t="str">
        <f ca="1">IF(ISERROR($S1456),"",OFFSET('Smelter Reference List'!$I$4,$S1456-4,0))</f>
        <v/>
      </c>
      <c r="K1456" s="297"/>
      <c r="L1456" s="297"/>
      <c r="M1456" s="297"/>
      <c r="N1456" s="297"/>
      <c r="O1456" s="297"/>
      <c r="P1456" s="297"/>
      <c r="Q1456" s="298"/>
      <c r="R1456" s="227"/>
      <c r="S1456" s="228" t="e">
        <f>IF(C1456="",NA(),MATCH($B1456&amp;$C1456,'Smelter Reference List'!$J:$J,0))</f>
        <v>#N/A</v>
      </c>
      <c r="T1456" s="229"/>
      <c r="U1456" s="229">
        <f t="shared" ca="1" si="45"/>
        <v>0</v>
      </c>
      <c r="V1456" s="229"/>
      <c r="W1456" s="229"/>
      <c r="Y1456" s="223" t="str">
        <f t="shared" si="46"/>
        <v/>
      </c>
    </row>
    <row r="1457" spans="1:25" s="223" customFormat="1" ht="20.25">
      <c r="A1457" s="293"/>
      <c r="B1457" s="294" t="str">
        <f>IF(LEN(A1457)=0,"",INDEX('Smelter Reference List'!$A:$A,MATCH($A1457,'Smelter Reference List'!$E:$E,0)))</f>
        <v/>
      </c>
      <c r="C1457" s="300" t="str">
        <f>IF(LEN(A1457)=0,"",INDEX('Smelter Reference List'!$C:$C,MATCH($A1457,'Smelter Reference List'!$E:$E,0)))</f>
        <v/>
      </c>
      <c r="D1457" s="294" t="str">
        <f ca="1">IF(ISERROR($S1457),"",OFFSET('Smelter Reference List'!$C$4,$S1457-4,0)&amp;"")</f>
        <v/>
      </c>
      <c r="E1457" s="294" t="str">
        <f ca="1">IF(ISERROR($S1457),"",OFFSET('Smelter Reference List'!$D$4,$S1457-4,0)&amp;"")</f>
        <v/>
      </c>
      <c r="F1457" s="294" t="str">
        <f ca="1">IF(ISERROR($S1457),"",OFFSET('Smelter Reference List'!$E$4,$S1457-4,0))</f>
        <v/>
      </c>
      <c r="G1457" s="294" t="str">
        <f ca="1">IF(C1457=$U$4,"Enter smelter details", IF(ISERROR($S1457),"",OFFSET('Smelter Reference List'!$F$4,$S1457-4,0)))</f>
        <v/>
      </c>
      <c r="H1457" s="295" t="str">
        <f ca="1">IF(ISERROR($S1457),"",OFFSET('Smelter Reference List'!$G$4,$S1457-4,0))</f>
        <v/>
      </c>
      <c r="I1457" s="296" t="str">
        <f ca="1">IF(ISERROR($S1457),"",OFFSET('Smelter Reference List'!$H$4,$S1457-4,0))</f>
        <v/>
      </c>
      <c r="J1457" s="296" t="str">
        <f ca="1">IF(ISERROR($S1457),"",OFFSET('Smelter Reference List'!$I$4,$S1457-4,0))</f>
        <v/>
      </c>
      <c r="K1457" s="297"/>
      <c r="L1457" s="297"/>
      <c r="M1457" s="297"/>
      <c r="N1457" s="297"/>
      <c r="O1457" s="297"/>
      <c r="P1457" s="297"/>
      <c r="Q1457" s="298"/>
      <c r="R1457" s="227"/>
      <c r="S1457" s="228" t="e">
        <f>IF(C1457="",NA(),MATCH($B1457&amp;$C1457,'Smelter Reference List'!$J:$J,0))</f>
        <v>#N/A</v>
      </c>
      <c r="T1457" s="229"/>
      <c r="U1457" s="229">
        <f t="shared" ca="1" si="45"/>
        <v>0</v>
      </c>
      <c r="V1457" s="229"/>
      <c r="W1457" s="229"/>
      <c r="Y1457" s="223" t="str">
        <f t="shared" si="46"/>
        <v/>
      </c>
    </row>
    <row r="1458" spans="1:25" s="223" customFormat="1" ht="20.25">
      <c r="A1458" s="293"/>
      <c r="B1458" s="294" t="str">
        <f>IF(LEN(A1458)=0,"",INDEX('Smelter Reference List'!$A:$A,MATCH($A1458,'Smelter Reference List'!$E:$E,0)))</f>
        <v/>
      </c>
      <c r="C1458" s="300" t="str">
        <f>IF(LEN(A1458)=0,"",INDEX('Smelter Reference List'!$C:$C,MATCH($A1458,'Smelter Reference List'!$E:$E,0)))</f>
        <v/>
      </c>
      <c r="D1458" s="294" t="str">
        <f ca="1">IF(ISERROR($S1458),"",OFFSET('Smelter Reference List'!$C$4,$S1458-4,0)&amp;"")</f>
        <v/>
      </c>
      <c r="E1458" s="294" t="str">
        <f ca="1">IF(ISERROR($S1458),"",OFFSET('Smelter Reference List'!$D$4,$S1458-4,0)&amp;"")</f>
        <v/>
      </c>
      <c r="F1458" s="294" t="str">
        <f ca="1">IF(ISERROR($S1458),"",OFFSET('Smelter Reference List'!$E$4,$S1458-4,0))</f>
        <v/>
      </c>
      <c r="G1458" s="294" t="str">
        <f ca="1">IF(C1458=$U$4,"Enter smelter details", IF(ISERROR($S1458),"",OFFSET('Smelter Reference List'!$F$4,$S1458-4,0)))</f>
        <v/>
      </c>
      <c r="H1458" s="295" t="str">
        <f ca="1">IF(ISERROR($S1458),"",OFFSET('Smelter Reference List'!$G$4,$S1458-4,0))</f>
        <v/>
      </c>
      <c r="I1458" s="296" t="str">
        <f ca="1">IF(ISERROR($S1458),"",OFFSET('Smelter Reference List'!$H$4,$S1458-4,0))</f>
        <v/>
      </c>
      <c r="J1458" s="296" t="str">
        <f ca="1">IF(ISERROR($S1458),"",OFFSET('Smelter Reference List'!$I$4,$S1458-4,0))</f>
        <v/>
      </c>
      <c r="K1458" s="297"/>
      <c r="L1458" s="297"/>
      <c r="M1458" s="297"/>
      <c r="N1458" s="297"/>
      <c r="O1458" s="297"/>
      <c r="P1458" s="297"/>
      <c r="Q1458" s="298"/>
      <c r="R1458" s="227"/>
      <c r="S1458" s="228" t="e">
        <f>IF(C1458="",NA(),MATCH($B1458&amp;$C1458,'Smelter Reference List'!$J:$J,0))</f>
        <v>#N/A</v>
      </c>
      <c r="T1458" s="229"/>
      <c r="U1458" s="229">
        <f t="shared" ca="1" si="45"/>
        <v>0</v>
      </c>
      <c r="V1458" s="229"/>
      <c r="W1458" s="229"/>
      <c r="Y1458" s="223" t="str">
        <f t="shared" si="46"/>
        <v/>
      </c>
    </row>
    <row r="1459" spans="1:25" s="223" customFormat="1" ht="20.25">
      <c r="A1459" s="293"/>
      <c r="B1459" s="294" t="str">
        <f>IF(LEN(A1459)=0,"",INDEX('Smelter Reference List'!$A:$A,MATCH($A1459,'Smelter Reference List'!$E:$E,0)))</f>
        <v/>
      </c>
      <c r="C1459" s="300" t="str">
        <f>IF(LEN(A1459)=0,"",INDEX('Smelter Reference List'!$C:$C,MATCH($A1459,'Smelter Reference List'!$E:$E,0)))</f>
        <v/>
      </c>
      <c r="D1459" s="294" t="str">
        <f ca="1">IF(ISERROR($S1459),"",OFFSET('Smelter Reference List'!$C$4,$S1459-4,0)&amp;"")</f>
        <v/>
      </c>
      <c r="E1459" s="294" t="str">
        <f ca="1">IF(ISERROR($S1459),"",OFFSET('Smelter Reference List'!$D$4,$S1459-4,0)&amp;"")</f>
        <v/>
      </c>
      <c r="F1459" s="294" t="str">
        <f ca="1">IF(ISERROR($S1459),"",OFFSET('Smelter Reference List'!$E$4,$S1459-4,0))</f>
        <v/>
      </c>
      <c r="G1459" s="294" t="str">
        <f ca="1">IF(C1459=$U$4,"Enter smelter details", IF(ISERROR($S1459),"",OFFSET('Smelter Reference List'!$F$4,$S1459-4,0)))</f>
        <v/>
      </c>
      <c r="H1459" s="295" t="str">
        <f ca="1">IF(ISERROR($S1459),"",OFFSET('Smelter Reference List'!$G$4,$S1459-4,0))</f>
        <v/>
      </c>
      <c r="I1459" s="296" t="str">
        <f ca="1">IF(ISERROR($S1459),"",OFFSET('Smelter Reference List'!$H$4,$S1459-4,0))</f>
        <v/>
      </c>
      <c r="J1459" s="296" t="str">
        <f ca="1">IF(ISERROR($S1459),"",OFFSET('Smelter Reference List'!$I$4,$S1459-4,0))</f>
        <v/>
      </c>
      <c r="K1459" s="297"/>
      <c r="L1459" s="297"/>
      <c r="M1459" s="297"/>
      <c r="N1459" s="297"/>
      <c r="O1459" s="297"/>
      <c r="P1459" s="297"/>
      <c r="Q1459" s="298"/>
      <c r="R1459" s="227"/>
      <c r="S1459" s="228" t="e">
        <f>IF(C1459="",NA(),MATCH($B1459&amp;$C1459,'Smelter Reference List'!$J:$J,0))</f>
        <v>#N/A</v>
      </c>
      <c r="T1459" s="229"/>
      <c r="U1459" s="229">
        <f t="shared" ca="1" si="45"/>
        <v>0</v>
      </c>
      <c r="V1459" s="229"/>
      <c r="W1459" s="229"/>
      <c r="Y1459" s="223" t="str">
        <f t="shared" si="46"/>
        <v/>
      </c>
    </row>
    <row r="1460" spans="1:25" s="223" customFormat="1" ht="20.25">
      <c r="A1460" s="293"/>
      <c r="B1460" s="294" t="str">
        <f>IF(LEN(A1460)=0,"",INDEX('Smelter Reference List'!$A:$A,MATCH($A1460,'Smelter Reference List'!$E:$E,0)))</f>
        <v/>
      </c>
      <c r="C1460" s="300" t="str">
        <f>IF(LEN(A1460)=0,"",INDEX('Smelter Reference List'!$C:$C,MATCH($A1460,'Smelter Reference List'!$E:$E,0)))</f>
        <v/>
      </c>
      <c r="D1460" s="294" t="str">
        <f ca="1">IF(ISERROR($S1460),"",OFFSET('Smelter Reference List'!$C$4,$S1460-4,0)&amp;"")</f>
        <v/>
      </c>
      <c r="E1460" s="294" t="str">
        <f ca="1">IF(ISERROR($S1460),"",OFFSET('Smelter Reference List'!$D$4,$S1460-4,0)&amp;"")</f>
        <v/>
      </c>
      <c r="F1460" s="294" t="str">
        <f ca="1">IF(ISERROR($S1460),"",OFFSET('Smelter Reference List'!$E$4,$S1460-4,0))</f>
        <v/>
      </c>
      <c r="G1460" s="294" t="str">
        <f ca="1">IF(C1460=$U$4,"Enter smelter details", IF(ISERROR($S1460),"",OFFSET('Smelter Reference List'!$F$4,$S1460-4,0)))</f>
        <v/>
      </c>
      <c r="H1460" s="295" t="str">
        <f ca="1">IF(ISERROR($S1460),"",OFFSET('Smelter Reference List'!$G$4,$S1460-4,0))</f>
        <v/>
      </c>
      <c r="I1460" s="296" t="str">
        <f ca="1">IF(ISERROR($S1460),"",OFFSET('Smelter Reference List'!$H$4,$S1460-4,0))</f>
        <v/>
      </c>
      <c r="J1460" s="296" t="str">
        <f ca="1">IF(ISERROR($S1460),"",OFFSET('Smelter Reference List'!$I$4,$S1460-4,0))</f>
        <v/>
      </c>
      <c r="K1460" s="297"/>
      <c r="L1460" s="297"/>
      <c r="M1460" s="297"/>
      <c r="N1460" s="297"/>
      <c r="O1460" s="297"/>
      <c r="P1460" s="297"/>
      <c r="Q1460" s="298"/>
      <c r="R1460" s="227"/>
      <c r="S1460" s="228" t="e">
        <f>IF(C1460="",NA(),MATCH($B1460&amp;$C1460,'Smelter Reference List'!$J:$J,0))</f>
        <v>#N/A</v>
      </c>
      <c r="T1460" s="229"/>
      <c r="U1460" s="229">
        <f t="shared" ca="1" si="45"/>
        <v>0</v>
      </c>
      <c r="V1460" s="229"/>
      <c r="W1460" s="229"/>
      <c r="Y1460" s="223" t="str">
        <f t="shared" si="46"/>
        <v/>
      </c>
    </row>
    <row r="1461" spans="1:25" s="223" customFormat="1" ht="20.25">
      <c r="A1461" s="293"/>
      <c r="B1461" s="294" t="str">
        <f>IF(LEN(A1461)=0,"",INDEX('Smelter Reference List'!$A:$A,MATCH($A1461,'Smelter Reference List'!$E:$E,0)))</f>
        <v/>
      </c>
      <c r="C1461" s="300" t="str">
        <f>IF(LEN(A1461)=0,"",INDEX('Smelter Reference List'!$C:$C,MATCH($A1461,'Smelter Reference List'!$E:$E,0)))</f>
        <v/>
      </c>
      <c r="D1461" s="294" t="str">
        <f ca="1">IF(ISERROR($S1461),"",OFFSET('Smelter Reference List'!$C$4,$S1461-4,0)&amp;"")</f>
        <v/>
      </c>
      <c r="E1461" s="294" t="str">
        <f ca="1">IF(ISERROR($S1461),"",OFFSET('Smelter Reference List'!$D$4,$S1461-4,0)&amp;"")</f>
        <v/>
      </c>
      <c r="F1461" s="294" t="str">
        <f ca="1">IF(ISERROR($S1461),"",OFFSET('Smelter Reference List'!$E$4,$S1461-4,0))</f>
        <v/>
      </c>
      <c r="G1461" s="294" t="str">
        <f ca="1">IF(C1461=$U$4,"Enter smelter details", IF(ISERROR($S1461),"",OFFSET('Smelter Reference List'!$F$4,$S1461-4,0)))</f>
        <v/>
      </c>
      <c r="H1461" s="295" t="str">
        <f ca="1">IF(ISERROR($S1461),"",OFFSET('Smelter Reference List'!$G$4,$S1461-4,0))</f>
        <v/>
      </c>
      <c r="I1461" s="296" t="str">
        <f ca="1">IF(ISERROR($S1461),"",OFFSET('Smelter Reference List'!$H$4,$S1461-4,0))</f>
        <v/>
      </c>
      <c r="J1461" s="296" t="str">
        <f ca="1">IF(ISERROR($S1461),"",OFFSET('Smelter Reference List'!$I$4,$S1461-4,0))</f>
        <v/>
      </c>
      <c r="K1461" s="297"/>
      <c r="L1461" s="297"/>
      <c r="M1461" s="297"/>
      <c r="N1461" s="297"/>
      <c r="O1461" s="297"/>
      <c r="P1461" s="297"/>
      <c r="Q1461" s="298"/>
      <c r="R1461" s="227"/>
      <c r="S1461" s="228" t="e">
        <f>IF(C1461="",NA(),MATCH($B1461&amp;$C1461,'Smelter Reference List'!$J:$J,0))</f>
        <v>#N/A</v>
      </c>
      <c r="T1461" s="229"/>
      <c r="U1461" s="229">
        <f t="shared" ca="1" si="45"/>
        <v>0</v>
      </c>
      <c r="V1461" s="229"/>
      <c r="W1461" s="229"/>
      <c r="Y1461" s="223" t="str">
        <f t="shared" si="46"/>
        <v/>
      </c>
    </row>
    <row r="1462" spans="1:25" s="223" customFormat="1" ht="20.25">
      <c r="A1462" s="293"/>
      <c r="B1462" s="294" t="str">
        <f>IF(LEN(A1462)=0,"",INDEX('Smelter Reference List'!$A:$A,MATCH($A1462,'Smelter Reference List'!$E:$E,0)))</f>
        <v/>
      </c>
      <c r="C1462" s="300" t="str">
        <f>IF(LEN(A1462)=0,"",INDEX('Smelter Reference List'!$C:$C,MATCH($A1462,'Smelter Reference List'!$E:$E,0)))</f>
        <v/>
      </c>
      <c r="D1462" s="294" t="str">
        <f ca="1">IF(ISERROR($S1462),"",OFFSET('Smelter Reference List'!$C$4,$S1462-4,0)&amp;"")</f>
        <v/>
      </c>
      <c r="E1462" s="294" t="str">
        <f ca="1">IF(ISERROR($S1462),"",OFFSET('Smelter Reference List'!$D$4,$S1462-4,0)&amp;"")</f>
        <v/>
      </c>
      <c r="F1462" s="294" t="str">
        <f ca="1">IF(ISERROR($S1462),"",OFFSET('Smelter Reference List'!$E$4,$S1462-4,0))</f>
        <v/>
      </c>
      <c r="G1462" s="294" t="str">
        <f ca="1">IF(C1462=$U$4,"Enter smelter details", IF(ISERROR($S1462),"",OFFSET('Smelter Reference List'!$F$4,$S1462-4,0)))</f>
        <v/>
      </c>
      <c r="H1462" s="295" t="str">
        <f ca="1">IF(ISERROR($S1462),"",OFFSET('Smelter Reference List'!$G$4,$S1462-4,0))</f>
        <v/>
      </c>
      <c r="I1462" s="296" t="str">
        <f ca="1">IF(ISERROR($S1462),"",OFFSET('Smelter Reference List'!$H$4,$S1462-4,0))</f>
        <v/>
      </c>
      <c r="J1462" s="296" t="str">
        <f ca="1">IF(ISERROR($S1462),"",OFFSET('Smelter Reference List'!$I$4,$S1462-4,0))</f>
        <v/>
      </c>
      <c r="K1462" s="297"/>
      <c r="L1462" s="297"/>
      <c r="M1462" s="297"/>
      <c r="N1462" s="297"/>
      <c r="O1462" s="297"/>
      <c r="P1462" s="297"/>
      <c r="Q1462" s="298"/>
      <c r="R1462" s="227"/>
      <c r="S1462" s="228" t="e">
        <f>IF(C1462="",NA(),MATCH($B1462&amp;$C1462,'Smelter Reference List'!$J:$J,0))</f>
        <v>#N/A</v>
      </c>
      <c r="T1462" s="229"/>
      <c r="U1462" s="229">
        <f t="shared" ca="1" si="45"/>
        <v>0</v>
      </c>
      <c r="V1462" s="229"/>
      <c r="W1462" s="229"/>
      <c r="Y1462" s="223" t="str">
        <f t="shared" si="46"/>
        <v/>
      </c>
    </row>
    <row r="1463" spans="1:25" s="223" customFormat="1" ht="20.25">
      <c r="A1463" s="293"/>
      <c r="B1463" s="294" t="str">
        <f>IF(LEN(A1463)=0,"",INDEX('Smelter Reference List'!$A:$A,MATCH($A1463,'Smelter Reference List'!$E:$E,0)))</f>
        <v/>
      </c>
      <c r="C1463" s="300" t="str">
        <f>IF(LEN(A1463)=0,"",INDEX('Smelter Reference List'!$C:$C,MATCH($A1463,'Smelter Reference List'!$E:$E,0)))</f>
        <v/>
      </c>
      <c r="D1463" s="294" t="str">
        <f ca="1">IF(ISERROR($S1463),"",OFFSET('Smelter Reference List'!$C$4,$S1463-4,0)&amp;"")</f>
        <v/>
      </c>
      <c r="E1463" s="294" t="str">
        <f ca="1">IF(ISERROR($S1463),"",OFFSET('Smelter Reference List'!$D$4,$S1463-4,0)&amp;"")</f>
        <v/>
      </c>
      <c r="F1463" s="294" t="str">
        <f ca="1">IF(ISERROR($S1463),"",OFFSET('Smelter Reference List'!$E$4,$S1463-4,0))</f>
        <v/>
      </c>
      <c r="G1463" s="294" t="str">
        <f ca="1">IF(C1463=$U$4,"Enter smelter details", IF(ISERROR($S1463),"",OFFSET('Smelter Reference List'!$F$4,$S1463-4,0)))</f>
        <v/>
      </c>
      <c r="H1463" s="295" t="str">
        <f ca="1">IF(ISERROR($S1463),"",OFFSET('Smelter Reference List'!$G$4,$S1463-4,0))</f>
        <v/>
      </c>
      <c r="I1463" s="296" t="str">
        <f ca="1">IF(ISERROR($S1463),"",OFFSET('Smelter Reference List'!$H$4,$S1463-4,0))</f>
        <v/>
      </c>
      <c r="J1463" s="296" t="str">
        <f ca="1">IF(ISERROR($S1463),"",OFFSET('Smelter Reference List'!$I$4,$S1463-4,0))</f>
        <v/>
      </c>
      <c r="K1463" s="297"/>
      <c r="L1463" s="297"/>
      <c r="M1463" s="297"/>
      <c r="N1463" s="297"/>
      <c r="O1463" s="297"/>
      <c r="P1463" s="297"/>
      <c r="Q1463" s="298"/>
      <c r="R1463" s="227"/>
      <c r="S1463" s="228" t="e">
        <f>IF(C1463="",NA(),MATCH($B1463&amp;$C1463,'Smelter Reference List'!$J:$J,0))</f>
        <v>#N/A</v>
      </c>
      <c r="T1463" s="229"/>
      <c r="U1463" s="229">
        <f t="shared" ca="1" si="45"/>
        <v>0</v>
      </c>
      <c r="V1463" s="229"/>
      <c r="W1463" s="229"/>
      <c r="Y1463" s="223" t="str">
        <f t="shared" si="46"/>
        <v/>
      </c>
    </row>
    <row r="1464" spans="1:25" s="223" customFormat="1" ht="20.25">
      <c r="A1464" s="293"/>
      <c r="B1464" s="294" t="str">
        <f>IF(LEN(A1464)=0,"",INDEX('Smelter Reference List'!$A:$A,MATCH($A1464,'Smelter Reference List'!$E:$E,0)))</f>
        <v/>
      </c>
      <c r="C1464" s="300" t="str">
        <f>IF(LEN(A1464)=0,"",INDEX('Smelter Reference List'!$C:$C,MATCH($A1464,'Smelter Reference List'!$E:$E,0)))</f>
        <v/>
      </c>
      <c r="D1464" s="294" t="str">
        <f ca="1">IF(ISERROR($S1464),"",OFFSET('Smelter Reference List'!$C$4,$S1464-4,0)&amp;"")</f>
        <v/>
      </c>
      <c r="E1464" s="294" t="str">
        <f ca="1">IF(ISERROR($S1464),"",OFFSET('Smelter Reference List'!$D$4,$S1464-4,0)&amp;"")</f>
        <v/>
      </c>
      <c r="F1464" s="294" t="str">
        <f ca="1">IF(ISERROR($S1464),"",OFFSET('Smelter Reference List'!$E$4,$S1464-4,0))</f>
        <v/>
      </c>
      <c r="G1464" s="294" t="str">
        <f ca="1">IF(C1464=$U$4,"Enter smelter details", IF(ISERROR($S1464),"",OFFSET('Smelter Reference List'!$F$4,$S1464-4,0)))</f>
        <v/>
      </c>
      <c r="H1464" s="295" t="str">
        <f ca="1">IF(ISERROR($S1464),"",OFFSET('Smelter Reference List'!$G$4,$S1464-4,0))</f>
        <v/>
      </c>
      <c r="I1464" s="296" t="str">
        <f ca="1">IF(ISERROR($S1464),"",OFFSET('Smelter Reference List'!$H$4,$S1464-4,0))</f>
        <v/>
      </c>
      <c r="J1464" s="296" t="str">
        <f ca="1">IF(ISERROR($S1464),"",OFFSET('Smelter Reference List'!$I$4,$S1464-4,0))</f>
        <v/>
      </c>
      <c r="K1464" s="297"/>
      <c r="L1464" s="297"/>
      <c r="M1464" s="297"/>
      <c r="N1464" s="297"/>
      <c r="O1464" s="297"/>
      <c r="P1464" s="297"/>
      <c r="Q1464" s="298"/>
      <c r="R1464" s="227"/>
      <c r="S1464" s="228" t="e">
        <f>IF(C1464="",NA(),MATCH($B1464&amp;$C1464,'Smelter Reference List'!$J:$J,0))</f>
        <v>#N/A</v>
      </c>
      <c r="T1464" s="229"/>
      <c r="U1464" s="229">
        <f t="shared" ca="1" si="45"/>
        <v>0</v>
      </c>
      <c r="V1464" s="229"/>
      <c r="W1464" s="229"/>
      <c r="Y1464" s="223" t="str">
        <f t="shared" si="46"/>
        <v/>
      </c>
    </row>
    <row r="1465" spans="1:25" s="223" customFormat="1" ht="20.25">
      <c r="A1465" s="293"/>
      <c r="B1465" s="294" t="str">
        <f>IF(LEN(A1465)=0,"",INDEX('Smelter Reference List'!$A:$A,MATCH($A1465,'Smelter Reference List'!$E:$E,0)))</f>
        <v/>
      </c>
      <c r="C1465" s="300" t="str">
        <f>IF(LEN(A1465)=0,"",INDEX('Smelter Reference List'!$C:$C,MATCH($A1465,'Smelter Reference List'!$E:$E,0)))</f>
        <v/>
      </c>
      <c r="D1465" s="294" t="str">
        <f ca="1">IF(ISERROR($S1465),"",OFFSET('Smelter Reference List'!$C$4,$S1465-4,0)&amp;"")</f>
        <v/>
      </c>
      <c r="E1465" s="294" t="str">
        <f ca="1">IF(ISERROR($S1465),"",OFFSET('Smelter Reference List'!$D$4,$S1465-4,0)&amp;"")</f>
        <v/>
      </c>
      <c r="F1465" s="294" t="str">
        <f ca="1">IF(ISERROR($S1465),"",OFFSET('Smelter Reference List'!$E$4,$S1465-4,0))</f>
        <v/>
      </c>
      <c r="G1465" s="294" t="str">
        <f ca="1">IF(C1465=$U$4,"Enter smelter details", IF(ISERROR($S1465),"",OFFSET('Smelter Reference List'!$F$4,$S1465-4,0)))</f>
        <v/>
      </c>
      <c r="H1465" s="295" t="str">
        <f ca="1">IF(ISERROR($S1465),"",OFFSET('Smelter Reference List'!$G$4,$S1465-4,0))</f>
        <v/>
      </c>
      <c r="I1465" s="296" t="str">
        <f ca="1">IF(ISERROR($S1465),"",OFFSET('Smelter Reference List'!$H$4,$S1465-4,0))</f>
        <v/>
      </c>
      <c r="J1465" s="296" t="str">
        <f ca="1">IF(ISERROR($S1465),"",OFFSET('Smelter Reference List'!$I$4,$S1465-4,0))</f>
        <v/>
      </c>
      <c r="K1465" s="297"/>
      <c r="L1465" s="297"/>
      <c r="M1465" s="297"/>
      <c r="N1465" s="297"/>
      <c r="O1465" s="297"/>
      <c r="P1465" s="297"/>
      <c r="Q1465" s="298"/>
      <c r="R1465" s="227"/>
      <c r="S1465" s="228" t="e">
        <f>IF(C1465="",NA(),MATCH($B1465&amp;$C1465,'Smelter Reference List'!$J:$J,0))</f>
        <v>#N/A</v>
      </c>
      <c r="T1465" s="229"/>
      <c r="U1465" s="229">
        <f t="shared" ca="1" si="45"/>
        <v>0</v>
      </c>
      <c r="V1465" s="229"/>
      <c r="W1465" s="229"/>
      <c r="Y1465" s="223" t="str">
        <f t="shared" si="46"/>
        <v/>
      </c>
    </row>
    <row r="1466" spans="1:25" s="223" customFormat="1" ht="20.25">
      <c r="A1466" s="293"/>
      <c r="B1466" s="294" t="str">
        <f>IF(LEN(A1466)=0,"",INDEX('Smelter Reference List'!$A:$A,MATCH($A1466,'Smelter Reference List'!$E:$E,0)))</f>
        <v/>
      </c>
      <c r="C1466" s="300" t="str">
        <f>IF(LEN(A1466)=0,"",INDEX('Smelter Reference List'!$C:$C,MATCH($A1466,'Smelter Reference List'!$E:$E,0)))</f>
        <v/>
      </c>
      <c r="D1466" s="294" t="str">
        <f ca="1">IF(ISERROR($S1466),"",OFFSET('Smelter Reference List'!$C$4,$S1466-4,0)&amp;"")</f>
        <v/>
      </c>
      <c r="E1466" s="294" t="str">
        <f ca="1">IF(ISERROR($S1466),"",OFFSET('Smelter Reference List'!$D$4,$S1466-4,0)&amp;"")</f>
        <v/>
      </c>
      <c r="F1466" s="294" t="str">
        <f ca="1">IF(ISERROR($S1466),"",OFFSET('Smelter Reference List'!$E$4,$S1466-4,0))</f>
        <v/>
      </c>
      <c r="G1466" s="294" t="str">
        <f ca="1">IF(C1466=$U$4,"Enter smelter details", IF(ISERROR($S1466),"",OFFSET('Smelter Reference List'!$F$4,$S1466-4,0)))</f>
        <v/>
      </c>
      <c r="H1466" s="295" t="str">
        <f ca="1">IF(ISERROR($S1466),"",OFFSET('Smelter Reference List'!$G$4,$S1466-4,0))</f>
        <v/>
      </c>
      <c r="I1466" s="296" t="str">
        <f ca="1">IF(ISERROR($S1466),"",OFFSET('Smelter Reference List'!$H$4,$S1466-4,0))</f>
        <v/>
      </c>
      <c r="J1466" s="296" t="str">
        <f ca="1">IF(ISERROR($S1466),"",OFFSET('Smelter Reference List'!$I$4,$S1466-4,0))</f>
        <v/>
      </c>
      <c r="K1466" s="297"/>
      <c r="L1466" s="297"/>
      <c r="M1466" s="297"/>
      <c r="N1466" s="297"/>
      <c r="O1466" s="297"/>
      <c r="P1466" s="297"/>
      <c r="Q1466" s="298"/>
      <c r="R1466" s="227"/>
      <c r="S1466" s="228" t="e">
        <f>IF(C1466="",NA(),MATCH($B1466&amp;$C1466,'Smelter Reference List'!$J:$J,0))</f>
        <v>#N/A</v>
      </c>
      <c r="T1466" s="229"/>
      <c r="U1466" s="229">
        <f t="shared" ca="1" si="45"/>
        <v>0</v>
      </c>
      <c r="V1466" s="229"/>
      <c r="W1466" s="229"/>
      <c r="Y1466" s="223" t="str">
        <f t="shared" si="46"/>
        <v/>
      </c>
    </row>
    <row r="1467" spans="1:25" s="223" customFormat="1" ht="20.25">
      <c r="A1467" s="293"/>
      <c r="B1467" s="294" t="str">
        <f>IF(LEN(A1467)=0,"",INDEX('Smelter Reference List'!$A:$A,MATCH($A1467,'Smelter Reference List'!$E:$E,0)))</f>
        <v/>
      </c>
      <c r="C1467" s="300" t="str">
        <f>IF(LEN(A1467)=0,"",INDEX('Smelter Reference List'!$C:$C,MATCH($A1467,'Smelter Reference List'!$E:$E,0)))</f>
        <v/>
      </c>
      <c r="D1467" s="294" t="str">
        <f ca="1">IF(ISERROR($S1467),"",OFFSET('Smelter Reference List'!$C$4,$S1467-4,0)&amp;"")</f>
        <v/>
      </c>
      <c r="E1467" s="294" t="str">
        <f ca="1">IF(ISERROR($S1467),"",OFFSET('Smelter Reference List'!$D$4,$S1467-4,0)&amp;"")</f>
        <v/>
      </c>
      <c r="F1467" s="294" t="str">
        <f ca="1">IF(ISERROR($S1467),"",OFFSET('Smelter Reference List'!$E$4,$S1467-4,0))</f>
        <v/>
      </c>
      <c r="G1467" s="294" t="str">
        <f ca="1">IF(C1467=$U$4,"Enter smelter details", IF(ISERROR($S1467),"",OFFSET('Smelter Reference List'!$F$4,$S1467-4,0)))</f>
        <v/>
      </c>
      <c r="H1467" s="295" t="str">
        <f ca="1">IF(ISERROR($S1467),"",OFFSET('Smelter Reference List'!$G$4,$S1467-4,0))</f>
        <v/>
      </c>
      <c r="I1467" s="296" t="str">
        <f ca="1">IF(ISERROR($S1467),"",OFFSET('Smelter Reference List'!$H$4,$S1467-4,0))</f>
        <v/>
      </c>
      <c r="J1467" s="296" t="str">
        <f ca="1">IF(ISERROR($S1467),"",OFFSET('Smelter Reference List'!$I$4,$S1467-4,0))</f>
        <v/>
      </c>
      <c r="K1467" s="297"/>
      <c r="L1467" s="297"/>
      <c r="M1467" s="297"/>
      <c r="N1467" s="297"/>
      <c r="O1467" s="297"/>
      <c r="P1467" s="297"/>
      <c r="Q1467" s="298"/>
      <c r="R1467" s="227"/>
      <c r="S1467" s="228" t="e">
        <f>IF(C1467="",NA(),MATCH($B1467&amp;$C1467,'Smelter Reference List'!$J:$J,0))</f>
        <v>#N/A</v>
      </c>
      <c r="T1467" s="229"/>
      <c r="U1467" s="229">
        <f t="shared" ca="1" si="45"/>
        <v>0</v>
      </c>
      <c r="V1467" s="229"/>
      <c r="W1467" s="229"/>
      <c r="Y1467" s="223" t="str">
        <f t="shared" si="46"/>
        <v/>
      </c>
    </row>
    <row r="1468" spans="1:25" s="223" customFormat="1" ht="20.25">
      <c r="A1468" s="293"/>
      <c r="B1468" s="294" t="str">
        <f>IF(LEN(A1468)=0,"",INDEX('Smelter Reference List'!$A:$A,MATCH($A1468,'Smelter Reference List'!$E:$E,0)))</f>
        <v/>
      </c>
      <c r="C1468" s="300" t="str">
        <f>IF(LEN(A1468)=0,"",INDEX('Smelter Reference List'!$C:$C,MATCH($A1468,'Smelter Reference List'!$E:$E,0)))</f>
        <v/>
      </c>
      <c r="D1468" s="294" t="str">
        <f ca="1">IF(ISERROR($S1468),"",OFFSET('Smelter Reference List'!$C$4,$S1468-4,0)&amp;"")</f>
        <v/>
      </c>
      <c r="E1468" s="294" t="str">
        <f ca="1">IF(ISERROR($S1468),"",OFFSET('Smelter Reference List'!$D$4,$S1468-4,0)&amp;"")</f>
        <v/>
      </c>
      <c r="F1468" s="294" t="str">
        <f ca="1">IF(ISERROR($S1468),"",OFFSET('Smelter Reference List'!$E$4,$S1468-4,0))</f>
        <v/>
      </c>
      <c r="G1468" s="294" t="str">
        <f ca="1">IF(C1468=$U$4,"Enter smelter details", IF(ISERROR($S1468),"",OFFSET('Smelter Reference List'!$F$4,$S1468-4,0)))</f>
        <v/>
      </c>
      <c r="H1468" s="295" t="str">
        <f ca="1">IF(ISERROR($S1468),"",OFFSET('Smelter Reference List'!$G$4,$S1468-4,0))</f>
        <v/>
      </c>
      <c r="I1468" s="296" t="str">
        <f ca="1">IF(ISERROR($S1468),"",OFFSET('Smelter Reference List'!$H$4,$S1468-4,0))</f>
        <v/>
      </c>
      <c r="J1468" s="296" t="str">
        <f ca="1">IF(ISERROR($S1468),"",OFFSET('Smelter Reference List'!$I$4,$S1468-4,0))</f>
        <v/>
      </c>
      <c r="K1468" s="297"/>
      <c r="L1468" s="297"/>
      <c r="M1468" s="297"/>
      <c r="N1468" s="297"/>
      <c r="O1468" s="297"/>
      <c r="P1468" s="297"/>
      <c r="Q1468" s="298"/>
      <c r="R1468" s="227"/>
      <c r="S1468" s="228" t="e">
        <f>IF(C1468="",NA(),MATCH($B1468&amp;$C1468,'Smelter Reference List'!$J:$J,0))</f>
        <v>#N/A</v>
      </c>
      <c r="T1468" s="229"/>
      <c r="U1468" s="229">
        <f t="shared" ca="1" si="45"/>
        <v>0</v>
      </c>
      <c r="V1468" s="229"/>
      <c r="W1468" s="229"/>
      <c r="Y1468" s="223" t="str">
        <f t="shared" si="46"/>
        <v/>
      </c>
    </row>
    <row r="1469" spans="1:25" s="223" customFormat="1" ht="20.25">
      <c r="A1469" s="293"/>
      <c r="B1469" s="294" t="str">
        <f>IF(LEN(A1469)=0,"",INDEX('Smelter Reference List'!$A:$A,MATCH($A1469,'Smelter Reference List'!$E:$E,0)))</f>
        <v/>
      </c>
      <c r="C1469" s="300" t="str">
        <f>IF(LEN(A1469)=0,"",INDEX('Smelter Reference List'!$C:$C,MATCH($A1469,'Smelter Reference List'!$E:$E,0)))</f>
        <v/>
      </c>
      <c r="D1469" s="294" t="str">
        <f ca="1">IF(ISERROR($S1469),"",OFFSET('Smelter Reference List'!$C$4,$S1469-4,0)&amp;"")</f>
        <v/>
      </c>
      <c r="E1469" s="294" t="str">
        <f ca="1">IF(ISERROR($S1469),"",OFFSET('Smelter Reference List'!$D$4,$S1469-4,0)&amp;"")</f>
        <v/>
      </c>
      <c r="F1469" s="294" t="str">
        <f ca="1">IF(ISERROR($S1469),"",OFFSET('Smelter Reference List'!$E$4,$S1469-4,0))</f>
        <v/>
      </c>
      <c r="G1469" s="294" t="str">
        <f ca="1">IF(C1469=$U$4,"Enter smelter details", IF(ISERROR($S1469),"",OFFSET('Smelter Reference List'!$F$4,$S1469-4,0)))</f>
        <v/>
      </c>
      <c r="H1469" s="295" t="str">
        <f ca="1">IF(ISERROR($S1469),"",OFFSET('Smelter Reference List'!$G$4,$S1469-4,0))</f>
        <v/>
      </c>
      <c r="I1469" s="296" t="str">
        <f ca="1">IF(ISERROR($S1469),"",OFFSET('Smelter Reference List'!$H$4,$S1469-4,0))</f>
        <v/>
      </c>
      <c r="J1469" s="296" t="str">
        <f ca="1">IF(ISERROR($S1469),"",OFFSET('Smelter Reference List'!$I$4,$S1469-4,0))</f>
        <v/>
      </c>
      <c r="K1469" s="297"/>
      <c r="L1469" s="297"/>
      <c r="M1469" s="297"/>
      <c r="N1469" s="297"/>
      <c r="O1469" s="297"/>
      <c r="P1469" s="297"/>
      <c r="Q1469" s="298"/>
      <c r="R1469" s="227"/>
      <c r="S1469" s="228" t="e">
        <f>IF(C1469="",NA(),MATCH($B1469&amp;$C1469,'Smelter Reference List'!$J:$J,0))</f>
        <v>#N/A</v>
      </c>
      <c r="T1469" s="229"/>
      <c r="U1469" s="229">
        <f t="shared" ca="1" si="45"/>
        <v>0</v>
      </c>
      <c r="V1469" s="229"/>
      <c r="W1469" s="229"/>
      <c r="Y1469" s="223" t="str">
        <f t="shared" si="46"/>
        <v/>
      </c>
    </row>
    <row r="1470" spans="1:25" s="223" customFormat="1" ht="20.25">
      <c r="A1470" s="293"/>
      <c r="B1470" s="294" t="str">
        <f>IF(LEN(A1470)=0,"",INDEX('Smelter Reference List'!$A:$A,MATCH($A1470,'Smelter Reference List'!$E:$E,0)))</f>
        <v/>
      </c>
      <c r="C1470" s="300" t="str">
        <f>IF(LEN(A1470)=0,"",INDEX('Smelter Reference List'!$C:$C,MATCH($A1470,'Smelter Reference List'!$E:$E,0)))</f>
        <v/>
      </c>
      <c r="D1470" s="294" t="str">
        <f ca="1">IF(ISERROR($S1470),"",OFFSET('Smelter Reference List'!$C$4,$S1470-4,0)&amp;"")</f>
        <v/>
      </c>
      <c r="E1470" s="294" t="str">
        <f ca="1">IF(ISERROR($S1470),"",OFFSET('Smelter Reference List'!$D$4,$S1470-4,0)&amp;"")</f>
        <v/>
      </c>
      <c r="F1470" s="294" t="str">
        <f ca="1">IF(ISERROR($S1470),"",OFFSET('Smelter Reference List'!$E$4,$S1470-4,0))</f>
        <v/>
      </c>
      <c r="G1470" s="294" t="str">
        <f ca="1">IF(C1470=$U$4,"Enter smelter details", IF(ISERROR($S1470),"",OFFSET('Smelter Reference List'!$F$4,$S1470-4,0)))</f>
        <v/>
      </c>
      <c r="H1470" s="295" t="str">
        <f ca="1">IF(ISERROR($S1470),"",OFFSET('Smelter Reference List'!$G$4,$S1470-4,0))</f>
        <v/>
      </c>
      <c r="I1470" s="296" t="str">
        <f ca="1">IF(ISERROR($S1470),"",OFFSET('Smelter Reference List'!$H$4,$S1470-4,0))</f>
        <v/>
      </c>
      <c r="J1470" s="296" t="str">
        <f ca="1">IF(ISERROR($S1470),"",OFFSET('Smelter Reference List'!$I$4,$S1470-4,0))</f>
        <v/>
      </c>
      <c r="K1470" s="297"/>
      <c r="L1470" s="297"/>
      <c r="M1470" s="297"/>
      <c r="N1470" s="297"/>
      <c r="O1470" s="297"/>
      <c r="P1470" s="297"/>
      <c r="Q1470" s="298"/>
      <c r="R1470" s="227"/>
      <c r="S1470" s="228" t="e">
        <f>IF(C1470="",NA(),MATCH($B1470&amp;$C1470,'Smelter Reference List'!$J:$J,0))</f>
        <v>#N/A</v>
      </c>
      <c r="T1470" s="229"/>
      <c r="U1470" s="229">
        <f t="shared" ca="1" si="45"/>
        <v>0</v>
      </c>
      <c r="V1470" s="229"/>
      <c r="W1470" s="229"/>
      <c r="Y1470" s="223" t="str">
        <f t="shared" si="46"/>
        <v/>
      </c>
    </row>
    <row r="1471" spans="1:25" s="223" customFormat="1" ht="20.25">
      <c r="A1471" s="293"/>
      <c r="B1471" s="294" t="str">
        <f>IF(LEN(A1471)=0,"",INDEX('Smelter Reference List'!$A:$A,MATCH($A1471,'Smelter Reference List'!$E:$E,0)))</f>
        <v/>
      </c>
      <c r="C1471" s="300" t="str">
        <f>IF(LEN(A1471)=0,"",INDEX('Smelter Reference List'!$C:$C,MATCH($A1471,'Smelter Reference List'!$E:$E,0)))</f>
        <v/>
      </c>
      <c r="D1471" s="294" t="str">
        <f ca="1">IF(ISERROR($S1471),"",OFFSET('Smelter Reference List'!$C$4,$S1471-4,0)&amp;"")</f>
        <v/>
      </c>
      <c r="E1471" s="294" t="str">
        <f ca="1">IF(ISERROR($S1471),"",OFFSET('Smelter Reference List'!$D$4,$S1471-4,0)&amp;"")</f>
        <v/>
      </c>
      <c r="F1471" s="294" t="str">
        <f ca="1">IF(ISERROR($S1471),"",OFFSET('Smelter Reference List'!$E$4,$S1471-4,0))</f>
        <v/>
      </c>
      <c r="G1471" s="294" t="str">
        <f ca="1">IF(C1471=$U$4,"Enter smelter details", IF(ISERROR($S1471),"",OFFSET('Smelter Reference List'!$F$4,$S1471-4,0)))</f>
        <v/>
      </c>
      <c r="H1471" s="295" t="str">
        <f ca="1">IF(ISERROR($S1471),"",OFFSET('Smelter Reference List'!$G$4,$S1471-4,0))</f>
        <v/>
      </c>
      <c r="I1471" s="296" t="str">
        <f ca="1">IF(ISERROR($S1471),"",OFFSET('Smelter Reference List'!$H$4,$S1471-4,0))</f>
        <v/>
      </c>
      <c r="J1471" s="296" t="str">
        <f ca="1">IF(ISERROR($S1471),"",OFFSET('Smelter Reference List'!$I$4,$S1471-4,0))</f>
        <v/>
      </c>
      <c r="K1471" s="297"/>
      <c r="L1471" s="297"/>
      <c r="M1471" s="297"/>
      <c r="N1471" s="297"/>
      <c r="O1471" s="297"/>
      <c r="P1471" s="297"/>
      <c r="Q1471" s="298"/>
      <c r="R1471" s="227"/>
      <c r="S1471" s="228" t="e">
        <f>IF(C1471="",NA(),MATCH($B1471&amp;$C1471,'Smelter Reference List'!$J:$J,0))</f>
        <v>#N/A</v>
      </c>
      <c r="T1471" s="229"/>
      <c r="U1471" s="229">
        <f t="shared" ca="1" si="45"/>
        <v>0</v>
      </c>
      <c r="V1471" s="229"/>
      <c r="W1471" s="229"/>
      <c r="Y1471" s="223" t="str">
        <f t="shared" si="46"/>
        <v/>
      </c>
    </row>
    <row r="1472" spans="1:25" s="223" customFormat="1" ht="20.25">
      <c r="A1472" s="293"/>
      <c r="B1472" s="294" t="str">
        <f>IF(LEN(A1472)=0,"",INDEX('Smelter Reference List'!$A:$A,MATCH($A1472,'Smelter Reference List'!$E:$E,0)))</f>
        <v/>
      </c>
      <c r="C1472" s="300" t="str">
        <f>IF(LEN(A1472)=0,"",INDEX('Smelter Reference List'!$C:$C,MATCH($A1472,'Smelter Reference List'!$E:$E,0)))</f>
        <v/>
      </c>
      <c r="D1472" s="294" t="str">
        <f ca="1">IF(ISERROR($S1472),"",OFFSET('Smelter Reference List'!$C$4,$S1472-4,0)&amp;"")</f>
        <v/>
      </c>
      <c r="E1472" s="294" t="str">
        <f ca="1">IF(ISERROR($S1472),"",OFFSET('Smelter Reference List'!$D$4,$S1472-4,0)&amp;"")</f>
        <v/>
      </c>
      <c r="F1472" s="294" t="str">
        <f ca="1">IF(ISERROR($S1472),"",OFFSET('Smelter Reference List'!$E$4,$S1472-4,0))</f>
        <v/>
      </c>
      <c r="G1472" s="294" t="str">
        <f ca="1">IF(C1472=$U$4,"Enter smelter details", IF(ISERROR($S1472),"",OFFSET('Smelter Reference List'!$F$4,$S1472-4,0)))</f>
        <v/>
      </c>
      <c r="H1472" s="295" t="str">
        <f ca="1">IF(ISERROR($S1472),"",OFFSET('Smelter Reference List'!$G$4,$S1472-4,0))</f>
        <v/>
      </c>
      <c r="I1472" s="296" t="str">
        <f ca="1">IF(ISERROR($S1472),"",OFFSET('Smelter Reference List'!$H$4,$S1472-4,0))</f>
        <v/>
      </c>
      <c r="J1472" s="296" t="str">
        <f ca="1">IF(ISERROR($S1472),"",OFFSET('Smelter Reference List'!$I$4,$S1472-4,0))</f>
        <v/>
      </c>
      <c r="K1472" s="297"/>
      <c r="L1472" s="297"/>
      <c r="M1472" s="297"/>
      <c r="N1472" s="297"/>
      <c r="O1472" s="297"/>
      <c r="P1472" s="297"/>
      <c r="Q1472" s="298"/>
      <c r="R1472" s="227"/>
      <c r="S1472" s="228" t="e">
        <f>IF(C1472="",NA(),MATCH($B1472&amp;$C1472,'Smelter Reference List'!$J:$J,0))</f>
        <v>#N/A</v>
      </c>
      <c r="T1472" s="229"/>
      <c r="U1472" s="229">
        <f t="shared" ca="1" si="45"/>
        <v>0</v>
      </c>
      <c r="V1472" s="229"/>
      <c r="W1472" s="229"/>
      <c r="Y1472" s="223" t="str">
        <f t="shared" si="46"/>
        <v/>
      </c>
    </row>
    <row r="1473" spans="1:25" s="223" customFormat="1" ht="20.25">
      <c r="A1473" s="293"/>
      <c r="B1473" s="294" t="str">
        <f>IF(LEN(A1473)=0,"",INDEX('Smelter Reference List'!$A:$A,MATCH($A1473,'Smelter Reference List'!$E:$E,0)))</f>
        <v/>
      </c>
      <c r="C1473" s="300" t="str">
        <f>IF(LEN(A1473)=0,"",INDEX('Smelter Reference List'!$C:$C,MATCH($A1473,'Smelter Reference List'!$E:$E,0)))</f>
        <v/>
      </c>
      <c r="D1473" s="294" t="str">
        <f ca="1">IF(ISERROR($S1473),"",OFFSET('Smelter Reference List'!$C$4,$S1473-4,0)&amp;"")</f>
        <v/>
      </c>
      <c r="E1473" s="294" t="str">
        <f ca="1">IF(ISERROR($S1473),"",OFFSET('Smelter Reference List'!$D$4,$S1473-4,0)&amp;"")</f>
        <v/>
      </c>
      <c r="F1473" s="294" t="str">
        <f ca="1">IF(ISERROR($S1473),"",OFFSET('Smelter Reference List'!$E$4,$S1473-4,0))</f>
        <v/>
      </c>
      <c r="G1473" s="294" t="str">
        <f ca="1">IF(C1473=$U$4,"Enter smelter details", IF(ISERROR($S1473),"",OFFSET('Smelter Reference List'!$F$4,$S1473-4,0)))</f>
        <v/>
      </c>
      <c r="H1473" s="295" t="str">
        <f ca="1">IF(ISERROR($S1473),"",OFFSET('Smelter Reference List'!$G$4,$S1473-4,0))</f>
        <v/>
      </c>
      <c r="I1473" s="296" t="str">
        <f ca="1">IF(ISERROR($S1473),"",OFFSET('Smelter Reference List'!$H$4,$S1473-4,0))</f>
        <v/>
      </c>
      <c r="J1473" s="296" t="str">
        <f ca="1">IF(ISERROR($S1473),"",OFFSET('Smelter Reference List'!$I$4,$S1473-4,0))</f>
        <v/>
      </c>
      <c r="K1473" s="297"/>
      <c r="L1473" s="297"/>
      <c r="M1473" s="297"/>
      <c r="N1473" s="297"/>
      <c r="O1473" s="297"/>
      <c r="P1473" s="297"/>
      <c r="Q1473" s="298"/>
      <c r="R1473" s="227"/>
      <c r="S1473" s="228" t="e">
        <f>IF(C1473="",NA(),MATCH($B1473&amp;$C1473,'Smelter Reference List'!$J:$J,0))</f>
        <v>#N/A</v>
      </c>
      <c r="T1473" s="229"/>
      <c r="U1473" s="229">
        <f t="shared" ca="1" si="45"/>
        <v>0</v>
      </c>
      <c r="V1473" s="229"/>
      <c r="W1473" s="229"/>
      <c r="Y1473" s="223" t="str">
        <f t="shared" si="46"/>
        <v/>
      </c>
    </row>
    <row r="1474" spans="1:25" s="223" customFormat="1" ht="20.25">
      <c r="A1474" s="293"/>
      <c r="B1474" s="294" t="str">
        <f>IF(LEN(A1474)=0,"",INDEX('Smelter Reference List'!$A:$A,MATCH($A1474,'Smelter Reference List'!$E:$E,0)))</f>
        <v/>
      </c>
      <c r="C1474" s="300" t="str">
        <f>IF(LEN(A1474)=0,"",INDEX('Smelter Reference List'!$C:$C,MATCH($A1474,'Smelter Reference List'!$E:$E,0)))</f>
        <v/>
      </c>
      <c r="D1474" s="294" t="str">
        <f ca="1">IF(ISERROR($S1474),"",OFFSET('Smelter Reference List'!$C$4,$S1474-4,0)&amp;"")</f>
        <v/>
      </c>
      <c r="E1474" s="294" t="str">
        <f ca="1">IF(ISERROR($S1474),"",OFFSET('Smelter Reference List'!$D$4,$S1474-4,0)&amp;"")</f>
        <v/>
      </c>
      <c r="F1474" s="294" t="str">
        <f ca="1">IF(ISERROR($S1474),"",OFFSET('Smelter Reference List'!$E$4,$S1474-4,0))</f>
        <v/>
      </c>
      <c r="G1474" s="294" t="str">
        <f ca="1">IF(C1474=$U$4,"Enter smelter details", IF(ISERROR($S1474),"",OFFSET('Smelter Reference List'!$F$4,$S1474-4,0)))</f>
        <v/>
      </c>
      <c r="H1474" s="295" t="str">
        <f ca="1">IF(ISERROR($S1474),"",OFFSET('Smelter Reference List'!$G$4,$S1474-4,0))</f>
        <v/>
      </c>
      <c r="I1474" s="296" t="str">
        <f ca="1">IF(ISERROR($S1474),"",OFFSET('Smelter Reference List'!$H$4,$S1474-4,0))</f>
        <v/>
      </c>
      <c r="J1474" s="296" t="str">
        <f ca="1">IF(ISERROR($S1474),"",OFFSET('Smelter Reference List'!$I$4,$S1474-4,0))</f>
        <v/>
      </c>
      <c r="K1474" s="297"/>
      <c r="L1474" s="297"/>
      <c r="M1474" s="297"/>
      <c r="N1474" s="297"/>
      <c r="O1474" s="297"/>
      <c r="P1474" s="297"/>
      <c r="Q1474" s="298"/>
      <c r="R1474" s="227"/>
      <c r="S1474" s="228" t="e">
        <f>IF(C1474="",NA(),MATCH($B1474&amp;$C1474,'Smelter Reference List'!$J:$J,0))</f>
        <v>#N/A</v>
      </c>
      <c r="T1474" s="229"/>
      <c r="U1474" s="229">
        <f t="shared" ca="1" si="45"/>
        <v>0</v>
      </c>
      <c r="V1474" s="229"/>
      <c r="W1474" s="229"/>
      <c r="Y1474" s="223" t="str">
        <f t="shared" si="46"/>
        <v/>
      </c>
    </row>
    <row r="1475" spans="1:25" s="223" customFormat="1" ht="20.25">
      <c r="A1475" s="293"/>
      <c r="B1475" s="294" t="str">
        <f>IF(LEN(A1475)=0,"",INDEX('Smelter Reference List'!$A:$A,MATCH($A1475,'Smelter Reference List'!$E:$E,0)))</f>
        <v/>
      </c>
      <c r="C1475" s="300" t="str">
        <f>IF(LEN(A1475)=0,"",INDEX('Smelter Reference List'!$C:$C,MATCH($A1475,'Smelter Reference List'!$E:$E,0)))</f>
        <v/>
      </c>
      <c r="D1475" s="294" t="str">
        <f ca="1">IF(ISERROR($S1475),"",OFFSET('Smelter Reference List'!$C$4,$S1475-4,0)&amp;"")</f>
        <v/>
      </c>
      <c r="E1475" s="294" t="str">
        <f ca="1">IF(ISERROR($S1475),"",OFFSET('Smelter Reference List'!$D$4,$S1475-4,0)&amp;"")</f>
        <v/>
      </c>
      <c r="F1475" s="294" t="str">
        <f ca="1">IF(ISERROR($S1475),"",OFFSET('Smelter Reference List'!$E$4,$S1475-4,0))</f>
        <v/>
      </c>
      <c r="G1475" s="294" t="str">
        <f ca="1">IF(C1475=$U$4,"Enter smelter details", IF(ISERROR($S1475),"",OFFSET('Smelter Reference List'!$F$4,$S1475-4,0)))</f>
        <v/>
      </c>
      <c r="H1475" s="295" t="str">
        <f ca="1">IF(ISERROR($S1475),"",OFFSET('Smelter Reference List'!$G$4,$S1475-4,0))</f>
        <v/>
      </c>
      <c r="I1475" s="296" t="str">
        <f ca="1">IF(ISERROR($S1475),"",OFFSET('Smelter Reference List'!$H$4,$S1475-4,0))</f>
        <v/>
      </c>
      <c r="J1475" s="296" t="str">
        <f ca="1">IF(ISERROR($S1475),"",OFFSET('Smelter Reference List'!$I$4,$S1475-4,0))</f>
        <v/>
      </c>
      <c r="K1475" s="297"/>
      <c r="L1475" s="297"/>
      <c r="M1475" s="297"/>
      <c r="N1475" s="297"/>
      <c r="O1475" s="297"/>
      <c r="P1475" s="297"/>
      <c r="Q1475" s="298"/>
      <c r="R1475" s="227"/>
      <c r="S1475" s="228" t="e">
        <f>IF(C1475="",NA(),MATCH($B1475&amp;$C1475,'Smelter Reference List'!$J:$J,0))</f>
        <v>#N/A</v>
      </c>
      <c r="T1475" s="229"/>
      <c r="U1475" s="229">
        <f t="shared" ca="1" si="45"/>
        <v>0</v>
      </c>
      <c r="V1475" s="229"/>
      <c r="W1475" s="229"/>
      <c r="Y1475" s="223" t="str">
        <f t="shared" si="46"/>
        <v/>
      </c>
    </row>
    <row r="1476" spans="1:25" s="223" customFormat="1" ht="20.25">
      <c r="A1476" s="293"/>
      <c r="B1476" s="294" t="str">
        <f>IF(LEN(A1476)=0,"",INDEX('Smelter Reference List'!$A:$A,MATCH($A1476,'Smelter Reference List'!$E:$E,0)))</f>
        <v/>
      </c>
      <c r="C1476" s="300" t="str">
        <f>IF(LEN(A1476)=0,"",INDEX('Smelter Reference List'!$C:$C,MATCH($A1476,'Smelter Reference List'!$E:$E,0)))</f>
        <v/>
      </c>
      <c r="D1476" s="294" t="str">
        <f ca="1">IF(ISERROR($S1476),"",OFFSET('Smelter Reference List'!$C$4,$S1476-4,0)&amp;"")</f>
        <v/>
      </c>
      <c r="E1476" s="294" t="str">
        <f ca="1">IF(ISERROR($S1476),"",OFFSET('Smelter Reference List'!$D$4,$S1476-4,0)&amp;"")</f>
        <v/>
      </c>
      <c r="F1476" s="294" t="str">
        <f ca="1">IF(ISERROR($S1476),"",OFFSET('Smelter Reference List'!$E$4,$S1476-4,0))</f>
        <v/>
      </c>
      <c r="G1476" s="294" t="str">
        <f ca="1">IF(C1476=$U$4,"Enter smelter details", IF(ISERROR($S1476),"",OFFSET('Smelter Reference List'!$F$4,$S1476-4,0)))</f>
        <v/>
      </c>
      <c r="H1476" s="295" t="str">
        <f ca="1">IF(ISERROR($S1476),"",OFFSET('Smelter Reference List'!$G$4,$S1476-4,0))</f>
        <v/>
      </c>
      <c r="I1476" s="296" t="str">
        <f ca="1">IF(ISERROR($S1476),"",OFFSET('Smelter Reference List'!$H$4,$S1476-4,0))</f>
        <v/>
      </c>
      <c r="J1476" s="296" t="str">
        <f ca="1">IF(ISERROR($S1476),"",OFFSET('Smelter Reference List'!$I$4,$S1476-4,0))</f>
        <v/>
      </c>
      <c r="K1476" s="297"/>
      <c r="L1476" s="297"/>
      <c r="M1476" s="297"/>
      <c r="N1476" s="297"/>
      <c r="O1476" s="297"/>
      <c r="P1476" s="297"/>
      <c r="Q1476" s="298"/>
      <c r="R1476" s="227"/>
      <c r="S1476" s="228" t="e">
        <f>IF(C1476="",NA(),MATCH($B1476&amp;$C1476,'Smelter Reference List'!$J:$J,0))</f>
        <v>#N/A</v>
      </c>
      <c r="T1476" s="229"/>
      <c r="U1476" s="229">
        <f t="shared" ca="1" si="45"/>
        <v>0</v>
      </c>
      <c r="V1476" s="229"/>
      <c r="W1476" s="229"/>
      <c r="Y1476" s="223" t="str">
        <f t="shared" si="46"/>
        <v/>
      </c>
    </row>
    <row r="1477" spans="1:25" s="223" customFormat="1" ht="20.25">
      <c r="A1477" s="293"/>
      <c r="B1477" s="294" t="str">
        <f>IF(LEN(A1477)=0,"",INDEX('Smelter Reference List'!$A:$A,MATCH($A1477,'Smelter Reference List'!$E:$E,0)))</f>
        <v/>
      </c>
      <c r="C1477" s="300" t="str">
        <f>IF(LEN(A1477)=0,"",INDEX('Smelter Reference List'!$C:$C,MATCH($A1477,'Smelter Reference List'!$E:$E,0)))</f>
        <v/>
      </c>
      <c r="D1477" s="294" t="str">
        <f ca="1">IF(ISERROR($S1477),"",OFFSET('Smelter Reference List'!$C$4,$S1477-4,0)&amp;"")</f>
        <v/>
      </c>
      <c r="E1477" s="294" t="str">
        <f ca="1">IF(ISERROR($S1477),"",OFFSET('Smelter Reference List'!$D$4,$S1477-4,0)&amp;"")</f>
        <v/>
      </c>
      <c r="F1477" s="294" t="str">
        <f ca="1">IF(ISERROR($S1477),"",OFFSET('Smelter Reference List'!$E$4,$S1477-4,0))</f>
        <v/>
      </c>
      <c r="G1477" s="294" t="str">
        <f ca="1">IF(C1477=$U$4,"Enter smelter details", IF(ISERROR($S1477),"",OFFSET('Smelter Reference List'!$F$4,$S1477-4,0)))</f>
        <v/>
      </c>
      <c r="H1477" s="295" t="str">
        <f ca="1">IF(ISERROR($S1477),"",OFFSET('Smelter Reference List'!$G$4,$S1477-4,0))</f>
        <v/>
      </c>
      <c r="I1477" s="296" t="str">
        <f ca="1">IF(ISERROR($S1477),"",OFFSET('Smelter Reference List'!$H$4,$S1477-4,0))</f>
        <v/>
      </c>
      <c r="J1477" s="296" t="str">
        <f ca="1">IF(ISERROR($S1477),"",OFFSET('Smelter Reference List'!$I$4,$S1477-4,0))</f>
        <v/>
      </c>
      <c r="K1477" s="297"/>
      <c r="L1477" s="297"/>
      <c r="M1477" s="297"/>
      <c r="N1477" s="297"/>
      <c r="O1477" s="297"/>
      <c r="P1477" s="297"/>
      <c r="Q1477" s="298"/>
      <c r="R1477" s="227"/>
      <c r="S1477" s="228" t="e">
        <f>IF(C1477="",NA(),MATCH($B1477&amp;$C1477,'Smelter Reference List'!$J:$J,0))</f>
        <v>#N/A</v>
      </c>
      <c r="T1477" s="229"/>
      <c r="U1477" s="229">
        <f t="shared" ca="1" si="45"/>
        <v>0</v>
      </c>
      <c r="V1477" s="229"/>
      <c r="W1477" s="229"/>
      <c r="Y1477" s="223" t="str">
        <f t="shared" si="46"/>
        <v/>
      </c>
    </row>
    <row r="1478" spans="1:25" s="223" customFormat="1" ht="20.25">
      <c r="A1478" s="293"/>
      <c r="B1478" s="294" t="str">
        <f>IF(LEN(A1478)=0,"",INDEX('Smelter Reference List'!$A:$A,MATCH($A1478,'Smelter Reference List'!$E:$E,0)))</f>
        <v/>
      </c>
      <c r="C1478" s="300" t="str">
        <f>IF(LEN(A1478)=0,"",INDEX('Smelter Reference List'!$C:$C,MATCH($A1478,'Smelter Reference List'!$E:$E,0)))</f>
        <v/>
      </c>
      <c r="D1478" s="294" t="str">
        <f ca="1">IF(ISERROR($S1478),"",OFFSET('Smelter Reference List'!$C$4,$S1478-4,0)&amp;"")</f>
        <v/>
      </c>
      <c r="E1478" s="294" t="str">
        <f ca="1">IF(ISERROR($S1478),"",OFFSET('Smelter Reference List'!$D$4,$S1478-4,0)&amp;"")</f>
        <v/>
      </c>
      <c r="F1478" s="294" t="str">
        <f ca="1">IF(ISERROR($S1478),"",OFFSET('Smelter Reference List'!$E$4,$S1478-4,0))</f>
        <v/>
      </c>
      <c r="G1478" s="294" t="str">
        <f ca="1">IF(C1478=$U$4,"Enter smelter details", IF(ISERROR($S1478),"",OFFSET('Smelter Reference List'!$F$4,$S1478-4,0)))</f>
        <v/>
      </c>
      <c r="H1478" s="295" t="str">
        <f ca="1">IF(ISERROR($S1478),"",OFFSET('Smelter Reference List'!$G$4,$S1478-4,0))</f>
        <v/>
      </c>
      <c r="I1478" s="296" t="str">
        <f ca="1">IF(ISERROR($S1478),"",OFFSET('Smelter Reference List'!$H$4,$S1478-4,0))</f>
        <v/>
      </c>
      <c r="J1478" s="296" t="str">
        <f ca="1">IF(ISERROR($S1478),"",OFFSET('Smelter Reference List'!$I$4,$S1478-4,0))</f>
        <v/>
      </c>
      <c r="K1478" s="297"/>
      <c r="L1478" s="297"/>
      <c r="M1478" s="297"/>
      <c r="N1478" s="297"/>
      <c r="O1478" s="297"/>
      <c r="P1478" s="297"/>
      <c r="Q1478" s="298"/>
      <c r="R1478" s="227"/>
      <c r="S1478" s="228" t="e">
        <f>IF(C1478="",NA(),MATCH($B1478&amp;$C1478,'Smelter Reference List'!$J:$J,0))</f>
        <v>#N/A</v>
      </c>
      <c r="T1478" s="229"/>
      <c r="U1478" s="229">
        <f t="shared" ref="U1478:U1541" ca="1" si="47">IF(AND(C1478="Smelter not listed",OR(LEN(D1478)=0,LEN(E1478)=0)),1,0)</f>
        <v>0</v>
      </c>
      <c r="V1478" s="229"/>
      <c r="W1478" s="229"/>
      <c r="Y1478" s="223" t="str">
        <f t="shared" ref="Y1478:Y1541" si="48">B1478&amp;C1478</f>
        <v/>
      </c>
    </row>
    <row r="1479" spans="1:25" s="223" customFormat="1" ht="20.25">
      <c r="A1479" s="293"/>
      <c r="B1479" s="294" t="str">
        <f>IF(LEN(A1479)=0,"",INDEX('Smelter Reference List'!$A:$A,MATCH($A1479,'Smelter Reference List'!$E:$E,0)))</f>
        <v/>
      </c>
      <c r="C1479" s="300" t="str">
        <f>IF(LEN(A1479)=0,"",INDEX('Smelter Reference List'!$C:$C,MATCH($A1479,'Smelter Reference List'!$E:$E,0)))</f>
        <v/>
      </c>
      <c r="D1479" s="294" t="str">
        <f ca="1">IF(ISERROR($S1479),"",OFFSET('Smelter Reference List'!$C$4,$S1479-4,0)&amp;"")</f>
        <v/>
      </c>
      <c r="E1479" s="294" t="str">
        <f ca="1">IF(ISERROR($S1479),"",OFFSET('Smelter Reference List'!$D$4,$S1479-4,0)&amp;"")</f>
        <v/>
      </c>
      <c r="F1479" s="294" t="str">
        <f ca="1">IF(ISERROR($S1479),"",OFFSET('Smelter Reference List'!$E$4,$S1479-4,0))</f>
        <v/>
      </c>
      <c r="G1479" s="294" t="str">
        <f ca="1">IF(C1479=$U$4,"Enter smelter details", IF(ISERROR($S1479),"",OFFSET('Smelter Reference List'!$F$4,$S1479-4,0)))</f>
        <v/>
      </c>
      <c r="H1479" s="295" t="str">
        <f ca="1">IF(ISERROR($S1479),"",OFFSET('Smelter Reference List'!$G$4,$S1479-4,0))</f>
        <v/>
      </c>
      <c r="I1479" s="296" t="str">
        <f ca="1">IF(ISERROR($S1479),"",OFFSET('Smelter Reference List'!$H$4,$S1479-4,0))</f>
        <v/>
      </c>
      <c r="J1479" s="296" t="str">
        <f ca="1">IF(ISERROR($S1479),"",OFFSET('Smelter Reference List'!$I$4,$S1479-4,0))</f>
        <v/>
      </c>
      <c r="K1479" s="297"/>
      <c r="L1479" s="297"/>
      <c r="M1479" s="297"/>
      <c r="N1479" s="297"/>
      <c r="O1479" s="297"/>
      <c r="P1479" s="297"/>
      <c r="Q1479" s="298"/>
      <c r="R1479" s="227"/>
      <c r="S1479" s="228" t="e">
        <f>IF(C1479="",NA(),MATCH($B1479&amp;$C1479,'Smelter Reference List'!$J:$J,0))</f>
        <v>#N/A</v>
      </c>
      <c r="T1479" s="229"/>
      <c r="U1479" s="229">
        <f t="shared" ca="1" si="47"/>
        <v>0</v>
      </c>
      <c r="V1479" s="229"/>
      <c r="W1479" s="229"/>
      <c r="Y1479" s="223" t="str">
        <f t="shared" si="48"/>
        <v/>
      </c>
    </row>
    <row r="1480" spans="1:25" s="223" customFormat="1" ht="20.25">
      <c r="A1480" s="293"/>
      <c r="B1480" s="294" t="str">
        <f>IF(LEN(A1480)=0,"",INDEX('Smelter Reference List'!$A:$A,MATCH($A1480,'Smelter Reference List'!$E:$E,0)))</f>
        <v/>
      </c>
      <c r="C1480" s="300" t="str">
        <f>IF(LEN(A1480)=0,"",INDEX('Smelter Reference List'!$C:$C,MATCH($A1480,'Smelter Reference List'!$E:$E,0)))</f>
        <v/>
      </c>
      <c r="D1480" s="294" t="str">
        <f ca="1">IF(ISERROR($S1480),"",OFFSET('Smelter Reference List'!$C$4,$S1480-4,0)&amp;"")</f>
        <v/>
      </c>
      <c r="E1480" s="294" t="str">
        <f ca="1">IF(ISERROR($S1480),"",OFFSET('Smelter Reference List'!$D$4,$S1480-4,0)&amp;"")</f>
        <v/>
      </c>
      <c r="F1480" s="294" t="str">
        <f ca="1">IF(ISERROR($S1480),"",OFFSET('Smelter Reference List'!$E$4,$S1480-4,0))</f>
        <v/>
      </c>
      <c r="G1480" s="294" t="str">
        <f ca="1">IF(C1480=$U$4,"Enter smelter details", IF(ISERROR($S1480),"",OFFSET('Smelter Reference List'!$F$4,$S1480-4,0)))</f>
        <v/>
      </c>
      <c r="H1480" s="295" t="str">
        <f ca="1">IF(ISERROR($S1480),"",OFFSET('Smelter Reference List'!$G$4,$S1480-4,0))</f>
        <v/>
      </c>
      <c r="I1480" s="296" t="str">
        <f ca="1">IF(ISERROR($S1480),"",OFFSET('Smelter Reference List'!$H$4,$S1480-4,0))</f>
        <v/>
      </c>
      <c r="J1480" s="296" t="str">
        <f ca="1">IF(ISERROR($S1480),"",OFFSET('Smelter Reference List'!$I$4,$S1480-4,0))</f>
        <v/>
      </c>
      <c r="K1480" s="297"/>
      <c r="L1480" s="297"/>
      <c r="M1480" s="297"/>
      <c r="N1480" s="297"/>
      <c r="O1480" s="297"/>
      <c r="P1480" s="297"/>
      <c r="Q1480" s="298"/>
      <c r="R1480" s="227"/>
      <c r="S1480" s="228" t="e">
        <f>IF(C1480="",NA(),MATCH($B1480&amp;$C1480,'Smelter Reference List'!$J:$J,0))</f>
        <v>#N/A</v>
      </c>
      <c r="T1480" s="229"/>
      <c r="U1480" s="229">
        <f t="shared" ca="1" si="47"/>
        <v>0</v>
      </c>
      <c r="V1480" s="229"/>
      <c r="W1480" s="229"/>
      <c r="Y1480" s="223" t="str">
        <f t="shared" si="48"/>
        <v/>
      </c>
    </row>
    <row r="1481" spans="1:25" s="223" customFormat="1" ht="20.25">
      <c r="A1481" s="293"/>
      <c r="B1481" s="294" t="str">
        <f>IF(LEN(A1481)=0,"",INDEX('Smelter Reference List'!$A:$A,MATCH($A1481,'Smelter Reference List'!$E:$E,0)))</f>
        <v/>
      </c>
      <c r="C1481" s="300" t="str">
        <f>IF(LEN(A1481)=0,"",INDEX('Smelter Reference List'!$C:$C,MATCH($A1481,'Smelter Reference List'!$E:$E,0)))</f>
        <v/>
      </c>
      <c r="D1481" s="294" t="str">
        <f ca="1">IF(ISERROR($S1481),"",OFFSET('Smelter Reference List'!$C$4,$S1481-4,0)&amp;"")</f>
        <v/>
      </c>
      <c r="E1481" s="294" t="str">
        <f ca="1">IF(ISERROR($S1481),"",OFFSET('Smelter Reference List'!$D$4,$S1481-4,0)&amp;"")</f>
        <v/>
      </c>
      <c r="F1481" s="294" t="str">
        <f ca="1">IF(ISERROR($S1481),"",OFFSET('Smelter Reference List'!$E$4,$S1481-4,0))</f>
        <v/>
      </c>
      <c r="G1481" s="294" t="str">
        <f ca="1">IF(C1481=$U$4,"Enter smelter details", IF(ISERROR($S1481),"",OFFSET('Smelter Reference List'!$F$4,$S1481-4,0)))</f>
        <v/>
      </c>
      <c r="H1481" s="295" t="str">
        <f ca="1">IF(ISERROR($S1481),"",OFFSET('Smelter Reference List'!$G$4,$S1481-4,0))</f>
        <v/>
      </c>
      <c r="I1481" s="296" t="str">
        <f ca="1">IF(ISERROR($S1481),"",OFFSET('Smelter Reference List'!$H$4,$S1481-4,0))</f>
        <v/>
      </c>
      <c r="J1481" s="296" t="str">
        <f ca="1">IF(ISERROR($S1481),"",OFFSET('Smelter Reference List'!$I$4,$S1481-4,0))</f>
        <v/>
      </c>
      <c r="K1481" s="297"/>
      <c r="L1481" s="297"/>
      <c r="M1481" s="297"/>
      <c r="N1481" s="297"/>
      <c r="O1481" s="297"/>
      <c r="P1481" s="297"/>
      <c r="Q1481" s="298"/>
      <c r="R1481" s="227"/>
      <c r="S1481" s="228" t="e">
        <f>IF(C1481="",NA(),MATCH($B1481&amp;$C1481,'Smelter Reference List'!$J:$J,0))</f>
        <v>#N/A</v>
      </c>
      <c r="T1481" s="229"/>
      <c r="U1481" s="229">
        <f t="shared" ca="1" si="47"/>
        <v>0</v>
      </c>
      <c r="V1481" s="229"/>
      <c r="W1481" s="229"/>
      <c r="Y1481" s="223" t="str">
        <f t="shared" si="48"/>
        <v/>
      </c>
    </row>
    <row r="1482" spans="1:25" s="223" customFormat="1" ht="20.25">
      <c r="A1482" s="293"/>
      <c r="B1482" s="294" t="str">
        <f>IF(LEN(A1482)=0,"",INDEX('Smelter Reference List'!$A:$A,MATCH($A1482,'Smelter Reference List'!$E:$E,0)))</f>
        <v/>
      </c>
      <c r="C1482" s="300" t="str">
        <f>IF(LEN(A1482)=0,"",INDEX('Smelter Reference List'!$C:$C,MATCH($A1482,'Smelter Reference List'!$E:$E,0)))</f>
        <v/>
      </c>
      <c r="D1482" s="294" t="str">
        <f ca="1">IF(ISERROR($S1482),"",OFFSET('Smelter Reference List'!$C$4,$S1482-4,0)&amp;"")</f>
        <v/>
      </c>
      <c r="E1482" s="294" t="str">
        <f ca="1">IF(ISERROR($S1482),"",OFFSET('Smelter Reference List'!$D$4,$S1482-4,0)&amp;"")</f>
        <v/>
      </c>
      <c r="F1482" s="294" t="str">
        <f ca="1">IF(ISERROR($S1482),"",OFFSET('Smelter Reference List'!$E$4,$S1482-4,0))</f>
        <v/>
      </c>
      <c r="G1482" s="294" t="str">
        <f ca="1">IF(C1482=$U$4,"Enter smelter details", IF(ISERROR($S1482),"",OFFSET('Smelter Reference List'!$F$4,$S1482-4,0)))</f>
        <v/>
      </c>
      <c r="H1482" s="295" t="str">
        <f ca="1">IF(ISERROR($S1482),"",OFFSET('Smelter Reference List'!$G$4,$S1482-4,0))</f>
        <v/>
      </c>
      <c r="I1482" s="296" t="str">
        <f ca="1">IF(ISERROR($S1482),"",OFFSET('Smelter Reference List'!$H$4,$S1482-4,0))</f>
        <v/>
      </c>
      <c r="J1482" s="296" t="str">
        <f ca="1">IF(ISERROR($S1482),"",OFFSET('Smelter Reference List'!$I$4,$S1482-4,0))</f>
        <v/>
      </c>
      <c r="K1482" s="297"/>
      <c r="L1482" s="297"/>
      <c r="M1482" s="297"/>
      <c r="N1482" s="297"/>
      <c r="O1482" s="297"/>
      <c r="P1482" s="297"/>
      <c r="Q1482" s="298"/>
      <c r="R1482" s="227"/>
      <c r="S1482" s="228" t="e">
        <f>IF(C1482="",NA(),MATCH($B1482&amp;$C1482,'Smelter Reference List'!$J:$J,0))</f>
        <v>#N/A</v>
      </c>
      <c r="T1482" s="229"/>
      <c r="U1482" s="229">
        <f t="shared" ca="1" si="47"/>
        <v>0</v>
      </c>
      <c r="V1482" s="229"/>
      <c r="W1482" s="229"/>
      <c r="Y1482" s="223" t="str">
        <f t="shared" si="48"/>
        <v/>
      </c>
    </row>
    <row r="1483" spans="1:25" s="223" customFormat="1" ht="20.25">
      <c r="A1483" s="293"/>
      <c r="B1483" s="294" t="str">
        <f>IF(LEN(A1483)=0,"",INDEX('Smelter Reference List'!$A:$A,MATCH($A1483,'Smelter Reference List'!$E:$E,0)))</f>
        <v/>
      </c>
      <c r="C1483" s="300" t="str">
        <f>IF(LEN(A1483)=0,"",INDEX('Smelter Reference List'!$C:$C,MATCH($A1483,'Smelter Reference List'!$E:$E,0)))</f>
        <v/>
      </c>
      <c r="D1483" s="294" t="str">
        <f ca="1">IF(ISERROR($S1483),"",OFFSET('Smelter Reference List'!$C$4,$S1483-4,0)&amp;"")</f>
        <v/>
      </c>
      <c r="E1483" s="294" t="str">
        <f ca="1">IF(ISERROR($S1483),"",OFFSET('Smelter Reference List'!$D$4,$S1483-4,0)&amp;"")</f>
        <v/>
      </c>
      <c r="F1483" s="294" t="str">
        <f ca="1">IF(ISERROR($S1483),"",OFFSET('Smelter Reference List'!$E$4,$S1483-4,0))</f>
        <v/>
      </c>
      <c r="G1483" s="294" t="str">
        <f ca="1">IF(C1483=$U$4,"Enter smelter details", IF(ISERROR($S1483),"",OFFSET('Smelter Reference List'!$F$4,$S1483-4,0)))</f>
        <v/>
      </c>
      <c r="H1483" s="295" t="str">
        <f ca="1">IF(ISERROR($S1483),"",OFFSET('Smelter Reference List'!$G$4,$S1483-4,0))</f>
        <v/>
      </c>
      <c r="I1483" s="296" t="str">
        <f ca="1">IF(ISERROR($S1483),"",OFFSET('Smelter Reference List'!$H$4,$S1483-4,0))</f>
        <v/>
      </c>
      <c r="J1483" s="296" t="str">
        <f ca="1">IF(ISERROR($S1483),"",OFFSET('Smelter Reference List'!$I$4,$S1483-4,0))</f>
        <v/>
      </c>
      <c r="K1483" s="297"/>
      <c r="L1483" s="297"/>
      <c r="M1483" s="297"/>
      <c r="N1483" s="297"/>
      <c r="O1483" s="297"/>
      <c r="P1483" s="297"/>
      <c r="Q1483" s="298"/>
      <c r="R1483" s="227"/>
      <c r="S1483" s="228" t="e">
        <f>IF(C1483="",NA(),MATCH($B1483&amp;$C1483,'Smelter Reference List'!$J:$J,0))</f>
        <v>#N/A</v>
      </c>
      <c r="T1483" s="229"/>
      <c r="U1483" s="229">
        <f t="shared" ca="1" si="47"/>
        <v>0</v>
      </c>
      <c r="V1483" s="229"/>
      <c r="W1483" s="229"/>
      <c r="Y1483" s="223" t="str">
        <f t="shared" si="48"/>
        <v/>
      </c>
    </row>
    <row r="1484" spans="1:25" s="223" customFormat="1" ht="20.25">
      <c r="A1484" s="293"/>
      <c r="B1484" s="294" t="str">
        <f>IF(LEN(A1484)=0,"",INDEX('Smelter Reference List'!$A:$A,MATCH($A1484,'Smelter Reference List'!$E:$E,0)))</f>
        <v/>
      </c>
      <c r="C1484" s="300" t="str">
        <f>IF(LEN(A1484)=0,"",INDEX('Smelter Reference List'!$C:$C,MATCH($A1484,'Smelter Reference List'!$E:$E,0)))</f>
        <v/>
      </c>
      <c r="D1484" s="294" t="str">
        <f ca="1">IF(ISERROR($S1484),"",OFFSET('Smelter Reference List'!$C$4,$S1484-4,0)&amp;"")</f>
        <v/>
      </c>
      <c r="E1484" s="294" t="str">
        <f ca="1">IF(ISERROR($S1484),"",OFFSET('Smelter Reference List'!$D$4,$S1484-4,0)&amp;"")</f>
        <v/>
      </c>
      <c r="F1484" s="294" t="str">
        <f ca="1">IF(ISERROR($S1484),"",OFFSET('Smelter Reference List'!$E$4,$S1484-4,0))</f>
        <v/>
      </c>
      <c r="G1484" s="294" t="str">
        <f ca="1">IF(C1484=$U$4,"Enter smelter details", IF(ISERROR($S1484),"",OFFSET('Smelter Reference List'!$F$4,$S1484-4,0)))</f>
        <v/>
      </c>
      <c r="H1484" s="295" t="str">
        <f ca="1">IF(ISERROR($S1484),"",OFFSET('Smelter Reference List'!$G$4,$S1484-4,0))</f>
        <v/>
      </c>
      <c r="I1484" s="296" t="str">
        <f ca="1">IF(ISERROR($S1484),"",OFFSET('Smelter Reference List'!$H$4,$S1484-4,0))</f>
        <v/>
      </c>
      <c r="J1484" s="296" t="str">
        <f ca="1">IF(ISERROR($S1484),"",OFFSET('Smelter Reference List'!$I$4,$S1484-4,0))</f>
        <v/>
      </c>
      <c r="K1484" s="297"/>
      <c r="L1484" s="297"/>
      <c r="M1484" s="297"/>
      <c r="N1484" s="297"/>
      <c r="O1484" s="297"/>
      <c r="P1484" s="297"/>
      <c r="Q1484" s="298"/>
      <c r="R1484" s="227"/>
      <c r="S1484" s="228" t="e">
        <f>IF(C1484="",NA(),MATCH($B1484&amp;$C1484,'Smelter Reference List'!$J:$J,0))</f>
        <v>#N/A</v>
      </c>
      <c r="T1484" s="229"/>
      <c r="U1484" s="229">
        <f t="shared" ca="1" si="47"/>
        <v>0</v>
      </c>
      <c r="V1484" s="229"/>
      <c r="W1484" s="229"/>
      <c r="Y1484" s="223" t="str">
        <f t="shared" si="48"/>
        <v/>
      </c>
    </row>
    <row r="1485" spans="1:25" s="223" customFormat="1" ht="20.25">
      <c r="A1485" s="293"/>
      <c r="B1485" s="294" t="str">
        <f>IF(LEN(A1485)=0,"",INDEX('Smelter Reference List'!$A:$A,MATCH($A1485,'Smelter Reference List'!$E:$E,0)))</f>
        <v/>
      </c>
      <c r="C1485" s="300" t="str">
        <f>IF(LEN(A1485)=0,"",INDEX('Smelter Reference List'!$C:$C,MATCH($A1485,'Smelter Reference List'!$E:$E,0)))</f>
        <v/>
      </c>
      <c r="D1485" s="294" t="str">
        <f ca="1">IF(ISERROR($S1485),"",OFFSET('Smelter Reference List'!$C$4,$S1485-4,0)&amp;"")</f>
        <v/>
      </c>
      <c r="E1485" s="294" t="str">
        <f ca="1">IF(ISERROR($S1485),"",OFFSET('Smelter Reference List'!$D$4,$S1485-4,0)&amp;"")</f>
        <v/>
      </c>
      <c r="F1485" s="294" t="str">
        <f ca="1">IF(ISERROR($S1485),"",OFFSET('Smelter Reference List'!$E$4,$S1485-4,0))</f>
        <v/>
      </c>
      <c r="G1485" s="294" t="str">
        <f ca="1">IF(C1485=$U$4,"Enter smelter details", IF(ISERROR($S1485),"",OFFSET('Smelter Reference List'!$F$4,$S1485-4,0)))</f>
        <v/>
      </c>
      <c r="H1485" s="295" t="str">
        <f ca="1">IF(ISERROR($S1485),"",OFFSET('Smelter Reference List'!$G$4,$S1485-4,0))</f>
        <v/>
      </c>
      <c r="I1485" s="296" t="str">
        <f ca="1">IF(ISERROR($S1485),"",OFFSET('Smelter Reference List'!$H$4,$S1485-4,0))</f>
        <v/>
      </c>
      <c r="J1485" s="296" t="str">
        <f ca="1">IF(ISERROR($S1485),"",OFFSET('Smelter Reference List'!$I$4,$S1485-4,0))</f>
        <v/>
      </c>
      <c r="K1485" s="297"/>
      <c r="L1485" s="297"/>
      <c r="M1485" s="297"/>
      <c r="N1485" s="297"/>
      <c r="O1485" s="297"/>
      <c r="P1485" s="297"/>
      <c r="Q1485" s="298"/>
      <c r="R1485" s="227"/>
      <c r="S1485" s="228" t="e">
        <f>IF(C1485="",NA(),MATCH($B1485&amp;$C1485,'Smelter Reference List'!$J:$J,0))</f>
        <v>#N/A</v>
      </c>
      <c r="T1485" s="229"/>
      <c r="U1485" s="229">
        <f t="shared" ca="1" si="47"/>
        <v>0</v>
      </c>
      <c r="V1485" s="229"/>
      <c r="W1485" s="229"/>
      <c r="Y1485" s="223" t="str">
        <f t="shared" si="48"/>
        <v/>
      </c>
    </row>
    <row r="1486" spans="1:25" s="223" customFormat="1" ht="20.25">
      <c r="A1486" s="293"/>
      <c r="B1486" s="294" t="str">
        <f>IF(LEN(A1486)=0,"",INDEX('Smelter Reference List'!$A:$A,MATCH($A1486,'Smelter Reference List'!$E:$E,0)))</f>
        <v/>
      </c>
      <c r="C1486" s="300" t="str">
        <f>IF(LEN(A1486)=0,"",INDEX('Smelter Reference List'!$C:$C,MATCH($A1486,'Smelter Reference List'!$E:$E,0)))</f>
        <v/>
      </c>
      <c r="D1486" s="294" t="str">
        <f ca="1">IF(ISERROR($S1486),"",OFFSET('Smelter Reference List'!$C$4,$S1486-4,0)&amp;"")</f>
        <v/>
      </c>
      <c r="E1486" s="294" t="str">
        <f ca="1">IF(ISERROR($S1486),"",OFFSET('Smelter Reference List'!$D$4,$S1486-4,0)&amp;"")</f>
        <v/>
      </c>
      <c r="F1486" s="294" t="str">
        <f ca="1">IF(ISERROR($S1486),"",OFFSET('Smelter Reference List'!$E$4,$S1486-4,0))</f>
        <v/>
      </c>
      <c r="G1486" s="294" t="str">
        <f ca="1">IF(C1486=$U$4,"Enter smelter details", IF(ISERROR($S1486),"",OFFSET('Smelter Reference List'!$F$4,$S1486-4,0)))</f>
        <v/>
      </c>
      <c r="H1486" s="295" t="str">
        <f ca="1">IF(ISERROR($S1486),"",OFFSET('Smelter Reference List'!$G$4,$S1486-4,0))</f>
        <v/>
      </c>
      <c r="I1486" s="296" t="str">
        <f ca="1">IF(ISERROR($S1486),"",OFFSET('Smelter Reference List'!$H$4,$S1486-4,0))</f>
        <v/>
      </c>
      <c r="J1486" s="296" t="str">
        <f ca="1">IF(ISERROR($S1486),"",OFFSET('Smelter Reference List'!$I$4,$S1486-4,0))</f>
        <v/>
      </c>
      <c r="K1486" s="297"/>
      <c r="L1486" s="297"/>
      <c r="M1486" s="297"/>
      <c r="N1486" s="297"/>
      <c r="O1486" s="297"/>
      <c r="P1486" s="297"/>
      <c r="Q1486" s="298"/>
      <c r="R1486" s="227"/>
      <c r="S1486" s="228" t="e">
        <f>IF(C1486="",NA(),MATCH($B1486&amp;$C1486,'Smelter Reference List'!$J:$J,0))</f>
        <v>#N/A</v>
      </c>
      <c r="T1486" s="229"/>
      <c r="U1486" s="229">
        <f t="shared" ca="1" si="47"/>
        <v>0</v>
      </c>
      <c r="V1486" s="229"/>
      <c r="W1486" s="229"/>
      <c r="Y1486" s="223" t="str">
        <f t="shared" si="48"/>
        <v/>
      </c>
    </row>
    <row r="1487" spans="1:25" s="223" customFormat="1" ht="20.25">
      <c r="A1487" s="293"/>
      <c r="B1487" s="294" t="str">
        <f>IF(LEN(A1487)=0,"",INDEX('Smelter Reference List'!$A:$A,MATCH($A1487,'Smelter Reference List'!$E:$E,0)))</f>
        <v/>
      </c>
      <c r="C1487" s="300" t="str">
        <f>IF(LEN(A1487)=0,"",INDEX('Smelter Reference List'!$C:$C,MATCH($A1487,'Smelter Reference List'!$E:$E,0)))</f>
        <v/>
      </c>
      <c r="D1487" s="294" t="str">
        <f ca="1">IF(ISERROR($S1487),"",OFFSET('Smelter Reference List'!$C$4,$S1487-4,0)&amp;"")</f>
        <v/>
      </c>
      <c r="E1487" s="294" t="str">
        <f ca="1">IF(ISERROR($S1487),"",OFFSET('Smelter Reference List'!$D$4,$S1487-4,0)&amp;"")</f>
        <v/>
      </c>
      <c r="F1487" s="294" t="str">
        <f ca="1">IF(ISERROR($S1487),"",OFFSET('Smelter Reference List'!$E$4,$S1487-4,0))</f>
        <v/>
      </c>
      <c r="G1487" s="294" t="str">
        <f ca="1">IF(C1487=$U$4,"Enter smelter details", IF(ISERROR($S1487),"",OFFSET('Smelter Reference List'!$F$4,$S1487-4,0)))</f>
        <v/>
      </c>
      <c r="H1487" s="295" t="str">
        <f ca="1">IF(ISERROR($S1487),"",OFFSET('Smelter Reference List'!$G$4,$S1487-4,0))</f>
        <v/>
      </c>
      <c r="I1487" s="296" t="str">
        <f ca="1">IF(ISERROR($S1487),"",OFFSET('Smelter Reference List'!$H$4,$S1487-4,0))</f>
        <v/>
      </c>
      <c r="J1487" s="296" t="str">
        <f ca="1">IF(ISERROR($S1487),"",OFFSET('Smelter Reference List'!$I$4,$S1487-4,0))</f>
        <v/>
      </c>
      <c r="K1487" s="297"/>
      <c r="L1487" s="297"/>
      <c r="M1487" s="297"/>
      <c r="N1487" s="297"/>
      <c r="O1487" s="297"/>
      <c r="P1487" s="297"/>
      <c r="Q1487" s="298"/>
      <c r="R1487" s="227"/>
      <c r="S1487" s="228" t="e">
        <f>IF(C1487="",NA(),MATCH($B1487&amp;$C1487,'Smelter Reference List'!$J:$J,0))</f>
        <v>#N/A</v>
      </c>
      <c r="T1487" s="229"/>
      <c r="U1487" s="229">
        <f t="shared" ca="1" si="47"/>
        <v>0</v>
      </c>
      <c r="V1487" s="229"/>
      <c r="W1487" s="229"/>
      <c r="Y1487" s="223" t="str">
        <f t="shared" si="48"/>
        <v/>
      </c>
    </row>
    <row r="1488" spans="1:25" s="223" customFormat="1" ht="20.25">
      <c r="A1488" s="293"/>
      <c r="B1488" s="294" t="str">
        <f>IF(LEN(A1488)=0,"",INDEX('Smelter Reference List'!$A:$A,MATCH($A1488,'Smelter Reference List'!$E:$E,0)))</f>
        <v/>
      </c>
      <c r="C1488" s="300" t="str">
        <f>IF(LEN(A1488)=0,"",INDEX('Smelter Reference List'!$C:$C,MATCH($A1488,'Smelter Reference List'!$E:$E,0)))</f>
        <v/>
      </c>
      <c r="D1488" s="294" t="str">
        <f ca="1">IF(ISERROR($S1488),"",OFFSET('Smelter Reference List'!$C$4,$S1488-4,0)&amp;"")</f>
        <v/>
      </c>
      <c r="E1488" s="294" t="str">
        <f ca="1">IF(ISERROR($S1488),"",OFFSET('Smelter Reference List'!$D$4,$S1488-4,0)&amp;"")</f>
        <v/>
      </c>
      <c r="F1488" s="294" t="str">
        <f ca="1">IF(ISERROR($S1488),"",OFFSET('Smelter Reference List'!$E$4,$S1488-4,0))</f>
        <v/>
      </c>
      <c r="G1488" s="294" t="str">
        <f ca="1">IF(C1488=$U$4,"Enter smelter details", IF(ISERROR($S1488),"",OFFSET('Smelter Reference List'!$F$4,$S1488-4,0)))</f>
        <v/>
      </c>
      <c r="H1488" s="295" t="str">
        <f ca="1">IF(ISERROR($S1488),"",OFFSET('Smelter Reference List'!$G$4,$S1488-4,0))</f>
        <v/>
      </c>
      <c r="I1488" s="296" t="str">
        <f ca="1">IF(ISERROR($S1488),"",OFFSET('Smelter Reference List'!$H$4,$S1488-4,0))</f>
        <v/>
      </c>
      <c r="J1488" s="296" t="str">
        <f ca="1">IF(ISERROR($S1488),"",OFFSET('Smelter Reference List'!$I$4,$S1488-4,0))</f>
        <v/>
      </c>
      <c r="K1488" s="297"/>
      <c r="L1488" s="297"/>
      <c r="M1488" s="297"/>
      <c r="N1488" s="297"/>
      <c r="O1488" s="297"/>
      <c r="P1488" s="297"/>
      <c r="Q1488" s="298"/>
      <c r="R1488" s="227"/>
      <c r="S1488" s="228" t="e">
        <f>IF(C1488="",NA(),MATCH($B1488&amp;$C1488,'Smelter Reference List'!$J:$J,0))</f>
        <v>#N/A</v>
      </c>
      <c r="T1488" s="229"/>
      <c r="U1488" s="229">
        <f t="shared" ca="1" si="47"/>
        <v>0</v>
      </c>
      <c r="V1488" s="229"/>
      <c r="W1488" s="229"/>
      <c r="Y1488" s="223" t="str">
        <f t="shared" si="48"/>
        <v/>
      </c>
    </row>
    <row r="1489" spans="1:25" s="223" customFormat="1" ht="20.25">
      <c r="A1489" s="293"/>
      <c r="B1489" s="294" t="str">
        <f>IF(LEN(A1489)=0,"",INDEX('Smelter Reference List'!$A:$A,MATCH($A1489,'Smelter Reference List'!$E:$E,0)))</f>
        <v/>
      </c>
      <c r="C1489" s="300" t="str">
        <f>IF(LEN(A1489)=0,"",INDEX('Smelter Reference List'!$C:$C,MATCH($A1489,'Smelter Reference List'!$E:$E,0)))</f>
        <v/>
      </c>
      <c r="D1489" s="294" t="str">
        <f ca="1">IF(ISERROR($S1489),"",OFFSET('Smelter Reference List'!$C$4,$S1489-4,0)&amp;"")</f>
        <v/>
      </c>
      <c r="E1489" s="294" t="str">
        <f ca="1">IF(ISERROR($S1489),"",OFFSET('Smelter Reference List'!$D$4,$S1489-4,0)&amp;"")</f>
        <v/>
      </c>
      <c r="F1489" s="294" t="str">
        <f ca="1">IF(ISERROR($S1489),"",OFFSET('Smelter Reference List'!$E$4,$S1489-4,0))</f>
        <v/>
      </c>
      <c r="G1489" s="294" t="str">
        <f ca="1">IF(C1489=$U$4,"Enter smelter details", IF(ISERROR($S1489),"",OFFSET('Smelter Reference List'!$F$4,$S1489-4,0)))</f>
        <v/>
      </c>
      <c r="H1489" s="295" t="str">
        <f ca="1">IF(ISERROR($S1489),"",OFFSET('Smelter Reference List'!$G$4,$S1489-4,0))</f>
        <v/>
      </c>
      <c r="I1489" s="296" t="str">
        <f ca="1">IF(ISERROR($S1489),"",OFFSET('Smelter Reference List'!$H$4,$S1489-4,0))</f>
        <v/>
      </c>
      <c r="J1489" s="296" t="str">
        <f ca="1">IF(ISERROR($S1489),"",OFFSET('Smelter Reference List'!$I$4,$S1489-4,0))</f>
        <v/>
      </c>
      <c r="K1489" s="297"/>
      <c r="L1489" s="297"/>
      <c r="M1489" s="297"/>
      <c r="N1489" s="297"/>
      <c r="O1489" s="297"/>
      <c r="P1489" s="297"/>
      <c r="Q1489" s="298"/>
      <c r="R1489" s="227"/>
      <c r="S1489" s="228" t="e">
        <f>IF(C1489="",NA(),MATCH($B1489&amp;$C1489,'Smelter Reference List'!$J:$J,0))</f>
        <v>#N/A</v>
      </c>
      <c r="T1489" s="229"/>
      <c r="U1489" s="229">
        <f t="shared" ca="1" si="47"/>
        <v>0</v>
      </c>
      <c r="V1489" s="229"/>
      <c r="W1489" s="229"/>
      <c r="Y1489" s="223" t="str">
        <f t="shared" si="48"/>
        <v/>
      </c>
    </row>
    <row r="1490" spans="1:25" s="223" customFormat="1" ht="20.25">
      <c r="A1490" s="293"/>
      <c r="B1490" s="294" t="str">
        <f>IF(LEN(A1490)=0,"",INDEX('Smelter Reference List'!$A:$A,MATCH($A1490,'Smelter Reference List'!$E:$E,0)))</f>
        <v/>
      </c>
      <c r="C1490" s="300" t="str">
        <f>IF(LEN(A1490)=0,"",INDEX('Smelter Reference List'!$C:$C,MATCH($A1490,'Smelter Reference List'!$E:$E,0)))</f>
        <v/>
      </c>
      <c r="D1490" s="294" t="str">
        <f ca="1">IF(ISERROR($S1490),"",OFFSET('Smelter Reference List'!$C$4,$S1490-4,0)&amp;"")</f>
        <v/>
      </c>
      <c r="E1490" s="294" t="str">
        <f ca="1">IF(ISERROR($S1490),"",OFFSET('Smelter Reference List'!$D$4,$S1490-4,0)&amp;"")</f>
        <v/>
      </c>
      <c r="F1490" s="294" t="str">
        <f ca="1">IF(ISERROR($S1490),"",OFFSET('Smelter Reference List'!$E$4,$S1490-4,0))</f>
        <v/>
      </c>
      <c r="G1490" s="294" t="str">
        <f ca="1">IF(C1490=$U$4,"Enter smelter details", IF(ISERROR($S1490),"",OFFSET('Smelter Reference List'!$F$4,$S1490-4,0)))</f>
        <v/>
      </c>
      <c r="H1490" s="295" t="str">
        <f ca="1">IF(ISERROR($S1490),"",OFFSET('Smelter Reference List'!$G$4,$S1490-4,0))</f>
        <v/>
      </c>
      <c r="I1490" s="296" t="str">
        <f ca="1">IF(ISERROR($S1490),"",OFFSET('Smelter Reference List'!$H$4,$S1490-4,0))</f>
        <v/>
      </c>
      <c r="J1490" s="296" t="str">
        <f ca="1">IF(ISERROR($S1490),"",OFFSET('Smelter Reference List'!$I$4,$S1490-4,0))</f>
        <v/>
      </c>
      <c r="K1490" s="297"/>
      <c r="L1490" s="297"/>
      <c r="M1490" s="297"/>
      <c r="N1490" s="297"/>
      <c r="O1490" s="297"/>
      <c r="P1490" s="297"/>
      <c r="Q1490" s="298"/>
      <c r="R1490" s="227"/>
      <c r="S1490" s="228" t="e">
        <f>IF(C1490="",NA(),MATCH($B1490&amp;$C1490,'Smelter Reference List'!$J:$J,0))</f>
        <v>#N/A</v>
      </c>
      <c r="T1490" s="229"/>
      <c r="U1490" s="229">
        <f t="shared" ca="1" si="47"/>
        <v>0</v>
      </c>
      <c r="V1490" s="229"/>
      <c r="W1490" s="229"/>
      <c r="Y1490" s="223" t="str">
        <f t="shared" si="48"/>
        <v/>
      </c>
    </row>
    <row r="1491" spans="1:25" s="223" customFormat="1" ht="20.25">
      <c r="A1491" s="293"/>
      <c r="B1491" s="294" t="str">
        <f>IF(LEN(A1491)=0,"",INDEX('Smelter Reference List'!$A:$A,MATCH($A1491,'Smelter Reference List'!$E:$E,0)))</f>
        <v/>
      </c>
      <c r="C1491" s="300" t="str">
        <f>IF(LEN(A1491)=0,"",INDEX('Smelter Reference List'!$C:$C,MATCH($A1491,'Smelter Reference List'!$E:$E,0)))</f>
        <v/>
      </c>
      <c r="D1491" s="294" t="str">
        <f ca="1">IF(ISERROR($S1491),"",OFFSET('Smelter Reference List'!$C$4,$S1491-4,0)&amp;"")</f>
        <v/>
      </c>
      <c r="E1491" s="294" t="str">
        <f ca="1">IF(ISERROR($S1491),"",OFFSET('Smelter Reference List'!$D$4,$S1491-4,0)&amp;"")</f>
        <v/>
      </c>
      <c r="F1491" s="294" t="str">
        <f ca="1">IF(ISERROR($S1491),"",OFFSET('Smelter Reference List'!$E$4,$S1491-4,0))</f>
        <v/>
      </c>
      <c r="G1491" s="294" t="str">
        <f ca="1">IF(C1491=$U$4,"Enter smelter details", IF(ISERROR($S1491),"",OFFSET('Smelter Reference List'!$F$4,$S1491-4,0)))</f>
        <v/>
      </c>
      <c r="H1491" s="295" t="str">
        <f ca="1">IF(ISERROR($S1491),"",OFFSET('Smelter Reference List'!$G$4,$S1491-4,0))</f>
        <v/>
      </c>
      <c r="I1491" s="296" t="str">
        <f ca="1">IF(ISERROR($S1491),"",OFFSET('Smelter Reference List'!$H$4,$S1491-4,0))</f>
        <v/>
      </c>
      <c r="J1491" s="296" t="str">
        <f ca="1">IF(ISERROR($S1491),"",OFFSET('Smelter Reference List'!$I$4,$S1491-4,0))</f>
        <v/>
      </c>
      <c r="K1491" s="297"/>
      <c r="L1491" s="297"/>
      <c r="M1491" s="297"/>
      <c r="N1491" s="297"/>
      <c r="O1491" s="297"/>
      <c r="P1491" s="297"/>
      <c r="Q1491" s="298"/>
      <c r="R1491" s="227"/>
      <c r="S1491" s="228" t="e">
        <f>IF(C1491="",NA(),MATCH($B1491&amp;$C1491,'Smelter Reference List'!$J:$J,0))</f>
        <v>#N/A</v>
      </c>
      <c r="T1491" s="229"/>
      <c r="U1491" s="229">
        <f t="shared" ca="1" si="47"/>
        <v>0</v>
      </c>
      <c r="V1491" s="229"/>
      <c r="W1491" s="229"/>
      <c r="Y1491" s="223" t="str">
        <f t="shared" si="48"/>
        <v/>
      </c>
    </row>
    <row r="1492" spans="1:25" s="223" customFormat="1" ht="20.25">
      <c r="A1492" s="293"/>
      <c r="B1492" s="294" t="str">
        <f>IF(LEN(A1492)=0,"",INDEX('Smelter Reference List'!$A:$A,MATCH($A1492,'Smelter Reference List'!$E:$E,0)))</f>
        <v/>
      </c>
      <c r="C1492" s="300" t="str">
        <f>IF(LEN(A1492)=0,"",INDEX('Smelter Reference List'!$C:$C,MATCH($A1492,'Smelter Reference List'!$E:$E,0)))</f>
        <v/>
      </c>
      <c r="D1492" s="294" t="str">
        <f ca="1">IF(ISERROR($S1492),"",OFFSET('Smelter Reference List'!$C$4,$S1492-4,0)&amp;"")</f>
        <v/>
      </c>
      <c r="E1492" s="294" t="str">
        <f ca="1">IF(ISERROR($S1492),"",OFFSET('Smelter Reference List'!$D$4,$S1492-4,0)&amp;"")</f>
        <v/>
      </c>
      <c r="F1492" s="294" t="str">
        <f ca="1">IF(ISERROR($S1492),"",OFFSET('Smelter Reference List'!$E$4,$S1492-4,0))</f>
        <v/>
      </c>
      <c r="G1492" s="294" t="str">
        <f ca="1">IF(C1492=$U$4,"Enter smelter details", IF(ISERROR($S1492),"",OFFSET('Smelter Reference List'!$F$4,$S1492-4,0)))</f>
        <v/>
      </c>
      <c r="H1492" s="295" t="str">
        <f ca="1">IF(ISERROR($S1492),"",OFFSET('Smelter Reference List'!$G$4,$S1492-4,0))</f>
        <v/>
      </c>
      <c r="I1492" s="296" t="str">
        <f ca="1">IF(ISERROR($S1492),"",OFFSET('Smelter Reference List'!$H$4,$S1492-4,0))</f>
        <v/>
      </c>
      <c r="J1492" s="296" t="str">
        <f ca="1">IF(ISERROR($S1492),"",OFFSET('Smelter Reference List'!$I$4,$S1492-4,0))</f>
        <v/>
      </c>
      <c r="K1492" s="297"/>
      <c r="L1492" s="297"/>
      <c r="M1492" s="297"/>
      <c r="N1492" s="297"/>
      <c r="O1492" s="297"/>
      <c r="P1492" s="297"/>
      <c r="Q1492" s="298"/>
      <c r="R1492" s="227"/>
      <c r="S1492" s="228" t="e">
        <f>IF(C1492="",NA(),MATCH($B1492&amp;$C1492,'Smelter Reference List'!$J:$J,0))</f>
        <v>#N/A</v>
      </c>
      <c r="T1492" s="229"/>
      <c r="U1492" s="229">
        <f t="shared" ca="1" si="47"/>
        <v>0</v>
      </c>
      <c r="V1492" s="229"/>
      <c r="W1492" s="229"/>
      <c r="Y1492" s="223" t="str">
        <f t="shared" si="48"/>
        <v/>
      </c>
    </row>
    <row r="1493" spans="1:25" s="223" customFormat="1" ht="20.25">
      <c r="A1493" s="293"/>
      <c r="B1493" s="294" t="str">
        <f>IF(LEN(A1493)=0,"",INDEX('Smelter Reference List'!$A:$A,MATCH($A1493,'Smelter Reference List'!$E:$E,0)))</f>
        <v/>
      </c>
      <c r="C1493" s="300" t="str">
        <f>IF(LEN(A1493)=0,"",INDEX('Smelter Reference List'!$C:$C,MATCH($A1493,'Smelter Reference List'!$E:$E,0)))</f>
        <v/>
      </c>
      <c r="D1493" s="294" t="str">
        <f ca="1">IF(ISERROR($S1493),"",OFFSET('Smelter Reference List'!$C$4,$S1493-4,0)&amp;"")</f>
        <v/>
      </c>
      <c r="E1493" s="294" t="str">
        <f ca="1">IF(ISERROR($S1493),"",OFFSET('Smelter Reference List'!$D$4,$S1493-4,0)&amp;"")</f>
        <v/>
      </c>
      <c r="F1493" s="294" t="str">
        <f ca="1">IF(ISERROR($S1493),"",OFFSET('Smelter Reference List'!$E$4,$S1493-4,0))</f>
        <v/>
      </c>
      <c r="G1493" s="294" t="str">
        <f ca="1">IF(C1493=$U$4,"Enter smelter details", IF(ISERROR($S1493),"",OFFSET('Smelter Reference List'!$F$4,$S1493-4,0)))</f>
        <v/>
      </c>
      <c r="H1493" s="295" t="str">
        <f ca="1">IF(ISERROR($S1493),"",OFFSET('Smelter Reference List'!$G$4,$S1493-4,0))</f>
        <v/>
      </c>
      <c r="I1493" s="296" t="str">
        <f ca="1">IF(ISERROR($S1493),"",OFFSET('Smelter Reference List'!$H$4,$S1493-4,0))</f>
        <v/>
      </c>
      <c r="J1493" s="296" t="str">
        <f ca="1">IF(ISERROR($S1493),"",OFFSET('Smelter Reference List'!$I$4,$S1493-4,0))</f>
        <v/>
      </c>
      <c r="K1493" s="297"/>
      <c r="L1493" s="297"/>
      <c r="M1493" s="297"/>
      <c r="N1493" s="297"/>
      <c r="O1493" s="297"/>
      <c r="P1493" s="297"/>
      <c r="Q1493" s="298"/>
      <c r="R1493" s="227"/>
      <c r="S1493" s="228" t="e">
        <f>IF(C1493="",NA(),MATCH($B1493&amp;$C1493,'Smelter Reference List'!$J:$J,0))</f>
        <v>#N/A</v>
      </c>
      <c r="T1493" s="229"/>
      <c r="U1493" s="229">
        <f t="shared" ca="1" si="47"/>
        <v>0</v>
      </c>
      <c r="V1493" s="229"/>
      <c r="W1493" s="229"/>
      <c r="Y1493" s="223" t="str">
        <f t="shared" si="48"/>
        <v/>
      </c>
    </row>
    <row r="1494" spans="1:25" s="223" customFormat="1" ht="20.25">
      <c r="A1494" s="293"/>
      <c r="B1494" s="294" t="str">
        <f>IF(LEN(A1494)=0,"",INDEX('Smelter Reference List'!$A:$A,MATCH($A1494,'Smelter Reference List'!$E:$E,0)))</f>
        <v/>
      </c>
      <c r="C1494" s="300" t="str">
        <f>IF(LEN(A1494)=0,"",INDEX('Smelter Reference List'!$C:$C,MATCH($A1494,'Smelter Reference List'!$E:$E,0)))</f>
        <v/>
      </c>
      <c r="D1494" s="294" t="str">
        <f ca="1">IF(ISERROR($S1494),"",OFFSET('Smelter Reference List'!$C$4,$S1494-4,0)&amp;"")</f>
        <v/>
      </c>
      <c r="E1494" s="294" t="str">
        <f ca="1">IF(ISERROR($S1494),"",OFFSET('Smelter Reference List'!$D$4,$S1494-4,0)&amp;"")</f>
        <v/>
      </c>
      <c r="F1494" s="294" t="str">
        <f ca="1">IF(ISERROR($S1494),"",OFFSET('Smelter Reference List'!$E$4,$S1494-4,0))</f>
        <v/>
      </c>
      <c r="G1494" s="294" t="str">
        <f ca="1">IF(C1494=$U$4,"Enter smelter details", IF(ISERROR($S1494),"",OFFSET('Smelter Reference List'!$F$4,$S1494-4,0)))</f>
        <v/>
      </c>
      <c r="H1494" s="295" t="str">
        <f ca="1">IF(ISERROR($S1494),"",OFFSET('Smelter Reference List'!$G$4,$S1494-4,0))</f>
        <v/>
      </c>
      <c r="I1494" s="296" t="str">
        <f ca="1">IF(ISERROR($S1494),"",OFFSET('Smelter Reference List'!$H$4,$S1494-4,0))</f>
        <v/>
      </c>
      <c r="J1494" s="296" t="str">
        <f ca="1">IF(ISERROR($S1494),"",OFFSET('Smelter Reference List'!$I$4,$S1494-4,0))</f>
        <v/>
      </c>
      <c r="K1494" s="297"/>
      <c r="L1494" s="297"/>
      <c r="M1494" s="297"/>
      <c r="N1494" s="297"/>
      <c r="O1494" s="297"/>
      <c r="P1494" s="297"/>
      <c r="Q1494" s="298"/>
      <c r="R1494" s="227"/>
      <c r="S1494" s="228" t="e">
        <f>IF(C1494="",NA(),MATCH($B1494&amp;$C1494,'Smelter Reference List'!$J:$J,0))</f>
        <v>#N/A</v>
      </c>
      <c r="T1494" s="229"/>
      <c r="U1494" s="229">
        <f t="shared" ca="1" si="47"/>
        <v>0</v>
      </c>
      <c r="V1494" s="229"/>
      <c r="W1494" s="229"/>
      <c r="Y1494" s="223" t="str">
        <f t="shared" si="48"/>
        <v/>
      </c>
    </row>
    <row r="1495" spans="1:25" s="223" customFormat="1" ht="20.25">
      <c r="A1495" s="293"/>
      <c r="B1495" s="294" t="str">
        <f>IF(LEN(A1495)=0,"",INDEX('Smelter Reference List'!$A:$A,MATCH($A1495,'Smelter Reference List'!$E:$E,0)))</f>
        <v/>
      </c>
      <c r="C1495" s="300" t="str">
        <f>IF(LEN(A1495)=0,"",INDEX('Smelter Reference List'!$C:$C,MATCH($A1495,'Smelter Reference List'!$E:$E,0)))</f>
        <v/>
      </c>
      <c r="D1495" s="294" t="str">
        <f ca="1">IF(ISERROR($S1495),"",OFFSET('Smelter Reference List'!$C$4,$S1495-4,0)&amp;"")</f>
        <v/>
      </c>
      <c r="E1495" s="294" t="str">
        <f ca="1">IF(ISERROR($S1495),"",OFFSET('Smelter Reference List'!$D$4,$S1495-4,0)&amp;"")</f>
        <v/>
      </c>
      <c r="F1495" s="294" t="str">
        <f ca="1">IF(ISERROR($S1495),"",OFFSET('Smelter Reference List'!$E$4,$S1495-4,0))</f>
        <v/>
      </c>
      <c r="G1495" s="294" t="str">
        <f ca="1">IF(C1495=$U$4,"Enter smelter details", IF(ISERROR($S1495),"",OFFSET('Smelter Reference List'!$F$4,$S1495-4,0)))</f>
        <v/>
      </c>
      <c r="H1495" s="295" t="str">
        <f ca="1">IF(ISERROR($S1495),"",OFFSET('Smelter Reference List'!$G$4,$S1495-4,0))</f>
        <v/>
      </c>
      <c r="I1495" s="296" t="str">
        <f ca="1">IF(ISERROR($S1495),"",OFFSET('Smelter Reference List'!$H$4,$S1495-4,0))</f>
        <v/>
      </c>
      <c r="J1495" s="296" t="str">
        <f ca="1">IF(ISERROR($S1495),"",OFFSET('Smelter Reference List'!$I$4,$S1495-4,0))</f>
        <v/>
      </c>
      <c r="K1495" s="297"/>
      <c r="L1495" s="297"/>
      <c r="M1495" s="297"/>
      <c r="N1495" s="297"/>
      <c r="O1495" s="297"/>
      <c r="P1495" s="297"/>
      <c r="Q1495" s="298"/>
      <c r="R1495" s="227"/>
      <c r="S1495" s="228" t="e">
        <f>IF(C1495="",NA(),MATCH($B1495&amp;$C1495,'Smelter Reference List'!$J:$J,0))</f>
        <v>#N/A</v>
      </c>
      <c r="T1495" s="229"/>
      <c r="U1495" s="229">
        <f t="shared" ca="1" si="47"/>
        <v>0</v>
      </c>
      <c r="V1495" s="229"/>
      <c r="W1495" s="229"/>
      <c r="Y1495" s="223" t="str">
        <f t="shared" si="48"/>
        <v/>
      </c>
    </row>
    <row r="1496" spans="1:25" s="223" customFormat="1" ht="20.25">
      <c r="A1496" s="293"/>
      <c r="B1496" s="294" t="str">
        <f>IF(LEN(A1496)=0,"",INDEX('Smelter Reference List'!$A:$A,MATCH($A1496,'Smelter Reference List'!$E:$E,0)))</f>
        <v/>
      </c>
      <c r="C1496" s="300" t="str">
        <f>IF(LEN(A1496)=0,"",INDEX('Smelter Reference List'!$C:$C,MATCH($A1496,'Smelter Reference List'!$E:$E,0)))</f>
        <v/>
      </c>
      <c r="D1496" s="294" t="str">
        <f ca="1">IF(ISERROR($S1496),"",OFFSET('Smelter Reference List'!$C$4,$S1496-4,0)&amp;"")</f>
        <v/>
      </c>
      <c r="E1496" s="294" t="str">
        <f ca="1">IF(ISERROR($S1496),"",OFFSET('Smelter Reference List'!$D$4,$S1496-4,0)&amp;"")</f>
        <v/>
      </c>
      <c r="F1496" s="294" t="str">
        <f ca="1">IF(ISERROR($S1496),"",OFFSET('Smelter Reference List'!$E$4,$S1496-4,0))</f>
        <v/>
      </c>
      <c r="G1496" s="294" t="str">
        <f ca="1">IF(C1496=$U$4,"Enter smelter details", IF(ISERROR($S1496),"",OFFSET('Smelter Reference List'!$F$4,$S1496-4,0)))</f>
        <v/>
      </c>
      <c r="H1496" s="295" t="str">
        <f ca="1">IF(ISERROR($S1496),"",OFFSET('Smelter Reference List'!$G$4,$S1496-4,0))</f>
        <v/>
      </c>
      <c r="I1496" s="296" t="str">
        <f ca="1">IF(ISERROR($S1496),"",OFFSET('Smelter Reference List'!$H$4,$S1496-4,0))</f>
        <v/>
      </c>
      <c r="J1496" s="296" t="str">
        <f ca="1">IF(ISERROR($S1496),"",OFFSET('Smelter Reference List'!$I$4,$S1496-4,0))</f>
        <v/>
      </c>
      <c r="K1496" s="297"/>
      <c r="L1496" s="297"/>
      <c r="M1496" s="297"/>
      <c r="N1496" s="297"/>
      <c r="O1496" s="297"/>
      <c r="P1496" s="297"/>
      <c r="Q1496" s="298"/>
      <c r="R1496" s="227"/>
      <c r="S1496" s="228" t="e">
        <f>IF(C1496="",NA(),MATCH($B1496&amp;$C1496,'Smelter Reference List'!$J:$J,0))</f>
        <v>#N/A</v>
      </c>
      <c r="T1496" s="229"/>
      <c r="U1496" s="229">
        <f t="shared" ca="1" si="47"/>
        <v>0</v>
      </c>
      <c r="V1496" s="229"/>
      <c r="W1496" s="229"/>
      <c r="Y1496" s="223" t="str">
        <f t="shared" si="48"/>
        <v/>
      </c>
    </row>
    <row r="1497" spans="1:25" s="223" customFormat="1" ht="20.25">
      <c r="A1497" s="293"/>
      <c r="B1497" s="294" t="str">
        <f>IF(LEN(A1497)=0,"",INDEX('Smelter Reference List'!$A:$A,MATCH($A1497,'Smelter Reference List'!$E:$E,0)))</f>
        <v/>
      </c>
      <c r="C1497" s="300" t="str">
        <f>IF(LEN(A1497)=0,"",INDEX('Smelter Reference List'!$C:$C,MATCH($A1497,'Smelter Reference List'!$E:$E,0)))</f>
        <v/>
      </c>
      <c r="D1497" s="294" t="str">
        <f ca="1">IF(ISERROR($S1497),"",OFFSET('Smelter Reference List'!$C$4,$S1497-4,0)&amp;"")</f>
        <v/>
      </c>
      <c r="E1497" s="294" t="str">
        <f ca="1">IF(ISERROR($S1497),"",OFFSET('Smelter Reference List'!$D$4,$S1497-4,0)&amp;"")</f>
        <v/>
      </c>
      <c r="F1497" s="294" t="str">
        <f ca="1">IF(ISERROR($S1497),"",OFFSET('Smelter Reference List'!$E$4,$S1497-4,0))</f>
        <v/>
      </c>
      <c r="G1497" s="294" t="str">
        <f ca="1">IF(C1497=$U$4,"Enter smelter details", IF(ISERROR($S1497),"",OFFSET('Smelter Reference List'!$F$4,$S1497-4,0)))</f>
        <v/>
      </c>
      <c r="H1497" s="295" t="str">
        <f ca="1">IF(ISERROR($S1497),"",OFFSET('Smelter Reference List'!$G$4,$S1497-4,0))</f>
        <v/>
      </c>
      <c r="I1497" s="296" t="str">
        <f ca="1">IF(ISERROR($S1497),"",OFFSET('Smelter Reference List'!$H$4,$S1497-4,0))</f>
        <v/>
      </c>
      <c r="J1497" s="296" t="str">
        <f ca="1">IF(ISERROR($S1497),"",OFFSET('Smelter Reference List'!$I$4,$S1497-4,0))</f>
        <v/>
      </c>
      <c r="K1497" s="297"/>
      <c r="L1497" s="297"/>
      <c r="M1497" s="297"/>
      <c r="N1497" s="297"/>
      <c r="O1497" s="297"/>
      <c r="P1497" s="297"/>
      <c r="Q1497" s="298"/>
      <c r="R1497" s="227"/>
      <c r="S1497" s="228" t="e">
        <f>IF(C1497="",NA(),MATCH($B1497&amp;$C1497,'Smelter Reference List'!$J:$J,0))</f>
        <v>#N/A</v>
      </c>
      <c r="T1497" s="229"/>
      <c r="U1497" s="229">
        <f t="shared" ca="1" si="47"/>
        <v>0</v>
      </c>
      <c r="V1497" s="229"/>
      <c r="W1497" s="229"/>
      <c r="Y1497" s="223" t="str">
        <f t="shared" si="48"/>
        <v/>
      </c>
    </row>
    <row r="1498" spans="1:25" s="223" customFormat="1" ht="20.25">
      <c r="A1498" s="293"/>
      <c r="B1498" s="294" t="str">
        <f>IF(LEN(A1498)=0,"",INDEX('Smelter Reference List'!$A:$A,MATCH($A1498,'Smelter Reference List'!$E:$E,0)))</f>
        <v/>
      </c>
      <c r="C1498" s="300" t="str">
        <f>IF(LEN(A1498)=0,"",INDEX('Smelter Reference List'!$C:$C,MATCH($A1498,'Smelter Reference List'!$E:$E,0)))</f>
        <v/>
      </c>
      <c r="D1498" s="294" t="str">
        <f ca="1">IF(ISERROR($S1498),"",OFFSET('Smelter Reference List'!$C$4,$S1498-4,0)&amp;"")</f>
        <v/>
      </c>
      <c r="E1498" s="294" t="str">
        <f ca="1">IF(ISERROR($S1498),"",OFFSET('Smelter Reference List'!$D$4,$S1498-4,0)&amp;"")</f>
        <v/>
      </c>
      <c r="F1498" s="294" t="str">
        <f ca="1">IF(ISERROR($S1498),"",OFFSET('Smelter Reference List'!$E$4,$S1498-4,0))</f>
        <v/>
      </c>
      <c r="G1498" s="294" t="str">
        <f ca="1">IF(C1498=$U$4,"Enter smelter details", IF(ISERROR($S1498),"",OFFSET('Smelter Reference List'!$F$4,$S1498-4,0)))</f>
        <v/>
      </c>
      <c r="H1498" s="295" t="str">
        <f ca="1">IF(ISERROR($S1498),"",OFFSET('Smelter Reference List'!$G$4,$S1498-4,0))</f>
        <v/>
      </c>
      <c r="I1498" s="296" t="str">
        <f ca="1">IF(ISERROR($S1498),"",OFFSET('Smelter Reference List'!$H$4,$S1498-4,0))</f>
        <v/>
      </c>
      <c r="J1498" s="296" t="str">
        <f ca="1">IF(ISERROR($S1498),"",OFFSET('Smelter Reference List'!$I$4,$S1498-4,0))</f>
        <v/>
      </c>
      <c r="K1498" s="297"/>
      <c r="L1498" s="297"/>
      <c r="M1498" s="297"/>
      <c r="N1498" s="297"/>
      <c r="O1498" s="297"/>
      <c r="P1498" s="297"/>
      <c r="Q1498" s="298"/>
      <c r="R1498" s="227"/>
      <c r="S1498" s="228" t="e">
        <f>IF(C1498="",NA(),MATCH($B1498&amp;$C1498,'Smelter Reference List'!$J:$J,0))</f>
        <v>#N/A</v>
      </c>
      <c r="T1498" s="229"/>
      <c r="U1498" s="229">
        <f t="shared" ca="1" si="47"/>
        <v>0</v>
      </c>
      <c r="V1498" s="229"/>
      <c r="W1498" s="229"/>
      <c r="Y1498" s="223" t="str">
        <f t="shared" si="48"/>
        <v/>
      </c>
    </row>
    <row r="1499" spans="1:25" s="223" customFormat="1" ht="20.25">
      <c r="A1499" s="293"/>
      <c r="B1499" s="294" t="str">
        <f>IF(LEN(A1499)=0,"",INDEX('Smelter Reference List'!$A:$A,MATCH($A1499,'Smelter Reference List'!$E:$E,0)))</f>
        <v/>
      </c>
      <c r="C1499" s="300" t="str">
        <f>IF(LEN(A1499)=0,"",INDEX('Smelter Reference List'!$C:$C,MATCH($A1499,'Smelter Reference List'!$E:$E,0)))</f>
        <v/>
      </c>
      <c r="D1499" s="294" t="str">
        <f ca="1">IF(ISERROR($S1499),"",OFFSET('Smelter Reference List'!$C$4,$S1499-4,0)&amp;"")</f>
        <v/>
      </c>
      <c r="E1499" s="294" t="str">
        <f ca="1">IF(ISERROR($S1499),"",OFFSET('Smelter Reference List'!$D$4,$S1499-4,0)&amp;"")</f>
        <v/>
      </c>
      <c r="F1499" s="294" t="str">
        <f ca="1">IF(ISERROR($S1499),"",OFFSET('Smelter Reference List'!$E$4,$S1499-4,0))</f>
        <v/>
      </c>
      <c r="G1499" s="294" t="str">
        <f ca="1">IF(C1499=$U$4,"Enter smelter details", IF(ISERROR($S1499),"",OFFSET('Smelter Reference List'!$F$4,$S1499-4,0)))</f>
        <v/>
      </c>
      <c r="H1499" s="295" t="str">
        <f ca="1">IF(ISERROR($S1499),"",OFFSET('Smelter Reference List'!$G$4,$S1499-4,0))</f>
        <v/>
      </c>
      <c r="I1499" s="296" t="str">
        <f ca="1">IF(ISERROR($S1499),"",OFFSET('Smelter Reference List'!$H$4,$S1499-4,0))</f>
        <v/>
      </c>
      <c r="J1499" s="296" t="str">
        <f ca="1">IF(ISERROR($S1499),"",OFFSET('Smelter Reference List'!$I$4,$S1499-4,0))</f>
        <v/>
      </c>
      <c r="K1499" s="297"/>
      <c r="L1499" s="297"/>
      <c r="M1499" s="297"/>
      <c r="N1499" s="297"/>
      <c r="O1499" s="297"/>
      <c r="P1499" s="297"/>
      <c r="Q1499" s="298"/>
      <c r="R1499" s="227"/>
      <c r="S1499" s="228" t="e">
        <f>IF(C1499="",NA(),MATCH($B1499&amp;$C1499,'Smelter Reference List'!$J:$J,0))</f>
        <v>#N/A</v>
      </c>
      <c r="T1499" s="229"/>
      <c r="U1499" s="229">
        <f t="shared" ca="1" si="47"/>
        <v>0</v>
      </c>
      <c r="V1499" s="229"/>
      <c r="W1499" s="229"/>
      <c r="Y1499" s="223" t="str">
        <f t="shared" si="48"/>
        <v/>
      </c>
    </row>
    <row r="1500" spans="1:25" s="223" customFormat="1" ht="20.25">
      <c r="A1500" s="293"/>
      <c r="B1500" s="294" t="str">
        <f>IF(LEN(A1500)=0,"",INDEX('Smelter Reference List'!$A:$A,MATCH($A1500,'Smelter Reference List'!$E:$E,0)))</f>
        <v/>
      </c>
      <c r="C1500" s="300" t="str">
        <f>IF(LEN(A1500)=0,"",INDEX('Smelter Reference List'!$C:$C,MATCH($A1500,'Smelter Reference List'!$E:$E,0)))</f>
        <v/>
      </c>
      <c r="D1500" s="294" t="str">
        <f ca="1">IF(ISERROR($S1500),"",OFFSET('Smelter Reference List'!$C$4,$S1500-4,0)&amp;"")</f>
        <v/>
      </c>
      <c r="E1500" s="294" t="str">
        <f ca="1">IF(ISERROR($S1500),"",OFFSET('Smelter Reference List'!$D$4,$S1500-4,0)&amp;"")</f>
        <v/>
      </c>
      <c r="F1500" s="294" t="str">
        <f ca="1">IF(ISERROR($S1500),"",OFFSET('Smelter Reference List'!$E$4,$S1500-4,0))</f>
        <v/>
      </c>
      <c r="G1500" s="294" t="str">
        <f ca="1">IF(C1500=$U$4,"Enter smelter details", IF(ISERROR($S1500),"",OFFSET('Smelter Reference List'!$F$4,$S1500-4,0)))</f>
        <v/>
      </c>
      <c r="H1500" s="295" t="str">
        <f ca="1">IF(ISERROR($S1500),"",OFFSET('Smelter Reference List'!$G$4,$S1500-4,0))</f>
        <v/>
      </c>
      <c r="I1500" s="296" t="str">
        <f ca="1">IF(ISERROR($S1500),"",OFFSET('Smelter Reference List'!$H$4,$S1500-4,0))</f>
        <v/>
      </c>
      <c r="J1500" s="296" t="str">
        <f ca="1">IF(ISERROR($S1500),"",OFFSET('Smelter Reference List'!$I$4,$S1500-4,0))</f>
        <v/>
      </c>
      <c r="K1500" s="297"/>
      <c r="L1500" s="297"/>
      <c r="M1500" s="297"/>
      <c r="N1500" s="297"/>
      <c r="O1500" s="297"/>
      <c r="P1500" s="297"/>
      <c r="Q1500" s="298"/>
      <c r="R1500" s="227"/>
      <c r="S1500" s="228" t="e">
        <f>IF(C1500="",NA(),MATCH($B1500&amp;$C1500,'Smelter Reference List'!$J:$J,0))</f>
        <v>#N/A</v>
      </c>
      <c r="T1500" s="229"/>
      <c r="U1500" s="229">
        <f t="shared" ca="1" si="47"/>
        <v>0</v>
      </c>
      <c r="V1500" s="229"/>
      <c r="W1500" s="229"/>
      <c r="Y1500" s="223" t="str">
        <f t="shared" si="48"/>
        <v/>
      </c>
    </row>
    <row r="1501" spans="1:25" s="223" customFormat="1" ht="20.25">
      <c r="A1501" s="293"/>
      <c r="B1501" s="294" t="str">
        <f>IF(LEN(A1501)=0,"",INDEX('Smelter Reference List'!$A:$A,MATCH($A1501,'Smelter Reference List'!$E:$E,0)))</f>
        <v/>
      </c>
      <c r="C1501" s="300" t="str">
        <f>IF(LEN(A1501)=0,"",INDEX('Smelter Reference List'!$C:$C,MATCH($A1501,'Smelter Reference List'!$E:$E,0)))</f>
        <v/>
      </c>
      <c r="D1501" s="294" t="str">
        <f ca="1">IF(ISERROR($S1501),"",OFFSET('Smelter Reference List'!$C$4,$S1501-4,0)&amp;"")</f>
        <v/>
      </c>
      <c r="E1501" s="294" t="str">
        <f ca="1">IF(ISERROR($S1501),"",OFFSET('Smelter Reference List'!$D$4,$S1501-4,0)&amp;"")</f>
        <v/>
      </c>
      <c r="F1501" s="294" t="str">
        <f ca="1">IF(ISERROR($S1501),"",OFFSET('Smelter Reference List'!$E$4,$S1501-4,0))</f>
        <v/>
      </c>
      <c r="G1501" s="294" t="str">
        <f ca="1">IF(C1501=$U$4,"Enter smelter details", IF(ISERROR($S1501),"",OFFSET('Smelter Reference List'!$F$4,$S1501-4,0)))</f>
        <v/>
      </c>
      <c r="H1501" s="295" t="str">
        <f ca="1">IF(ISERROR($S1501),"",OFFSET('Smelter Reference List'!$G$4,$S1501-4,0))</f>
        <v/>
      </c>
      <c r="I1501" s="296" t="str">
        <f ca="1">IF(ISERROR($S1501),"",OFFSET('Smelter Reference List'!$H$4,$S1501-4,0))</f>
        <v/>
      </c>
      <c r="J1501" s="296" t="str">
        <f ca="1">IF(ISERROR($S1501),"",OFFSET('Smelter Reference List'!$I$4,$S1501-4,0))</f>
        <v/>
      </c>
      <c r="K1501" s="297"/>
      <c r="L1501" s="297"/>
      <c r="M1501" s="297"/>
      <c r="N1501" s="297"/>
      <c r="O1501" s="297"/>
      <c r="P1501" s="297"/>
      <c r="Q1501" s="298"/>
      <c r="R1501" s="227"/>
      <c r="S1501" s="228" t="e">
        <f>IF(C1501="",NA(),MATCH($B1501&amp;$C1501,'Smelter Reference List'!$J:$J,0))</f>
        <v>#N/A</v>
      </c>
      <c r="T1501" s="229"/>
      <c r="U1501" s="229">
        <f t="shared" ca="1" si="47"/>
        <v>0</v>
      </c>
      <c r="V1501" s="229"/>
      <c r="W1501" s="229"/>
      <c r="Y1501" s="223" t="str">
        <f t="shared" si="48"/>
        <v/>
      </c>
    </row>
    <row r="1502" spans="1:25" s="223" customFormat="1" ht="20.25">
      <c r="A1502" s="293"/>
      <c r="B1502" s="294" t="str">
        <f>IF(LEN(A1502)=0,"",INDEX('Smelter Reference List'!$A:$A,MATCH($A1502,'Smelter Reference List'!$E:$E,0)))</f>
        <v/>
      </c>
      <c r="C1502" s="300" t="str">
        <f>IF(LEN(A1502)=0,"",INDEX('Smelter Reference List'!$C:$C,MATCH($A1502,'Smelter Reference List'!$E:$E,0)))</f>
        <v/>
      </c>
      <c r="D1502" s="294" t="str">
        <f ca="1">IF(ISERROR($S1502),"",OFFSET('Smelter Reference List'!$C$4,$S1502-4,0)&amp;"")</f>
        <v/>
      </c>
      <c r="E1502" s="294" t="str">
        <f ca="1">IF(ISERROR($S1502),"",OFFSET('Smelter Reference List'!$D$4,$S1502-4,0)&amp;"")</f>
        <v/>
      </c>
      <c r="F1502" s="294" t="str">
        <f ca="1">IF(ISERROR($S1502),"",OFFSET('Smelter Reference List'!$E$4,$S1502-4,0))</f>
        <v/>
      </c>
      <c r="G1502" s="294" t="str">
        <f ca="1">IF(C1502=$U$4,"Enter smelter details", IF(ISERROR($S1502),"",OFFSET('Smelter Reference List'!$F$4,$S1502-4,0)))</f>
        <v/>
      </c>
      <c r="H1502" s="295" t="str">
        <f ca="1">IF(ISERROR($S1502),"",OFFSET('Smelter Reference List'!$G$4,$S1502-4,0))</f>
        <v/>
      </c>
      <c r="I1502" s="296" t="str">
        <f ca="1">IF(ISERROR($S1502),"",OFFSET('Smelter Reference List'!$H$4,$S1502-4,0))</f>
        <v/>
      </c>
      <c r="J1502" s="296" t="str">
        <f ca="1">IF(ISERROR($S1502),"",OFFSET('Smelter Reference List'!$I$4,$S1502-4,0))</f>
        <v/>
      </c>
      <c r="K1502" s="297"/>
      <c r="L1502" s="297"/>
      <c r="M1502" s="297"/>
      <c r="N1502" s="297"/>
      <c r="O1502" s="297"/>
      <c r="P1502" s="297"/>
      <c r="Q1502" s="298"/>
      <c r="R1502" s="227"/>
      <c r="S1502" s="228" t="e">
        <f>IF(C1502="",NA(),MATCH($B1502&amp;$C1502,'Smelter Reference List'!$J:$J,0))</f>
        <v>#N/A</v>
      </c>
      <c r="T1502" s="229"/>
      <c r="U1502" s="229">
        <f t="shared" ca="1" si="47"/>
        <v>0</v>
      </c>
      <c r="V1502" s="229"/>
      <c r="W1502" s="229"/>
      <c r="Y1502" s="223" t="str">
        <f t="shared" si="48"/>
        <v/>
      </c>
    </row>
    <row r="1503" spans="1:25" s="223" customFormat="1" ht="20.25">
      <c r="A1503" s="293"/>
      <c r="B1503" s="294" t="str">
        <f>IF(LEN(A1503)=0,"",INDEX('Smelter Reference List'!$A:$A,MATCH($A1503,'Smelter Reference List'!$E:$E,0)))</f>
        <v/>
      </c>
      <c r="C1503" s="300" t="str">
        <f>IF(LEN(A1503)=0,"",INDEX('Smelter Reference List'!$C:$C,MATCH($A1503,'Smelter Reference List'!$E:$E,0)))</f>
        <v/>
      </c>
      <c r="D1503" s="294" t="str">
        <f ca="1">IF(ISERROR($S1503),"",OFFSET('Smelter Reference List'!$C$4,$S1503-4,0)&amp;"")</f>
        <v/>
      </c>
      <c r="E1503" s="294" t="str">
        <f ca="1">IF(ISERROR($S1503),"",OFFSET('Smelter Reference List'!$D$4,$S1503-4,0)&amp;"")</f>
        <v/>
      </c>
      <c r="F1503" s="294" t="str">
        <f ca="1">IF(ISERROR($S1503),"",OFFSET('Smelter Reference List'!$E$4,$S1503-4,0))</f>
        <v/>
      </c>
      <c r="G1503" s="294" t="str">
        <f ca="1">IF(C1503=$U$4,"Enter smelter details", IF(ISERROR($S1503),"",OFFSET('Smelter Reference List'!$F$4,$S1503-4,0)))</f>
        <v/>
      </c>
      <c r="H1503" s="295" t="str">
        <f ca="1">IF(ISERROR($S1503),"",OFFSET('Smelter Reference List'!$G$4,$S1503-4,0))</f>
        <v/>
      </c>
      <c r="I1503" s="296" t="str">
        <f ca="1">IF(ISERROR($S1503),"",OFFSET('Smelter Reference List'!$H$4,$S1503-4,0))</f>
        <v/>
      </c>
      <c r="J1503" s="296" t="str">
        <f ca="1">IF(ISERROR($S1503),"",OFFSET('Smelter Reference List'!$I$4,$S1503-4,0))</f>
        <v/>
      </c>
      <c r="K1503" s="297"/>
      <c r="L1503" s="297"/>
      <c r="M1503" s="297"/>
      <c r="N1503" s="297"/>
      <c r="O1503" s="297"/>
      <c r="P1503" s="297"/>
      <c r="Q1503" s="298"/>
      <c r="R1503" s="227"/>
      <c r="S1503" s="228" t="e">
        <f>IF(C1503="",NA(),MATCH($B1503&amp;$C1503,'Smelter Reference List'!$J:$J,0))</f>
        <v>#N/A</v>
      </c>
      <c r="T1503" s="229"/>
      <c r="U1503" s="229">
        <f t="shared" ca="1" si="47"/>
        <v>0</v>
      </c>
      <c r="V1503" s="229"/>
      <c r="W1503" s="229"/>
      <c r="Y1503" s="223" t="str">
        <f t="shared" si="48"/>
        <v/>
      </c>
    </row>
    <row r="1504" spans="1:25" s="223" customFormat="1" ht="20.25">
      <c r="A1504" s="293"/>
      <c r="B1504" s="294" t="str">
        <f>IF(LEN(A1504)=0,"",INDEX('Smelter Reference List'!$A:$A,MATCH($A1504,'Smelter Reference List'!$E:$E,0)))</f>
        <v/>
      </c>
      <c r="C1504" s="300" t="str">
        <f>IF(LEN(A1504)=0,"",INDEX('Smelter Reference List'!$C:$C,MATCH($A1504,'Smelter Reference List'!$E:$E,0)))</f>
        <v/>
      </c>
      <c r="D1504" s="294" t="str">
        <f ca="1">IF(ISERROR($S1504),"",OFFSET('Smelter Reference List'!$C$4,$S1504-4,0)&amp;"")</f>
        <v/>
      </c>
      <c r="E1504" s="294" t="str">
        <f ca="1">IF(ISERROR($S1504),"",OFFSET('Smelter Reference List'!$D$4,$S1504-4,0)&amp;"")</f>
        <v/>
      </c>
      <c r="F1504" s="294" t="str">
        <f ca="1">IF(ISERROR($S1504),"",OFFSET('Smelter Reference List'!$E$4,$S1504-4,0))</f>
        <v/>
      </c>
      <c r="G1504" s="294" t="str">
        <f ca="1">IF(C1504=$U$4,"Enter smelter details", IF(ISERROR($S1504),"",OFFSET('Smelter Reference List'!$F$4,$S1504-4,0)))</f>
        <v/>
      </c>
      <c r="H1504" s="295" t="str">
        <f ca="1">IF(ISERROR($S1504),"",OFFSET('Smelter Reference List'!$G$4,$S1504-4,0))</f>
        <v/>
      </c>
      <c r="I1504" s="296" t="str">
        <f ca="1">IF(ISERROR($S1504),"",OFFSET('Smelter Reference List'!$H$4,$S1504-4,0))</f>
        <v/>
      </c>
      <c r="J1504" s="296" t="str">
        <f ca="1">IF(ISERROR($S1504),"",OFFSET('Smelter Reference List'!$I$4,$S1504-4,0))</f>
        <v/>
      </c>
      <c r="K1504" s="297"/>
      <c r="L1504" s="297"/>
      <c r="M1504" s="297"/>
      <c r="N1504" s="297"/>
      <c r="O1504" s="297"/>
      <c r="P1504" s="297"/>
      <c r="Q1504" s="298"/>
      <c r="R1504" s="227"/>
      <c r="S1504" s="228" t="e">
        <f>IF(C1504="",NA(),MATCH($B1504&amp;$C1504,'Smelter Reference List'!$J:$J,0))</f>
        <v>#N/A</v>
      </c>
      <c r="T1504" s="229"/>
      <c r="U1504" s="229">
        <f t="shared" ca="1" si="47"/>
        <v>0</v>
      </c>
      <c r="V1504" s="229"/>
      <c r="W1504" s="229"/>
      <c r="Y1504" s="223" t="str">
        <f t="shared" si="48"/>
        <v/>
      </c>
    </row>
    <row r="1505" spans="1:25" s="223" customFormat="1" ht="20.25">
      <c r="A1505" s="293"/>
      <c r="B1505" s="294" t="str">
        <f>IF(LEN(A1505)=0,"",INDEX('Smelter Reference List'!$A:$A,MATCH($A1505,'Smelter Reference List'!$E:$E,0)))</f>
        <v/>
      </c>
      <c r="C1505" s="300" t="str">
        <f>IF(LEN(A1505)=0,"",INDEX('Smelter Reference List'!$C:$C,MATCH($A1505,'Smelter Reference List'!$E:$E,0)))</f>
        <v/>
      </c>
      <c r="D1505" s="294" t="str">
        <f ca="1">IF(ISERROR($S1505),"",OFFSET('Smelter Reference List'!$C$4,$S1505-4,0)&amp;"")</f>
        <v/>
      </c>
      <c r="E1505" s="294" t="str">
        <f ca="1">IF(ISERROR($S1505),"",OFFSET('Smelter Reference List'!$D$4,$S1505-4,0)&amp;"")</f>
        <v/>
      </c>
      <c r="F1505" s="294" t="str">
        <f ca="1">IF(ISERROR($S1505),"",OFFSET('Smelter Reference List'!$E$4,$S1505-4,0))</f>
        <v/>
      </c>
      <c r="G1505" s="294" t="str">
        <f ca="1">IF(C1505=$U$4,"Enter smelter details", IF(ISERROR($S1505),"",OFFSET('Smelter Reference List'!$F$4,$S1505-4,0)))</f>
        <v/>
      </c>
      <c r="H1505" s="295" t="str">
        <f ca="1">IF(ISERROR($S1505),"",OFFSET('Smelter Reference List'!$G$4,$S1505-4,0))</f>
        <v/>
      </c>
      <c r="I1505" s="296" t="str">
        <f ca="1">IF(ISERROR($S1505),"",OFFSET('Smelter Reference List'!$H$4,$S1505-4,0))</f>
        <v/>
      </c>
      <c r="J1505" s="296" t="str">
        <f ca="1">IF(ISERROR($S1505),"",OFFSET('Smelter Reference List'!$I$4,$S1505-4,0))</f>
        <v/>
      </c>
      <c r="K1505" s="297"/>
      <c r="L1505" s="297"/>
      <c r="M1505" s="297"/>
      <c r="N1505" s="297"/>
      <c r="O1505" s="297"/>
      <c r="P1505" s="297"/>
      <c r="Q1505" s="298"/>
      <c r="R1505" s="227"/>
      <c r="S1505" s="228" t="e">
        <f>IF(C1505="",NA(),MATCH($B1505&amp;$C1505,'Smelter Reference List'!$J:$J,0))</f>
        <v>#N/A</v>
      </c>
      <c r="T1505" s="229"/>
      <c r="U1505" s="229">
        <f t="shared" ca="1" si="47"/>
        <v>0</v>
      </c>
      <c r="V1505" s="229"/>
      <c r="W1505" s="229"/>
      <c r="Y1505" s="223" t="str">
        <f t="shared" si="48"/>
        <v/>
      </c>
    </row>
    <row r="1506" spans="1:25" s="223" customFormat="1" ht="20.25">
      <c r="A1506" s="293"/>
      <c r="B1506" s="294" t="str">
        <f>IF(LEN(A1506)=0,"",INDEX('Smelter Reference List'!$A:$A,MATCH($A1506,'Smelter Reference List'!$E:$E,0)))</f>
        <v/>
      </c>
      <c r="C1506" s="300" t="str">
        <f>IF(LEN(A1506)=0,"",INDEX('Smelter Reference List'!$C:$C,MATCH($A1506,'Smelter Reference List'!$E:$E,0)))</f>
        <v/>
      </c>
      <c r="D1506" s="294" t="str">
        <f ca="1">IF(ISERROR($S1506),"",OFFSET('Smelter Reference List'!$C$4,$S1506-4,0)&amp;"")</f>
        <v/>
      </c>
      <c r="E1506" s="294" t="str">
        <f ca="1">IF(ISERROR($S1506),"",OFFSET('Smelter Reference List'!$D$4,$S1506-4,0)&amp;"")</f>
        <v/>
      </c>
      <c r="F1506" s="294" t="str">
        <f ca="1">IF(ISERROR($S1506),"",OFFSET('Smelter Reference List'!$E$4,$S1506-4,0))</f>
        <v/>
      </c>
      <c r="G1506" s="294" t="str">
        <f ca="1">IF(C1506=$U$4,"Enter smelter details", IF(ISERROR($S1506),"",OFFSET('Smelter Reference List'!$F$4,$S1506-4,0)))</f>
        <v/>
      </c>
      <c r="H1506" s="295" t="str">
        <f ca="1">IF(ISERROR($S1506),"",OFFSET('Smelter Reference List'!$G$4,$S1506-4,0))</f>
        <v/>
      </c>
      <c r="I1506" s="296" t="str">
        <f ca="1">IF(ISERROR($S1506),"",OFFSET('Smelter Reference List'!$H$4,$S1506-4,0))</f>
        <v/>
      </c>
      <c r="J1506" s="296" t="str">
        <f ca="1">IF(ISERROR($S1506),"",OFFSET('Smelter Reference List'!$I$4,$S1506-4,0))</f>
        <v/>
      </c>
      <c r="K1506" s="297"/>
      <c r="L1506" s="297"/>
      <c r="M1506" s="297"/>
      <c r="N1506" s="297"/>
      <c r="O1506" s="297"/>
      <c r="P1506" s="297"/>
      <c r="Q1506" s="298"/>
      <c r="R1506" s="227"/>
      <c r="S1506" s="228" t="e">
        <f>IF(C1506="",NA(),MATCH($B1506&amp;$C1506,'Smelter Reference List'!$J:$J,0))</f>
        <v>#N/A</v>
      </c>
      <c r="T1506" s="229"/>
      <c r="U1506" s="229">
        <f t="shared" ca="1" si="47"/>
        <v>0</v>
      </c>
      <c r="V1506" s="229"/>
      <c r="W1506" s="229"/>
      <c r="Y1506" s="223" t="str">
        <f t="shared" si="48"/>
        <v/>
      </c>
    </row>
    <row r="1507" spans="1:25" s="223" customFormat="1" ht="20.25">
      <c r="A1507" s="293"/>
      <c r="B1507" s="294" t="str">
        <f>IF(LEN(A1507)=0,"",INDEX('Smelter Reference List'!$A:$A,MATCH($A1507,'Smelter Reference List'!$E:$E,0)))</f>
        <v/>
      </c>
      <c r="C1507" s="300" t="str">
        <f>IF(LEN(A1507)=0,"",INDEX('Smelter Reference List'!$C:$C,MATCH($A1507,'Smelter Reference List'!$E:$E,0)))</f>
        <v/>
      </c>
      <c r="D1507" s="294" t="str">
        <f ca="1">IF(ISERROR($S1507),"",OFFSET('Smelter Reference List'!$C$4,$S1507-4,0)&amp;"")</f>
        <v/>
      </c>
      <c r="E1507" s="294" t="str">
        <f ca="1">IF(ISERROR($S1507),"",OFFSET('Smelter Reference List'!$D$4,$S1507-4,0)&amp;"")</f>
        <v/>
      </c>
      <c r="F1507" s="294" t="str">
        <f ca="1">IF(ISERROR($S1507),"",OFFSET('Smelter Reference List'!$E$4,$S1507-4,0))</f>
        <v/>
      </c>
      <c r="G1507" s="294" t="str">
        <f ca="1">IF(C1507=$U$4,"Enter smelter details", IF(ISERROR($S1507),"",OFFSET('Smelter Reference List'!$F$4,$S1507-4,0)))</f>
        <v/>
      </c>
      <c r="H1507" s="295" t="str">
        <f ca="1">IF(ISERROR($S1507),"",OFFSET('Smelter Reference List'!$G$4,$S1507-4,0))</f>
        <v/>
      </c>
      <c r="I1507" s="296" t="str">
        <f ca="1">IF(ISERROR($S1507),"",OFFSET('Smelter Reference List'!$H$4,$S1507-4,0))</f>
        <v/>
      </c>
      <c r="J1507" s="296" t="str">
        <f ca="1">IF(ISERROR($S1507),"",OFFSET('Smelter Reference List'!$I$4,$S1507-4,0))</f>
        <v/>
      </c>
      <c r="K1507" s="297"/>
      <c r="L1507" s="297"/>
      <c r="M1507" s="297"/>
      <c r="N1507" s="297"/>
      <c r="O1507" s="297"/>
      <c r="P1507" s="297"/>
      <c r="Q1507" s="298"/>
      <c r="R1507" s="227"/>
      <c r="S1507" s="228" t="e">
        <f>IF(C1507="",NA(),MATCH($B1507&amp;$C1507,'Smelter Reference List'!$J:$J,0))</f>
        <v>#N/A</v>
      </c>
      <c r="T1507" s="229"/>
      <c r="U1507" s="229">
        <f t="shared" ca="1" si="47"/>
        <v>0</v>
      </c>
      <c r="V1507" s="229"/>
      <c r="W1507" s="229"/>
      <c r="Y1507" s="223" t="str">
        <f t="shared" si="48"/>
        <v/>
      </c>
    </row>
    <row r="1508" spans="1:25" s="223" customFormat="1" ht="20.25">
      <c r="A1508" s="293"/>
      <c r="B1508" s="294" t="str">
        <f>IF(LEN(A1508)=0,"",INDEX('Smelter Reference List'!$A:$A,MATCH($A1508,'Smelter Reference List'!$E:$E,0)))</f>
        <v/>
      </c>
      <c r="C1508" s="300" t="str">
        <f>IF(LEN(A1508)=0,"",INDEX('Smelter Reference List'!$C:$C,MATCH($A1508,'Smelter Reference List'!$E:$E,0)))</f>
        <v/>
      </c>
      <c r="D1508" s="294" t="str">
        <f ca="1">IF(ISERROR($S1508),"",OFFSET('Smelter Reference List'!$C$4,$S1508-4,0)&amp;"")</f>
        <v/>
      </c>
      <c r="E1508" s="294" t="str">
        <f ca="1">IF(ISERROR($S1508),"",OFFSET('Smelter Reference List'!$D$4,$S1508-4,0)&amp;"")</f>
        <v/>
      </c>
      <c r="F1508" s="294" t="str">
        <f ca="1">IF(ISERROR($S1508),"",OFFSET('Smelter Reference List'!$E$4,$S1508-4,0))</f>
        <v/>
      </c>
      <c r="G1508" s="294" t="str">
        <f ca="1">IF(C1508=$U$4,"Enter smelter details", IF(ISERROR($S1508),"",OFFSET('Smelter Reference List'!$F$4,$S1508-4,0)))</f>
        <v/>
      </c>
      <c r="H1508" s="295" t="str">
        <f ca="1">IF(ISERROR($S1508),"",OFFSET('Smelter Reference List'!$G$4,$S1508-4,0))</f>
        <v/>
      </c>
      <c r="I1508" s="296" t="str">
        <f ca="1">IF(ISERROR($S1508),"",OFFSET('Smelter Reference List'!$H$4,$S1508-4,0))</f>
        <v/>
      </c>
      <c r="J1508" s="296" t="str">
        <f ca="1">IF(ISERROR($S1508),"",OFFSET('Smelter Reference List'!$I$4,$S1508-4,0))</f>
        <v/>
      </c>
      <c r="K1508" s="297"/>
      <c r="L1508" s="297"/>
      <c r="M1508" s="297"/>
      <c r="N1508" s="297"/>
      <c r="O1508" s="297"/>
      <c r="P1508" s="297"/>
      <c r="Q1508" s="298"/>
      <c r="R1508" s="227"/>
      <c r="S1508" s="228" t="e">
        <f>IF(C1508="",NA(),MATCH($B1508&amp;$C1508,'Smelter Reference List'!$J:$J,0))</f>
        <v>#N/A</v>
      </c>
      <c r="T1508" s="229"/>
      <c r="U1508" s="229">
        <f t="shared" ca="1" si="47"/>
        <v>0</v>
      </c>
      <c r="V1508" s="229"/>
      <c r="W1508" s="229"/>
      <c r="Y1508" s="223" t="str">
        <f t="shared" si="48"/>
        <v/>
      </c>
    </row>
    <row r="1509" spans="1:25" s="223" customFormat="1" ht="20.25">
      <c r="A1509" s="293"/>
      <c r="B1509" s="294" t="str">
        <f>IF(LEN(A1509)=0,"",INDEX('Smelter Reference List'!$A:$A,MATCH($A1509,'Smelter Reference List'!$E:$E,0)))</f>
        <v/>
      </c>
      <c r="C1509" s="300" t="str">
        <f>IF(LEN(A1509)=0,"",INDEX('Smelter Reference List'!$C:$C,MATCH($A1509,'Smelter Reference List'!$E:$E,0)))</f>
        <v/>
      </c>
      <c r="D1509" s="294" t="str">
        <f ca="1">IF(ISERROR($S1509),"",OFFSET('Smelter Reference List'!$C$4,$S1509-4,0)&amp;"")</f>
        <v/>
      </c>
      <c r="E1509" s="294" t="str">
        <f ca="1">IF(ISERROR($S1509),"",OFFSET('Smelter Reference List'!$D$4,$S1509-4,0)&amp;"")</f>
        <v/>
      </c>
      <c r="F1509" s="294" t="str">
        <f ca="1">IF(ISERROR($S1509),"",OFFSET('Smelter Reference List'!$E$4,$S1509-4,0))</f>
        <v/>
      </c>
      <c r="G1509" s="294" t="str">
        <f ca="1">IF(C1509=$U$4,"Enter smelter details", IF(ISERROR($S1509),"",OFFSET('Smelter Reference List'!$F$4,$S1509-4,0)))</f>
        <v/>
      </c>
      <c r="H1509" s="295" t="str">
        <f ca="1">IF(ISERROR($S1509),"",OFFSET('Smelter Reference List'!$G$4,$S1509-4,0))</f>
        <v/>
      </c>
      <c r="I1509" s="296" t="str">
        <f ca="1">IF(ISERROR($S1509),"",OFFSET('Smelter Reference List'!$H$4,$S1509-4,0))</f>
        <v/>
      </c>
      <c r="J1509" s="296" t="str">
        <f ca="1">IF(ISERROR($S1509),"",OFFSET('Smelter Reference List'!$I$4,$S1509-4,0))</f>
        <v/>
      </c>
      <c r="K1509" s="297"/>
      <c r="L1509" s="297"/>
      <c r="M1509" s="297"/>
      <c r="N1509" s="297"/>
      <c r="O1509" s="297"/>
      <c r="P1509" s="297"/>
      <c r="Q1509" s="298"/>
      <c r="R1509" s="227"/>
      <c r="S1509" s="228" t="e">
        <f>IF(C1509="",NA(),MATCH($B1509&amp;$C1509,'Smelter Reference List'!$J:$J,0))</f>
        <v>#N/A</v>
      </c>
      <c r="T1509" s="229"/>
      <c r="U1509" s="229">
        <f t="shared" ca="1" si="47"/>
        <v>0</v>
      </c>
      <c r="V1509" s="229"/>
      <c r="W1509" s="229"/>
      <c r="Y1509" s="223" t="str">
        <f t="shared" si="48"/>
        <v/>
      </c>
    </row>
    <row r="1510" spans="1:25" s="223" customFormat="1" ht="20.25">
      <c r="A1510" s="293"/>
      <c r="B1510" s="294" t="str">
        <f>IF(LEN(A1510)=0,"",INDEX('Smelter Reference List'!$A:$A,MATCH($A1510,'Smelter Reference List'!$E:$E,0)))</f>
        <v/>
      </c>
      <c r="C1510" s="300" t="str">
        <f>IF(LEN(A1510)=0,"",INDEX('Smelter Reference List'!$C:$C,MATCH($A1510,'Smelter Reference List'!$E:$E,0)))</f>
        <v/>
      </c>
      <c r="D1510" s="294" t="str">
        <f ca="1">IF(ISERROR($S1510),"",OFFSET('Smelter Reference List'!$C$4,$S1510-4,0)&amp;"")</f>
        <v/>
      </c>
      <c r="E1510" s="294" t="str">
        <f ca="1">IF(ISERROR($S1510),"",OFFSET('Smelter Reference List'!$D$4,$S1510-4,0)&amp;"")</f>
        <v/>
      </c>
      <c r="F1510" s="294" t="str">
        <f ca="1">IF(ISERROR($S1510),"",OFFSET('Smelter Reference List'!$E$4,$S1510-4,0))</f>
        <v/>
      </c>
      <c r="G1510" s="294" t="str">
        <f ca="1">IF(C1510=$U$4,"Enter smelter details", IF(ISERROR($S1510),"",OFFSET('Smelter Reference List'!$F$4,$S1510-4,0)))</f>
        <v/>
      </c>
      <c r="H1510" s="295" t="str">
        <f ca="1">IF(ISERROR($S1510),"",OFFSET('Smelter Reference List'!$G$4,$S1510-4,0))</f>
        <v/>
      </c>
      <c r="I1510" s="296" t="str">
        <f ca="1">IF(ISERROR($S1510),"",OFFSET('Smelter Reference List'!$H$4,$S1510-4,0))</f>
        <v/>
      </c>
      <c r="J1510" s="296" t="str">
        <f ca="1">IF(ISERROR($S1510),"",OFFSET('Smelter Reference List'!$I$4,$S1510-4,0))</f>
        <v/>
      </c>
      <c r="K1510" s="297"/>
      <c r="L1510" s="297"/>
      <c r="M1510" s="297"/>
      <c r="N1510" s="297"/>
      <c r="O1510" s="297"/>
      <c r="P1510" s="297"/>
      <c r="Q1510" s="298"/>
      <c r="R1510" s="227"/>
      <c r="S1510" s="228" t="e">
        <f>IF(C1510="",NA(),MATCH($B1510&amp;$C1510,'Smelter Reference List'!$J:$J,0))</f>
        <v>#N/A</v>
      </c>
      <c r="T1510" s="229"/>
      <c r="U1510" s="229">
        <f t="shared" ca="1" si="47"/>
        <v>0</v>
      </c>
      <c r="V1510" s="229"/>
      <c r="W1510" s="229"/>
      <c r="Y1510" s="223" t="str">
        <f t="shared" si="48"/>
        <v/>
      </c>
    </row>
    <row r="1511" spans="1:25" s="223" customFormat="1" ht="20.25">
      <c r="A1511" s="293"/>
      <c r="B1511" s="294" t="str">
        <f>IF(LEN(A1511)=0,"",INDEX('Smelter Reference List'!$A:$A,MATCH($A1511,'Smelter Reference List'!$E:$E,0)))</f>
        <v/>
      </c>
      <c r="C1511" s="300" t="str">
        <f>IF(LEN(A1511)=0,"",INDEX('Smelter Reference List'!$C:$C,MATCH($A1511,'Smelter Reference List'!$E:$E,0)))</f>
        <v/>
      </c>
      <c r="D1511" s="294" t="str">
        <f ca="1">IF(ISERROR($S1511),"",OFFSET('Smelter Reference List'!$C$4,$S1511-4,0)&amp;"")</f>
        <v/>
      </c>
      <c r="E1511" s="294" t="str">
        <f ca="1">IF(ISERROR($S1511),"",OFFSET('Smelter Reference List'!$D$4,$S1511-4,0)&amp;"")</f>
        <v/>
      </c>
      <c r="F1511" s="294" t="str">
        <f ca="1">IF(ISERROR($S1511),"",OFFSET('Smelter Reference List'!$E$4,$S1511-4,0))</f>
        <v/>
      </c>
      <c r="G1511" s="294" t="str">
        <f ca="1">IF(C1511=$U$4,"Enter smelter details", IF(ISERROR($S1511),"",OFFSET('Smelter Reference List'!$F$4,$S1511-4,0)))</f>
        <v/>
      </c>
      <c r="H1511" s="295" t="str">
        <f ca="1">IF(ISERROR($S1511),"",OFFSET('Smelter Reference List'!$G$4,$S1511-4,0))</f>
        <v/>
      </c>
      <c r="I1511" s="296" t="str">
        <f ca="1">IF(ISERROR($S1511),"",OFFSET('Smelter Reference List'!$H$4,$S1511-4,0))</f>
        <v/>
      </c>
      <c r="J1511" s="296" t="str">
        <f ca="1">IF(ISERROR($S1511),"",OFFSET('Smelter Reference List'!$I$4,$S1511-4,0))</f>
        <v/>
      </c>
      <c r="K1511" s="297"/>
      <c r="L1511" s="297"/>
      <c r="M1511" s="297"/>
      <c r="N1511" s="297"/>
      <c r="O1511" s="297"/>
      <c r="P1511" s="297"/>
      <c r="Q1511" s="298"/>
      <c r="R1511" s="227"/>
      <c r="S1511" s="228" t="e">
        <f>IF(C1511="",NA(),MATCH($B1511&amp;$C1511,'Smelter Reference List'!$J:$J,0))</f>
        <v>#N/A</v>
      </c>
      <c r="T1511" s="229"/>
      <c r="U1511" s="229">
        <f t="shared" ca="1" si="47"/>
        <v>0</v>
      </c>
      <c r="V1511" s="229"/>
      <c r="W1511" s="229"/>
      <c r="Y1511" s="223" t="str">
        <f t="shared" si="48"/>
        <v/>
      </c>
    </row>
    <row r="1512" spans="1:25" s="223" customFormat="1" ht="20.25">
      <c r="A1512" s="293"/>
      <c r="B1512" s="294" t="str">
        <f>IF(LEN(A1512)=0,"",INDEX('Smelter Reference List'!$A:$A,MATCH($A1512,'Smelter Reference List'!$E:$E,0)))</f>
        <v/>
      </c>
      <c r="C1512" s="300" t="str">
        <f>IF(LEN(A1512)=0,"",INDEX('Smelter Reference List'!$C:$C,MATCH($A1512,'Smelter Reference List'!$E:$E,0)))</f>
        <v/>
      </c>
      <c r="D1512" s="294" t="str">
        <f ca="1">IF(ISERROR($S1512),"",OFFSET('Smelter Reference List'!$C$4,$S1512-4,0)&amp;"")</f>
        <v/>
      </c>
      <c r="E1512" s="294" t="str">
        <f ca="1">IF(ISERROR($S1512),"",OFFSET('Smelter Reference List'!$D$4,$S1512-4,0)&amp;"")</f>
        <v/>
      </c>
      <c r="F1512" s="294" t="str">
        <f ca="1">IF(ISERROR($S1512),"",OFFSET('Smelter Reference List'!$E$4,$S1512-4,0))</f>
        <v/>
      </c>
      <c r="G1512" s="294" t="str">
        <f ca="1">IF(C1512=$U$4,"Enter smelter details", IF(ISERROR($S1512),"",OFFSET('Smelter Reference List'!$F$4,$S1512-4,0)))</f>
        <v/>
      </c>
      <c r="H1512" s="295" t="str">
        <f ca="1">IF(ISERROR($S1512),"",OFFSET('Smelter Reference List'!$G$4,$S1512-4,0))</f>
        <v/>
      </c>
      <c r="I1512" s="296" t="str">
        <f ca="1">IF(ISERROR($S1512),"",OFFSET('Smelter Reference List'!$H$4,$S1512-4,0))</f>
        <v/>
      </c>
      <c r="J1512" s="296" t="str">
        <f ca="1">IF(ISERROR($S1512),"",OFFSET('Smelter Reference List'!$I$4,$S1512-4,0))</f>
        <v/>
      </c>
      <c r="K1512" s="297"/>
      <c r="L1512" s="297"/>
      <c r="M1512" s="297"/>
      <c r="N1512" s="297"/>
      <c r="O1512" s="297"/>
      <c r="P1512" s="297"/>
      <c r="Q1512" s="298"/>
      <c r="R1512" s="227"/>
      <c r="S1512" s="228" t="e">
        <f>IF(C1512="",NA(),MATCH($B1512&amp;$C1512,'Smelter Reference List'!$J:$J,0))</f>
        <v>#N/A</v>
      </c>
      <c r="T1512" s="229"/>
      <c r="U1512" s="229">
        <f t="shared" ca="1" si="47"/>
        <v>0</v>
      </c>
      <c r="V1512" s="229"/>
      <c r="W1512" s="229"/>
      <c r="Y1512" s="223" t="str">
        <f t="shared" si="48"/>
        <v/>
      </c>
    </row>
    <row r="1513" spans="1:25" s="223" customFormat="1" ht="20.25">
      <c r="A1513" s="293"/>
      <c r="B1513" s="294" t="str">
        <f>IF(LEN(A1513)=0,"",INDEX('Smelter Reference List'!$A:$A,MATCH($A1513,'Smelter Reference List'!$E:$E,0)))</f>
        <v/>
      </c>
      <c r="C1513" s="300" t="str">
        <f>IF(LEN(A1513)=0,"",INDEX('Smelter Reference List'!$C:$C,MATCH($A1513,'Smelter Reference List'!$E:$E,0)))</f>
        <v/>
      </c>
      <c r="D1513" s="294" t="str">
        <f ca="1">IF(ISERROR($S1513),"",OFFSET('Smelter Reference List'!$C$4,$S1513-4,0)&amp;"")</f>
        <v/>
      </c>
      <c r="E1513" s="294" t="str">
        <f ca="1">IF(ISERROR($S1513),"",OFFSET('Smelter Reference List'!$D$4,$S1513-4,0)&amp;"")</f>
        <v/>
      </c>
      <c r="F1513" s="294" t="str">
        <f ca="1">IF(ISERROR($S1513),"",OFFSET('Smelter Reference List'!$E$4,$S1513-4,0))</f>
        <v/>
      </c>
      <c r="G1513" s="294" t="str">
        <f ca="1">IF(C1513=$U$4,"Enter smelter details", IF(ISERROR($S1513),"",OFFSET('Smelter Reference List'!$F$4,$S1513-4,0)))</f>
        <v/>
      </c>
      <c r="H1513" s="295" t="str">
        <f ca="1">IF(ISERROR($S1513),"",OFFSET('Smelter Reference List'!$G$4,$S1513-4,0))</f>
        <v/>
      </c>
      <c r="I1513" s="296" t="str">
        <f ca="1">IF(ISERROR($S1513),"",OFFSET('Smelter Reference List'!$H$4,$S1513-4,0))</f>
        <v/>
      </c>
      <c r="J1513" s="296" t="str">
        <f ca="1">IF(ISERROR($S1513),"",OFFSET('Smelter Reference List'!$I$4,$S1513-4,0))</f>
        <v/>
      </c>
      <c r="K1513" s="297"/>
      <c r="L1513" s="297"/>
      <c r="M1513" s="297"/>
      <c r="N1513" s="297"/>
      <c r="O1513" s="297"/>
      <c r="P1513" s="297"/>
      <c r="Q1513" s="298"/>
      <c r="R1513" s="227"/>
      <c r="S1513" s="228" t="e">
        <f>IF(C1513="",NA(),MATCH($B1513&amp;$C1513,'Smelter Reference List'!$J:$J,0))</f>
        <v>#N/A</v>
      </c>
      <c r="T1513" s="229"/>
      <c r="U1513" s="229">
        <f t="shared" ca="1" si="47"/>
        <v>0</v>
      </c>
      <c r="V1513" s="229"/>
      <c r="W1513" s="229"/>
      <c r="Y1513" s="223" t="str">
        <f t="shared" si="48"/>
        <v/>
      </c>
    </row>
    <row r="1514" spans="1:25" s="223" customFormat="1" ht="20.25">
      <c r="A1514" s="293"/>
      <c r="B1514" s="294" t="str">
        <f>IF(LEN(A1514)=0,"",INDEX('Smelter Reference List'!$A:$A,MATCH($A1514,'Smelter Reference List'!$E:$E,0)))</f>
        <v/>
      </c>
      <c r="C1514" s="300" t="str">
        <f>IF(LEN(A1514)=0,"",INDEX('Smelter Reference List'!$C:$C,MATCH($A1514,'Smelter Reference List'!$E:$E,0)))</f>
        <v/>
      </c>
      <c r="D1514" s="294" t="str">
        <f ca="1">IF(ISERROR($S1514),"",OFFSET('Smelter Reference List'!$C$4,$S1514-4,0)&amp;"")</f>
        <v/>
      </c>
      <c r="E1514" s="294" t="str">
        <f ca="1">IF(ISERROR($S1514),"",OFFSET('Smelter Reference List'!$D$4,$S1514-4,0)&amp;"")</f>
        <v/>
      </c>
      <c r="F1514" s="294" t="str">
        <f ca="1">IF(ISERROR($S1514),"",OFFSET('Smelter Reference List'!$E$4,$S1514-4,0))</f>
        <v/>
      </c>
      <c r="G1514" s="294" t="str">
        <f ca="1">IF(C1514=$U$4,"Enter smelter details", IF(ISERROR($S1514),"",OFFSET('Smelter Reference List'!$F$4,$S1514-4,0)))</f>
        <v/>
      </c>
      <c r="H1514" s="295" t="str">
        <f ca="1">IF(ISERROR($S1514),"",OFFSET('Smelter Reference List'!$G$4,$S1514-4,0))</f>
        <v/>
      </c>
      <c r="I1514" s="296" t="str">
        <f ca="1">IF(ISERROR($S1514),"",OFFSET('Smelter Reference List'!$H$4,$S1514-4,0))</f>
        <v/>
      </c>
      <c r="J1514" s="296" t="str">
        <f ca="1">IF(ISERROR($S1514),"",OFFSET('Smelter Reference List'!$I$4,$S1514-4,0))</f>
        <v/>
      </c>
      <c r="K1514" s="297"/>
      <c r="L1514" s="297"/>
      <c r="M1514" s="297"/>
      <c r="N1514" s="297"/>
      <c r="O1514" s="297"/>
      <c r="P1514" s="297"/>
      <c r="Q1514" s="298"/>
      <c r="R1514" s="227"/>
      <c r="S1514" s="228" t="e">
        <f>IF(C1514="",NA(),MATCH($B1514&amp;$C1514,'Smelter Reference List'!$J:$J,0))</f>
        <v>#N/A</v>
      </c>
      <c r="T1514" s="229"/>
      <c r="U1514" s="229">
        <f t="shared" ca="1" si="47"/>
        <v>0</v>
      </c>
      <c r="V1514" s="229"/>
      <c r="W1514" s="229"/>
      <c r="Y1514" s="223" t="str">
        <f t="shared" si="48"/>
        <v/>
      </c>
    </row>
    <row r="1515" spans="1:25" s="223" customFormat="1" ht="20.25">
      <c r="A1515" s="293"/>
      <c r="B1515" s="294" t="str">
        <f>IF(LEN(A1515)=0,"",INDEX('Smelter Reference List'!$A:$A,MATCH($A1515,'Smelter Reference List'!$E:$E,0)))</f>
        <v/>
      </c>
      <c r="C1515" s="300" t="str">
        <f>IF(LEN(A1515)=0,"",INDEX('Smelter Reference List'!$C:$C,MATCH($A1515,'Smelter Reference List'!$E:$E,0)))</f>
        <v/>
      </c>
      <c r="D1515" s="294" t="str">
        <f ca="1">IF(ISERROR($S1515),"",OFFSET('Smelter Reference List'!$C$4,$S1515-4,0)&amp;"")</f>
        <v/>
      </c>
      <c r="E1515" s="294" t="str">
        <f ca="1">IF(ISERROR($S1515),"",OFFSET('Smelter Reference List'!$D$4,$S1515-4,0)&amp;"")</f>
        <v/>
      </c>
      <c r="F1515" s="294" t="str">
        <f ca="1">IF(ISERROR($S1515),"",OFFSET('Smelter Reference List'!$E$4,$S1515-4,0))</f>
        <v/>
      </c>
      <c r="G1515" s="294" t="str">
        <f ca="1">IF(C1515=$U$4,"Enter smelter details", IF(ISERROR($S1515),"",OFFSET('Smelter Reference List'!$F$4,$S1515-4,0)))</f>
        <v/>
      </c>
      <c r="H1515" s="295" t="str">
        <f ca="1">IF(ISERROR($S1515),"",OFFSET('Smelter Reference List'!$G$4,$S1515-4,0))</f>
        <v/>
      </c>
      <c r="I1515" s="296" t="str">
        <f ca="1">IF(ISERROR($S1515),"",OFFSET('Smelter Reference List'!$H$4,$S1515-4,0))</f>
        <v/>
      </c>
      <c r="J1515" s="296" t="str">
        <f ca="1">IF(ISERROR($S1515),"",OFFSET('Smelter Reference List'!$I$4,$S1515-4,0))</f>
        <v/>
      </c>
      <c r="K1515" s="297"/>
      <c r="L1515" s="297"/>
      <c r="M1515" s="297"/>
      <c r="N1515" s="297"/>
      <c r="O1515" s="297"/>
      <c r="P1515" s="297"/>
      <c r="Q1515" s="298"/>
      <c r="R1515" s="227"/>
      <c r="S1515" s="228" t="e">
        <f>IF(C1515="",NA(),MATCH($B1515&amp;$C1515,'Smelter Reference List'!$J:$J,0))</f>
        <v>#N/A</v>
      </c>
      <c r="T1515" s="229"/>
      <c r="U1515" s="229">
        <f t="shared" ca="1" si="47"/>
        <v>0</v>
      </c>
      <c r="V1515" s="229"/>
      <c r="W1515" s="229"/>
      <c r="Y1515" s="223" t="str">
        <f t="shared" si="48"/>
        <v/>
      </c>
    </row>
    <row r="1516" spans="1:25" s="223" customFormat="1" ht="20.25">
      <c r="A1516" s="293"/>
      <c r="B1516" s="294" t="str">
        <f>IF(LEN(A1516)=0,"",INDEX('Smelter Reference List'!$A:$A,MATCH($A1516,'Smelter Reference List'!$E:$E,0)))</f>
        <v/>
      </c>
      <c r="C1516" s="300" t="str">
        <f>IF(LEN(A1516)=0,"",INDEX('Smelter Reference List'!$C:$C,MATCH($A1516,'Smelter Reference List'!$E:$E,0)))</f>
        <v/>
      </c>
      <c r="D1516" s="294" t="str">
        <f ca="1">IF(ISERROR($S1516),"",OFFSET('Smelter Reference List'!$C$4,$S1516-4,0)&amp;"")</f>
        <v/>
      </c>
      <c r="E1516" s="294" t="str">
        <f ca="1">IF(ISERROR($S1516),"",OFFSET('Smelter Reference List'!$D$4,$S1516-4,0)&amp;"")</f>
        <v/>
      </c>
      <c r="F1516" s="294" t="str">
        <f ca="1">IF(ISERROR($S1516),"",OFFSET('Smelter Reference List'!$E$4,$S1516-4,0))</f>
        <v/>
      </c>
      <c r="G1516" s="294" t="str">
        <f ca="1">IF(C1516=$U$4,"Enter smelter details", IF(ISERROR($S1516),"",OFFSET('Smelter Reference List'!$F$4,$S1516-4,0)))</f>
        <v/>
      </c>
      <c r="H1516" s="295" t="str">
        <f ca="1">IF(ISERROR($S1516),"",OFFSET('Smelter Reference List'!$G$4,$S1516-4,0))</f>
        <v/>
      </c>
      <c r="I1516" s="296" t="str">
        <f ca="1">IF(ISERROR($S1516),"",OFFSET('Smelter Reference List'!$H$4,$S1516-4,0))</f>
        <v/>
      </c>
      <c r="J1516" s="296" t="str">
        <f ca="1">IF(ISERROR($S1516),"",OFFSET('Smelter Reference List'!$I$4,$S1516-4,0))</f>
        <v/>
      </c>
      <c r="K1516" s="297"/>
      <c r="L1516" s="297"/>
      <c r="M1516" s="297"/>
      <c r="N1516" s="297"/>
      <c r="O1516" s="297"/>
      <c r="P1516" s="297"/>
      <c r="Q1516" s="298"/>
      <c r="R1516" s="227"/>
      <c r="S1516" s="228" t="e">
        <f>IF(C1516="",NA(),MATCH($B1516&amp;$C1516,'Smelter Reference List'!$J:$J,0))</f>
        <v>#N/A</v>
      </c>
      <c r="T1516" s="229"/>
      <c r="U1516" s="229">
        <f t="shared" ca="1" si="47"/>
        <v>0</v>
      </c>
      <c r="V1516" s="229"/>
      <c r="W1516" s="229"/>
      <c r="Y1516" s="223" t="str">
        <f t="shared" si="48"/>
        <v/>
      </c>
    </row>
    <row r="1517" spans="1:25" s="223" customFormat="1" ht="20.25">
      <c r="A1517" s="293"/>
      <c r="B1517" s="294" t="str">
        <f>IF(LEN(A1517)=0,"",INDEX('Smelter Reference List'!$A:$A,MATCH($A1517,'Smelter Reference List'!$E:$E,0)))</f>
        <v/>
      </c>
      <c r="C1517" s="300" t="str">
        <f>IF(LEN(A1517)=0,"",INDEX('Smelter Reference List'!$C:$C,MATCH($A1517,'Smelter Reference List'!$E:$E,0)))</f>
        <v/>
      </c>
      <c r="D1517" s="294" t="str">
        <f ca="1">IF(ISERROR($S1517),"",OFFSET('Smelter Reference List'!$C$4,$S1517-4,0)&amp;"")</f>
        <v/>
      </c>
      <c r="E1517" s="294" t="str">
        <f ca="1">IF(ISERROR($S1517),"",OFFSET('Smelter Reference List'!$D$4,$S1517-4,0)&amp;"")</f>
        <v/>
      </c>
      <c r="F1517" s="294" t="str">
        <f ca="1">IF(ISERROR($S1517),"",OFFSET('Smelter Reference List'!$E$4,$S1517-4,0))</f>
        <v/>
      </c>
      <c r="G1517" s="294" t="str">
        <f ca="1">IF(C1517=$U$4,"Enter smelter details", IF(ISERROR($S1517),"",OFFSET('Smelter Reference List'!$F$4,$S1517-4,0)))</f>
        <v/>
      </c>
      <c r="H1517" s="295" t="str">
        <f ca="1">IF(ISERROR($S1517),"",OFFSET('Smelter Reference List'!$G$4,$S1517-4,0))</f>
        <v/>
      </c>
      <c r="I1517" s="296" t="str">
        <f ca="1">IF(ISERROR($S1517),"",OFFSET('Smelter Reference List'!$H$4,$S1517-4,0))</f>
        <v/>
      </c>
      <c r="J1517" s="296" t="str">
        <f ca="1">IF(ISERROR($S1517),"",OFFSET('Smelter Reference List'!$I$4,$S1517-4,0))</f>
        <v/>
      </c>
      <c r="K1517" s="297"/>
      <c r="L1517" s="297"/>
      <c r="M1517" s="297"/>
      <c r="N1517" s="297"/>
      <c r="O1517" s="297"/>
      <c r="P1517" s="297"/>
      <c r="Q1517" s="298"/>
      <c r="R1517" s="227"/>
      <c r="S1517" s="228" t="e">
        <f>IF(C1517="",NA(),MATCH($B1517&amp;$C1517,'Smelter Reference List'!$J:$J,0))</f>
        <v>#N/A</v>
      </c>
      <c r="T1517" s="229"/>
      <c r="U1517" s="229">
        <f t="shared" ca="1" si="47"/>
        <v>0</v>
      </c>
      <c r="V1517" s="229"/>
      <c r="W1517" s="229"/>
      <c r="Y1517" s="223" t="str">
        <f t="shared" si="48"/>
        <v/>
      </c>
    </row>
    <row r="1518" spans="1:25" s="223" customFormat="1" ht="20.25">
      <c r="A1518" s="293"/>
      <c r="B1518" s="294" t="str">
        <f>IF(LEN(A1518)=0,"",INDEX('Smelter Reference List'!$A:$A,MATCH($A1518,'Smelter Reference List'!$E:$E,0)))</f>
        <v/>
      </c>
      <c r="C1518" s="300" t="str">
        <f>IF(LEN(A1518)=0,"",INDEX('Smelter Reference List'!$C:$C,MATCH($A1518,'Smelter Reference List'!$E:$E,0)))</f>
        <v/>
      </c>
      <c r="D1518" s="294" t="str">
        <f ca="1">IF(ISERROR($S1518),"",OFFSET('Smelter Reference List'!$C$4,$S1518-4,0)&amp;"")</f>
        <v/>
      </c>
      <c r="E1518" s="294" t="str">
        <f ca="1">IF(ISERROR($S1518),"",OFFSET('Smelter Reference List'!$D$4,$S1518-4,0)&amp;"")</f>
        <v/>
      </c>
      <c r="F1518" s="294" t="str">
        <f ca="1">IF(ISERROR($S1518),"",OFFSET('Smelter Reference List'!$E$4,$S1518-4,0))</f>
        <v/>
      </c>
      <c r="G1518" s="294" t="str">
        <f ca="1">IF(C1518=$U$4,"Enter smelter details", IF(ISERROR($S1518),"",OFFSET('Smelter Reference List'!$F$4,$S1518-4,0)))</f>
        <v/>
      </c>
      <c r="H1518" s="295" t="str">
        <f ca="1">IF(ISERROR($S1518),"",OFFSET('Smelter Reference List'!$G$4,$S1518-4,0))</f>
        <v/>
      </c>
      <c r="I1518" s="296" t="str">
        <f ca="1">IF(ISERROR($S1518),"",OFFSET('Smelter Reference List'!$H$4,$S1518-4,0))</f>
        <v/>
      </c>
      <c r="J1518" s="296" t="str">
        <f ca="1">IF(ISERROR($S1518),"",OFFSET('Smelter Reference List'!$I$4,$S1518-4,0))</f>
        <v/>
      </c>
      <c r="K1518" s="297"/>
      <c r="L1518" s="297"/>
      <c r="M1518" s="297"/>
      <c r="N1518" s="297"/>
      <c r="O1518" s="297"/>
      <c r="P1518" s="297"/>
      <c r="Q1518" s="298"/>
      <c r="R1518" s="227"/>
      <c r="S1518" s="228" t="e">
        <f>IF(C1518="",NA(),MATCH($B1518&amp;$C1518,'Smelter Reference List'!$J:$J,0))</f>
        <v>#N/A</v>
      </c>
      <c r="T1518" s="229"/>
      <c r="U1518" s="229">
        <f t="shared" ca="1" si="47"/>
        <v>0</v>
      </c>
      <c r="V1518" s="229"/>
      <c r="W1518" s="229"/>
      <c r="Y1518" s="223" t="str">
        <f t="shared" si="48"/>
        <v/>
      </c>
    </row>
    <row r="1519" spans="1:25" s="223" customFormat="1" ht="20.25">
      <c r="A1519" s="293"/>
      <c r="B1519" s="294" t="str">
        <f>IF(LEN(A1519)=0,"",INDEX('Smelter Reference List'!$A:$A,MATCH($A1519,'Smelter Reference List'!$E:$E,0)))</f>
        <v/>
      </c>
      <c r="C1519" s="300" t="str">
        <f>IF(LEN(A1519)=0,"",INDEX('Smelter Reference List'!$C:$C,MATCH($A1519,'Smelter Reference List'!$E:$E,0)))</f>
        <v/>
      </c>
      <c r="D1519" s="294" t="str">
        <f ca="1">IF(ISERROR($S1519),"",OFFSET('Smelter Reference List'!$C$4,$S1519-4,0)&amp;"")</f>
        <v/>
      </c>
      <c r="E1519" s="294" t="str">
        <f ca="1">IF(ISERROR($S1519),"",OFFSET('Smelter Reference List'!$D$4,$S1519-4,0)&amp;"")</f>
        <v/>
      </c>
      <c r="F1519" s="294" t="str">
        <f ca="1">IF(ISERROR($S1519),"",OFFSET('Smelter Reference List'!$E$4,$S1519-4,0))</f>
        <v/>
      </c>
      <c r="G1519" s="294" t="str">
        <f ca="1">IF(C1519=$U$4,"Enter smelter details", IF(ISERROR($S1519),"",OFFSET('Smelter Reference List'!$F$4,$S1519-4,0)))</f>
        <v/>
      </c>
      <c r="H1519" s="295" t="str">
        <f ca="1">IF(ISERROR($S1519),"",OFFSET('Smelter Reference List'!$G$4,$S1519-4,0))</f>
        <v/>
      </c>
      <c r="I1519" s="296" t="str">
        <f ca="1">IF(ISERROR($S1519),"",OFFSET('Smelter Reference List'!$H$4,$S1519-4,0))</f>
        <v/>
      </c>
      <c r="J1519" s="296" t="str">
        <f ca="1">IF(ISERROR($S1519),"",OFFSET('Smelter Reference List'!$I$4,$S1519-4,0))</f>
        <v/>
      </c>
      <c r="K1519" s="297"/>
      <c r="L1519" s="297"/>
      <c r="M1519" s="297"/>
      <c r="N1519" s="297"/>
      <c r="O1519" s="297"/>
      <c r="P1519" s="297"/>
      <c r="Q1519" s="298"/>
      <c r="R1519" s="227"/>
      <c r="S1519" s="228" t="e">
        <f>IF(C1519="",NA(),MATCH($B1519&amp;$C1519,'Smelter Reference List'!$J:$J,0))</f>
        <v>#N/A</v>
      </c>
      <c r="T1519" s="229"/>
      <c r="U1519" s="229">
        <f t="shared" ca="1" si="47"/>
        <v>0</v>
      </c>
      <c r="V1519" s="229"/>
      <c r="W1519" s="229"/>
      <c r="Y1519" s="223" t="str">
        <f t="shared" si="48"/>
        <v/>
      </c>
    </row>
    <row r="1520" spans="1:25" s="223" customFormat="1" ht="20.25">
      <c r="A1520" s="293"/>
      <c r="B1520" s="294" t="str">
        <f>IF(LEN(A1520)=0,"",INDEX('Smelter Reference List'!$A:$A,MATCH($A1520,'Smelter Reference List'!$E:$E,0)))</f>
        <v/>
      </c>
      <c r="C1520" s="300" t="str">
        <f>IF(LEN(A1520)=0,"",INDEX('Smelter Reference List'!$C:$C,MATCH($A1520,'Smelter Reference List'!$E:$E,0)))</f>
        <v/>
      </c>
      <c r="D1520" s="294" t="str">
        <f ca="1">IF(ISERROR($S1520),"",OFFSET('Smelter Reference List'!$C$4,$S1520-4,0)&amp;"")</f>
        <v/>
      </c>
      <c r="E1520" s="294" t="str">
        <f ca="1">IF(ISERROR($S1520),"",OFFSET('Smelter Reference List'!$D$4,$S1520-4,0)&amp;"")</f>
        <v/>
      </c>
      <c r="F1520" s="294" t="str">
        <f ca="1">IF(ISERROR($S1520),"",OFFSET('Smelter Reference List'!$E$4,$S1520-4,0))</f>
        <v/>
      </c>
      <c r="G1520" s="294" t="str">
        <f ca="1">IF(C1520=$U$4,"Enter smelter details", IF(ISERROR($S1520),"",OFFSET('Smelter Reference List'!$F$4,$S1520-4,0)))</f>
        <v/>
      </c>
      <c r="H1520" s="295" t="str">
        <f ca="1">IF(ISERROR($S1520),"",OFFSET('Smelter Reference List'!$G$4,$S1520-4,0))</f>
        <v/>
      </c>
      <c r="I1520" s="296" t="str">
        <f ca="1">IF(ISERROR($S1520),"",OFFSET('Smelter Reference List'!$H$4,$S1520-4,0))</f>
        <v/>
      </c>
      <c r="J1520" s="296" t="str">
        <f ca="1">IF(ISERROR($S1520),"",OFFSET('Smelter Reference List'!$I$4,$S1520-4,0))</f>
        <v/>
      </c>
      <c r="K1520" s="297"/>
      <c r="L1520" s="297"/>
      <c r="M1520" s="297"/>
      <c r="N1520" s="297"/>
      <c r="O1520" s="297"/>
      <c r="P1520" s="297"/>
      <c r="Q1520" s="298"/>
      <c r="R1520" s="227"/>
      <c r="S1520" s="228" t="e">
        <f>IF(C1520="",NA(),MATCH($B1520&amp;$C1520,'Smelter Reference List'!$J:$J,0))</f>
        <v>#N/A</v>
      </c>
      <c r="T1520" s="229"/>
      <c r="U1520" s="229">
        <f t="shared" ca="1" si="47"/>
        <v>0</v>
      </c>
      <c r="V1520" s="229"/>
      <c r="W1520" s="229"/>
      <c r="Y1520" s="223" t="str">
        <f t="shared" si="48"/>
        <v/>
      </c>
    </row>
    <row r="1521" spans="1:25" s="223" customFormat="1" ht="20.25">
      <c r="A1521" s="293"/>
      <c r="B1521" s="294" t="str">
        <f>IF(LEN(A1521)=0,"",INDEX('Smelter Reference List'!$A:$A,MATCH($A1521,'Smelter Reference List'!$E:$E,0)))</f>
        <v/>
      </c>
      <c r="C1521" s="300" t="str">
        <f>IF(LEN(A1521)=0,"",INDEX('Smelter Reference List'!$C:$C,MATCH($A1521,'Smelter Reference List'!$E:$E,0)))</f>
        <v/>
      </c>
      <c r="D1521" s="294" t="str">
        <f ca="1">IF(ISERROR($S1521),"",OFFSET('Smelter Reference List'!$C$4,$S1521-4,0)&amp;"")</f>
        <v/>
      </c>
      <c r="E1521" s="294" t="str">
        <f ca="1">IF(ISERROR($S1521),"",OFFSET('Smelter Reference List'!$D$4,$S1521-4,0)&amp;"")</f>
        <v/>
      </c>
      <c r="F1521" s="294" t="str">
        <f ca="1">IF(ISERROR($S1521),"",OFFSET('Smelter Reference List'!$E$4,$S1521-4,0))</f>
        <v/>
      </c>
      <c r="G1521" s="294" t="str">
        <f ca="1">IF(C1521=$U$4,"Enter smelter details", IF(ISERROR($S1521),"",OFFSET('Smelter Reference List'!$F$4,$S1521-4,0)))</f>
        <v/>
      </c>
      <c r="H1521" s="295" t="str">
        <f ca="1">IF(ISERROR($S1521),"",OFFSET('Smelter Reference List'!$G$4,$S1521-4,0))</f>
        <v/>
      </c>
      <c r="I1521" s="296" t="str">
        <f ca="1">IF(ISERROR($S1521),"",OFFSET('Smelter Reference List'!$H$4,$S1521-4,0))</f>
        <v/>
      </c>
      <c r="J1521" s="296" t="str">
        <f ca="1">IF(ISERROR($S1521),"",OFFSET('Smelter Reference List'!$I$4,$S1521-4,0))</f>
        <v/>
      </c>
      <c r="K1521" s="297"/>
      <c r="L1521" s="297"/>
      <c r="M1521" s="297"/>
      <c r="N1521" s="297"/>
      <c r="O1521" s="297"/>
      <c r="P1521" s="297"/>
      <c r="Q1521" s="298"/>
      <c r="R1521" s="227"/>
      <c r="S1521" s="228" t="e">
        <f>IF(C1521="",NA(),MATCH($B1521&amp;$C1521,'Smelter Reference List'!$J:$J,0))</f>
        <v>#N/A</v>
      </c>
      <c r="T1521" s="229"/>
      <c r="U1521" s="229">
        <f t="shared" ca="1" si="47"/>
        <v>0</v>
      </c>
      <c r="V1521" s="229"/>
      <c r="W1521" s="229"/>
      <c r="Y1521" s="223" t="str">
        <f t="shared" si="48"/>
        <v/>
      </c>
    </row>
    <row r="1522" spans="1:25" s="223" customFormat="1" ht="20.25">
      <c r="A1522" s="293"/>
      <c r="B1522" s="294" t="str">
        <f>IF(LEN(A1522)=0,"",INDEX('Smelter Reference List'!$A:$A,MATCH($A1522,'Smelter Reference List'!$E:$E,0)))</f>
        <v/>
      </c>
      <c r="C1522" s="300" t="str">
        <f>IF(LEN(A1522)=0,"",INDEX('Smelter Reference List'!$C:$C,MATCH($A1522,'Smelter Reference List'!$E:$E,0)))</f>
        <v/>
      </c>
      <c r="D1522" s="294" t="str">
        <f ca="1">IF(ISERROR($S1522),"",OFFSET('Smelter Reference List'!$C$4,$S1522-4,0)&amp;"")</f>
        <v/>
      </c>
      <c r="E1522" s="294" t="str">
        <f ca="1">IF(ISERROR($S1522),"",OFFSET('Smelter Reference List'!$D$4,$S1522-4,0)&amp;"")</f>
        <v/>
      </c>
      <c r="F1522" s="294" t="str">
        <f ca="1">IF(ISERROR($S1522),"",OFFSET('Smelter Reference List'!$E$4,$S1522-4,0))</f>
        <v/>
      </c>
      <c r="G1522" s="294" t="str">
        <f ca="1">IF(C1522=$U$4,"Enter smelter details", IF(ISERROR($S1522),"",OFFSET('Smelter Reference List'!$F$4,$S1522-4,0)))</f>
        <v/>
      </c>
      <c r="H1522" s="295" t="str">
        <f ca="1">IF(ISERROR($S1522),"",OFFSET('Smelter Reference List'!$G$4,$S1522-4,0))</f>
        <v/>
      </c>
      <c r="I1522" s="296" t="str">
        <f ca="1">IF(ISERROR($S1522),"",OFFSET('Smelter Reference List'!$H$4,$S1522-4,0))</f>
        <v/>
      </c>
      <c r="J1522" s="296" t="str">
        <f ca="1">IF(ISERROR($S1522),"",OFFSET('Smelter Reference List'!$I$4,$S1522-4,0))</f>
        <v/>
      </c>
      <c r="K1522" s="297"/>
      <c r="L1522" s="297"/>
      <c r="M1522" s="297"/>
      <c r="N1522" s="297"/>
      <c r="O1522" s="297"/>
      <c r="P1522" s="297"/>
      <c r="Q1522" s="298"/>
      <c r="R1522" s="227"/>
      <c r="S1522" s="228" t="e">
        <f>IF(C1522="",NA(),MATCH($B1522&amp;$C1522,'Smelter Reference List'!$J:$J,0))</f>
        <v>#N/A</v>
      </c>
      <c r="T1522" s="229"/>
      <c r="U1522" s="229">
        <f t="shared" ca="1" si="47"/>
        <v>0</v>
      </c>
      <c r="V1522" s="229"/>
      <c r="W1522" s="229"/>
      <c r="Y1522" s="223" t="str">
        <f t="shared" si="48"/>
        <v/>
      </c>
    </row>
    <row r="1523" spans="1:25" s="223" customFormat="1" ht="20.25">
      <c r="A1523" s="293"/>
      <c r="B1523" s="294" t="str">
        <f>IF(LEN(A1523)=0,"",INDEX('Smelter Reference List'!$A:$A,MATCH($A1523,'Smelter Reference List'!$E:$E,0)))</f>
        <v/>
      </c>
      <c r="C1523" s="300" t="str">
        <f>IF(LEN(A1523)=0,"",INDEX('Smelter Reference List'!$C:$C,MATCH($A1523,'Smelter Reference List'!$E:$E,0)))</f>
        <v/>
      </c>
      <c r="D1523" s="294" t="str">
        <f ca="1">IF(ISERROR($S1523),"",OFFSET('Smelter Reference List'!$C$4,$S1523-4,0)&amp;"")</f>
        <v/>
      </c>
      <c r="E1523" s="294" t="str">
        <f ca="1">IF(ISERROR($S1523),"",OFFSET('Smelter Reference List'!$D$4,$S1523-4,0)&amp;"")</f>
        <v/>
      </c>
      <c r="F1523" s="294" t="str">
        <f ca="1">IF(ISERROR($S1523),"",OFFSET('Smelter Reference List'!$E$4,$S1523-4,0))</f>
        <v/>
      </c>
      <c r="G1523" s="294" t="str">
        <f ca="1">IF(C1523=$U$4,"Enter smelter details", IF(ISERROR($S1523),"",OFFSET('Smelter Reference List'!$F$4,$S1523-4,0)))</f>
        <v/>
      </c>
      <c r="H1523" s="295" t="str">
        <f ca="1">IF(ISERROR($S1523),"",OFFSET('Smelter Reference List'!$G$4,$S1523-4,0))</f>
        <v/>
      </c>
      <c r="I1523" s="296" t="str">
        <f ca="1">IF(ISERROR($S1523),"",OFFSET('Smelter Reference List'!$H$4,$S1523-4,0))</f>
        <v/>
      </c>
      <c r="J1523" s="296" t="str">
        <f ca="1">IF(ISERROR($S1523),"",OFFSET('Smelter Reference List'!$I$4,$S1523-4,0))</f>
        <v/>
      </c>
      <c r="K1523" s="297"/>
      <c r="L1523" s="297"/>
      <c r="M1523" s="297"/>
      <c r="N1523" s="297"/>
      <c r="O1523" s="297"/>
      <c r="P1523" s="297"/>
      <c r="Q1523" s="298"/>
      <c r="R1523" s="227"/>
      <c r="S1523" s="228" t="e">
        <f>IF(C1523="",NA(),MATCH($B1523&amp;$C1523,'Smelter Reference List'!$J:$J,0))</f>
        <v>#N/A</v>
      </c>
      <c r="T1523" s="229"/>
      <c r="U1523" s="229">
        <f t="shared" ca="1" si="47"/>
        <v>0</v>
      </c>
      <c r="V1523" s="229"/>
      <c r="W1523" s="229"/>
      <c r="Y1523" s="223" t="str">
        <f t="shared" si="48"/>
        <v/>
      </c>
    </row>
    <row r="1524" spans="1:25" s="223" customFormat="1" ht="20.25">
      <c r="A1524" s="293"/>
      <c r="B1524" s="294" t="str">
        <f>IF(LEN(A1524)=0,"",INDEX('Smelter Reference List'!$A:$A,MATCH($A1524,'Smelter Reference List'!$E:$E,0)))</f>
        <v/>
      </c>
      <c r="C1524" s="300" t="str">
        <f>IF(LEN(A1524)=0,"",INDEX('Smelter Reference List'!$C:$C,MATCH($A1524,'Smelter Reference List'!$E:$E,0)))</f>
        <v/>
      </c>
      <c r="D1524" s="294" t="str">
        <f ca="1">IF(ISERROR($S1524),"",OFFSET('Smelter Reference List'!$C$4,$S1524-4,0)&amp;"")</f>
        <v/>
      </c>
      <c r="E1524" s="294" t="str">
        <f ca="1">IF(ISERROR($S1524),"",OFFSET('Smelter Reference List'!$D$4,$S1524-4,0)&amp;"")</f>
        <v/>
      </c>
      <c r="F1524" s="294" t="str">
        <f ca="1">IF(ISERROR($S1524),"",OFFSET('Smelter Reference List'!$E$4,$S1524-4,0))</f>
        <v/>
      </c>
      <c r="G1524" s="294" t="str">
        <f ca="1">IF(C1524=$U$4,"Enter smelter details", IF(ISERROR($S1524),"",OFFSET('Smelter Reference List'!$F$4,$S1524-4,0)))</f>
        <v/>
      </c>
      <c r="H1524" s="295" t="str">
        <f ca="1">IF(ISERROR($S1524),"",OFFSET('Smelter Reference List'!$G$4,$S1524-4,0))</f>
        <v/>
      </c>
      <c r="I1524" s="296" t="str">
        <f ca="1">IF(ISERROR($S1524),"",OFFSET('Smelter Reference List'!$H$4,$S1524-4,0))</f>
        <v/>
      </c>
      <c r="J1524" s="296" t="str">
        <f ca="1">IF(ISERROR($S1524),"",OFFSET('Smelter Reference List'!$I$4,$S1524-4,0))</f>
        <v/>
      </c>
      <c r="K1524" s="297"/>
      <c r="L1524" s="297"/>
      <c r="M1524" s="297"/>
      <c r="N1524" s="297"/>
      <c r="O1524" s="297"/>
      <c r="P1524" s="297"/>
      <c r="Q1524" s="298"/>
      <c r="R1524" s="227"/>
      <c r="S1524" s="228" t="e">
        <f>IF(C1524="",NA(),MATCH($B1524&amp;$C1524,'Smelter Reference List'!$J:$J,0))</f>
        <v>#N/A</v>
      </c>
      <c r="T1524" s="229"/>
      <c r="U1524" s="229">
        <f t="shared" ca="1" si="47"/>
        <v>0</v>
      </c>
      <c r="V1524" s="229"/>
      <c r="W1524" s="229"/>
      <c r="Y1524" s="223" t="str">
        <f t="shared" si="48"/>
        <v/>
      </c>
    </row>
    <row r="1525" spans="1:25" s="223" customFormat="1" ht="20.25">
      <c r="A1525" s="293"/>
      <c r="B1525" s="294" t="str">
        <f>IF(LEN(A1525)=0,"",INDEX('Smelter Reference List'!$A:$A,MATCH($A1525,'Smelter Reference List'!$E:$E,0)))</f>
        <v/>
      </c>
      <c r="C1525" s="300" t="str">
        <f>IF(LEN(A1525)=0,"",INDEX('Smelter Reference List'!$C:$C,MATCH($A1525,'Smelter Reference List'!$E:$E,0)))</f>
        <v/>
      </c>
      <c r="D1525" s="294" t="str">
        <f ca="1">IF(ISERROR($S1525),"",OFFSET('Smelter Reference List'!$C$4,$S1525-4,0)&amp;"")</f>
        <v/>
      </c>
      <c r="E1525" s="294" t="str">
        <f ca="1">IF(ISERROR($S1525),"",OFFSET('Smelter Reference List'!$D$4,$S1525-4,0)&amp;"")</f>
        <v/>
      </c>
      <c r="F1525" s="294" t="str">
        <f ca="1">IF(ISERROR($S1525),"",OFFSET('Smelter Reference List'!$E$4,$S1525-4,0))</f>
        <v/>
      </c>
      <c r="G1525" s="294" t="str">
        <f ca="1">IF(C1525=$U$4,"Enter smelter details", IF(ISERROR($S1525),"",OFFSET('Smelter Reference List'!$F$4,$S1525-4,0)))</f>
        <v/>
      </c>
      <c r="H1525" s="295" t="str">
        <f ca="1">IF(ISERROR($S1525),"",OFFSET('Smelter Reference List'!$G$4,$S1525-4,0))</f>
        <v/>
      </c>
      <c r="I1525" s="296" t="str">
        <f ca="1">IF(ISERROR($S1525),"",OFFSET('Smelter Reference List'!$H$4,$S1525-4,0))</f>
        <v/>
      </c>
      <c r="J1525" s="296" t="str">
        <f ca="1">IF(ISERROR($S1525),"",OFFSET('Smelter Reference List'!$I$4,$S1525-4,0))</f>
        <v/>
      </c>
      <c r="K1525" s="297"/>
      <c r="L1525" s="297"/>
      <c r="M1525" s="297"/>
      <c r="N1525" s="297"/>
      <c r="O1525" s="297"/>
      <c r="P1525" s="297"/>
      <c r="Q1525" s="298"/>
      <c r="R1525" s="227"/>
      <c r="S1525" s="228" t="e">
        <f>IF(C1525="",NA(),MATCH($B1525&amp;$C1525,'Smelter Reference List'!$J:$J,0))</f>
        <v>#N/A</v>
      </c>
      <c r="T1525" s="229"/>
      <c r="U1525" s="229">
        <f t="shared" ca="1" si="47"/>
        <v>0</v>
      </c>
      <c r="V1525" s="229"/>
      <c r="W1525" s="229"/>
      <c r="Y1525" s="223" t="str">
        <f t="shared" si="48"/>
        <v/>
      </c>
    </row>
    <row r="1526" spans="1:25" s="223" customFormat="1" ht="20.25">
      <c r="A1526" s="293"/>
      <c r="B1526" s="294" t="str">
        <f>IF(LEN(A1526)=0,"",INDEX('Smelter Reference List'!$A:$A,MATCH($A1526,'Smelter Reference List'!$E:$E,0)))</f>
        <v/>
      </c>
      <c r="C1526" s="300" t="str">
        <f>IF(LEN(A1526)=0,"",INDEX('Smelter Reference List'!$C:$C,MATCH($A1526,'Smelter Reference List'!$E:$E,0)))</f>
        <v/>
      </c>
      <c r="D1526" s="294" t="str">
        <f ca="1">IF(ISERROR($S1526),"",OFFSET('Smelter Reference List'!$C$4,$S1526-4,0)&amp;"")</f>
        <v/>
      </c>
      <c r="E1526" s="294" t="str">
        <f ca="1">IF(ISERROR($S1526),"",OFFSET('Smelter Reference List'!$D$4,$S1526-4,0)&amp;"")</f>
        <v/>
      </c>
      <c r="F1526" s="294" t="str">
        <f ca="1">IF(ISERROR($S1526),"",OFFSET('Smelter Reference List'!$E$4,$S1526-4,0))</f>
        <v/>
      </c>
      <c r="G1526" s="294" t="str">
        <f ca="1">IF(C1526=$U$4,"Enter smelter details", IF(ISERROR($S1526),"",OFFSET('Smelter Reference List'!$F$4,$S1526-4,0)))</f>
        <v/>
      </c>
      <c r="H1526" s="295" t="str">
        <f ca="1">IF(ISERROR($S1526),"",OFFSET('Smelter Reference List'!$G$4,$S1526-4,0))</f>
        <v/>
      </c>
      <c r="I1526" s="296" t="str">
        <f ca="1">IF(ISERROR($S1526),"",OFFSET('Smelter Reference List'!$H$4,$S1526-4,0))</f>
        <v/>
      </c>
      <c r="J1526" s="296" t="str">
        <f ca="1">IF(ISERROR($S1526),"",OFFSET('Smelter Reference List'!$I$4,$S1526-4,0))</f>
        <v/>
      </c>
      <c r="K1526" s="297"/>
      <c r="L1526" s="297"/>
      <c r="M1526" s="297"/>
      <c r="N1526" s="297"/>
      <c r="O1526" s="297"/>
      <c r="P1526" s="297"/>
      <c r="Q1526" s="298"/>
      <c r="R1526" s="227"/>
      <c r="S1526" s="228" t="e">
        <f>IF(C1526="",NA(),MATCH($B1526&amp;$C1526,'Smelter Reference List'!$J:$J,0))</f>
        <v>#N/A</v>
      </c>
      <c r="T1526" s="229"/>
      <c r="U1526" s="229">
        <f t="shared" ca="1" si="47"/>
        <v>0</v>
      </c>
      <c r="V1526" s="229"/>
      <c r="W1526" s="229"/>
      <c r="Y1526" s="223" t="str">
        <f t="shared" si="48"/>
        <v/>
      </c>
    </row>
    <row r="1527" spans="1:25" s="223" customFormat="1" ht="20.25">
      <c r="A1527" s="293"/>
      <c r="B1527" s="294" t="str">
        <f>IF(LEN(A1527)=0,"",INDEX('Smelter Reference List'!$A:$A,MATCH($A1527,'Smelter Reference List'!$E:$E,0)))</f>
        <v/>
      </c>
      <c r="C1527" s="300" t="str">
        <f>IF(LEN(A1527)=0,"",INDEX('Smelter Reference List'!$C:$C,MATCH($A1527,'Smelter Reference List'!$E:$E,0)))</f>
        <v/>
      </c>
      <c r="D1527" s="294" t="str">
        <f ca="1">IF(ISERROR($S1527),"",OFFSET('Smelter Reference List'!$C$4,$S1527-4,0)&amp;"")</f>
        <v/>
      </c>
      <c r="E1527" s="294" t="str">
        <f ca="1">IF(ISERROR($S1527),"",OFFSET('Smelter Reference List'!$D$4,$S1527-4,0)&amp;"")</f>
        <v/>
      </c>
      <c r="F1527" s="294" t="str">
        <f ca="1">IF(ISERROR($S1527),"",OFFSET('Smelter Reference List'!$E$4,$S1527-4,0))</f>
        <v/>
      </c>
      <c r="G1527" s="294" t="str">
        <f ca="1">IF(C1527=$U$4,"Enter smelter details", IF(ISERROR($S1527),"",OFFSET('Smelter Reference List'!$F$4,$S1527-4,0)))</f>
        <v/>
      </c>
      <c r="H1527" s="295" t="str">
        <f ca="1">IF(ISERROR($S1527),"",OFFSET('Smelter Reference List'!$G$4,$S1527-4,0))</f>
        <v/>
      </c>
      <c r="I1527" s="296" t="str">
        <f ca="1">IF(ISERROR($S1527),"",OFFSET('Smelter Reference List'!$H$4,$S1527-4,0))</f>
        <v/>
      </c>
      <c r="J1527" s="296" t="str">
        <f ca="1">IF(ISERROR($S1527),"",OFFSET('Smelter Reference List'!$I$4,$S1527-4,0))</f>
        <v/>
      </c>
      <c r="K1527" s="297"/>
      <c r="L1527" s="297"/>
      <c r="M1527" s="297"/>
      <c r="N1527" s="297"/>
      <c r="O1527" s="297"/>
      <c r="P1527" s="297"/>
      <c r="Q1527" s="298"/>
      <c r="R1527" s="227"/>
      <c r="S1527" s="228" t="e">
        <f>IF(C1527="",NA(),MATCH($B1527&amp;$C1527,'Smelter Reference List'!$J:$J,0))</f>
        <v>#N/A</v>
      </c>
      <c r="T1527" s="229"/>
      <c r="U1527" s="229">
        <f t="shared" ca="1" si="47"/>
        <v>0</v>
      </c>
      <c r="V1527" s="229"/>
      <c r="W1527" s="229"/>
      <c r="Y1527" s="223" t="str">
        <f t="shared" si="48"/>
        <v/>
      </c>
    </row>
    <row r="1528" spans="1:25" s="223" customFormat="1" ht="20.25">
      <c r="A1528" s="293"/>
      <c r="B1528" s="294" t="str">
        <f>IF(LEN(A1528)=0,"",INDEX('Smelter Reference List'!$A:$A,MATCH($A1528,'Smelter Reference List'!$E:$E,0)))</f>
        <v/>
      </c>
      <c r="C1528" s="300" t="str">
        <f>IF(LEN(A1528)=0,"",INDEX('Smelter Reference List'!$C:$C,MATCH($A1528,'Smelter Reference List'!$E:$E,0)))</f>
        <v/>
      </c>
      <c r="D1528" s="294" t="str">
        <f ca="1">IF(ISERROR($S1528),"",OFFSET('Smelter Reference List'!$C$4,$S1528-4,0)&amp;"")</f>
        <v/>
      </c>
      <c r="E1528" s="294" t="str">
        <f ca="1">IF(ISERROR($S1528),"",OFFSET('Smelter Reference List'!$D$4,$S1528-4,0)&amp;"")</f>
        <v/>
      </c>
      <c r="F1528" s="294" t="str">
        <f ca="1">IF(ISERROR($S1528),"",OFFSET('Smelter Reference List'!$E$4,$S1528-4,0))</f>
        <v/>
      </c>
      <c r="G1528" s="294" t="str">
        <f ca="1">IF(C1528=$U$4,"Enter smelter details", IF(ISERROR($S1528),"",OFFSET('Smelter Reference List'!$F$4,$S1528-4,0)))</f>
        <v/>
      </c>
      <c r="H1528" s="295" t="str">
        <f ca="1">IF(ISERROR($S1528),"",OFFSET('Smelter Reference List'!$G$4,$S1528-4,0))</f>
        <v/>
      </c>
      <c r="I1528" s="296" t="str">
        <f ca="1">IF(ISERROR($S1528),"",OFFSET('Smelter Reference List'!$H$4,$S1528-4,0))</f>
        <v/>
      </c>
      <c r="J1528" s="296" t="str">
        <f ca="1">IF(ISERROR($S1528),"",OFFSET('Smelter Reference List'!$I$4,$S1528-4,0))</f>
        <v/>
      </c>
      <c r="K1528" s="297"/>
      <c r="L1528" s="297"/>
      <c r="M1528" s="297"/>
      <c r="N1528" s="297"/>
      <c r="O1528" s="297"/>
      <c r="P1528" s="297"/>
      <c r="Q1528" s="298"/>
      <c r="R1528" s="227"/>
      <c r="S1528" s="228" t="e">
        <f>IF(C1528="",NA(),MATCH($B1528&amp;$C1528,'Smelter Reference List'!$J:$J,0))</f>
        <v>#N/A</v>
      </c>
      <c r="T1528" s="229"/>
      <c r="U1528" s="229">
        <f t="shared" ca="1" si="47"/>
        <v>0</v>
      </c>
      <c r="V1528" s="229"/>
      <c r="W1528" s="229"/>
      <c r="Y1528" s="223" t="str">
        <f t="shared" si="48"/>
        <v/>
      </c>
    </row>
    <row r="1529" spans="1:25" s="223" customFormat="1" ht="20.25">
      <c r="A1529" s="293"/>
      <c r="B1529" s="294" t="str">
        <f>IF(LEN(A1529)=0,"",INDEX('Smelter Reference List'!$A:$A,MATCH($A1529,'Smelter Reference List'!$E:$E,0)))</f>
        <v/>
      </c>
      <c r="C1529" s="300" t="str">
        <f>IF(LEN(A1529)=0,"",INDEX('Smelter Reference List'!$C:$C,MATCH($A1529,'Smelter Reference List'!$E:$E,0)))</f>
        <v/>
      </c>
      <c r="D1529" s="294" t="str">
        <f ca="1">IF(ISERROR($S1529),"",OFFSET('Smelter Reference List'!$C$4,$S1529-4,0)&amp;"")</f>
        <v/>
      </c>
      <c r="E1529" s="294" t="str">
        <f ca="1">IF(ISERROR($S1529),"",OFFSET('Smelter Reference List'!$D$4,$S1529-4,0)&amp;"")</f>
        <v/>
      </c>
      <c r="F1529" s="294" t="str">
        <f ca="1">IF(ISERROR($S1529),"",OFFSET('Smelter Reference List'!$E$4,$S1529-4,0))</f>
        <v/>
      </c>
      <c r="G1529" s="294" t="str">
        <f ca="1">IF(C1529=$U$4,"Enter smelter details", IF(ISERROR($S1529),"",OFFSET('Smelter Reference List'!$F$4,$S1529-4,0)))</f>
        <v/>
      </c>
      <c r="H1529" s="295" t="str">
        <f ca="1">IF(ISERROR($S1529),"",OFFSET('Smelter Reference List'!$G$4,$S1529-4,0))</f>
        <v/>
      </c>
      <c r="I1529" s="296" t="str">
        <f ca="1">IF(ISERROR($S1529),"",OFFSET('Smelter Reference List'!$H$4,$S1529-4,0))</f>
        <v/>
      </c>
      <c r="J1529" s="296" t="str">
        <f ca="1">IF(ISERROR($S1529),"",OFFSET('Smelter Reference List'!$I$4,$S1529-4,0))</f>
        <v/>
      </c>
      <c r="K1529" s="297"/>
      <c r="L1529" s="297"/>
      <c r="M1529" s="297"/>
      <c r="N1529" s="297"/>
      <c r="O1529" s="297"/>
      <c r="P1529" s="297"/>
      <c r="Q1529" s="298"/>
      <c r="R1529" s="227"/>
      <c r="S1529" s="228" t="e">
        <f>IF(C1529="",NA(),MATCH($B1529&amp;$C1529,'Smelter Reference List'!$J:$J,0))</f>
        <v>#N/A</v>
      </c>
      <c r="T1529" s="229"/>
      <c r="U1529" s="229">
        <f t="shared" ca="1" si="47"/>
        <v>0</v>
      </c>
      <c r="V1529" s="229"/>
      <c r="W1529" s="229"/>
      <c r="Y1529" s="223" t="str">
        <f t="shared" si="48"/>
        <v/>
      </c>
    </row>
    <row r="1530" spans="1:25" s="223" customFormat="1" ht="20.25">
      <c r="A1530" s="293"/>
      <c r="B1530" s="294" t="str">
        <f>IF(LEN(A1530)=0,"",INDEX('Smelter Reference List'!$A:$A,MATCH($A1530,'Smelter Reference List'!$E:$E,0)))</f>
        <v/>
      </c>
      <c r="C1530" s="300" t="str">
        <f>IF(LEN(A1530)=0,"",INDEX('Smelter Reference List'!$C:$C,MATCH($A1530,'Smelter Reference List'!$E:$E,0)))</f>
        <v/>
      </c>
      <c r="D1530" s="294" t="str">
        <f ca="1">IF(ISERROR($S1530),"",OFFSET('Smelter Reference List'!$C$4,$S1530-4,0)&amp;"")</f>
        <v/>
      </c>
      <c r="E1530" s="294" t="str">
        <f ca="1">IF(ISERROR($S1530),"",OFFSET('Smelter Reference List'!$D$4,$S1530-4,0)&amp;"")</f>
        <v/>
      </c>
      <c r="F1530" s="294" t="str">
        <f ca="1">IF(ISERROR($S1530),"",OFFSET('Smelter Reference List'!$E$4,$S1530-4,0))</f>
        <v/>
      </c>
      <c r="G1530" s="294" t="str">
        <f ca="1">IF(C1530=$U$4,"Enter smelter details", IF(ISERROR($S1530),"",OFFSET('Smelter Reference List'!$F$4,$S1530-4,0)))</f>
        <v/>
      </c>
      <c r="H1530" s="295" t="str">
        <f ca="1">IF(ISERROR($S1530),"",OFFSET('Smelter Reference List'!$G$4,$S1530-4,0))</f>
        <v/>
      </c>
      <c r="I1530" s="296" t="str">
        <f ca="1">IF(ISERROR($S1530),"",OFFSET('Smelter Reference List'!$H$4,$S1530-4,0))</f>
        <v/>
      </c>
      <c r="J1530" s="296" t="str">
        <f ca="1">IF(ISERROR($S1530),"",OFFSET('Smelter Reference List'!$I$4,$S1530-4,0))</f>
        <v/>
      </c>
      <c r="K1530" s="297"/>
      <c r="L1530" s="297"/>
      <c r="M1530" s="297"/>
      <c r="N1530" s="297"/>
      <c r="O1530" s="297"/>
      <c r="P1530" s="297"/>
      <c r="Q1530" s="298"/>
      <c r="R1530" s="227"/>
      <c r="S1530" s="228" t="e">
        <f>IF(C1530="",NA(),MATCH($B1530&amp;$C1530,'Smelter Reference List'!$J:$J,0))</f>
        <v>#N/A</v>
      </c>
      <c r="T1530" s="229"/>
      <c r="U1530" s="229">
        <f t="shared" ca="1" si="47"/>
        <v>0</v>
      </c>
      <c r="V1530" s="229"/>
      <c r="W1530" s="229"/>
      <c r="Y1530" s="223" t="str">
        <f t="shared" si="48"/>
        <v/>
      </c>
    </row>
    <row r="1531" spans="1:25" s="223" customFormat="1" ht="20.25">
      <c r="A1531" s="293"/>
      <c r="B1531" s="294" t="str">
        <f>IF(LEN(A1531)=0,"",INDEX('Smelter Reference List'!$A:$A,MATCH($A1531,'Smelter Reference List'!$E:$E,0)))</f>
        <v/>
      </c>
      <c r="C1531" s="300" t="str">
        <f>IF(LEN(A1531)=0,"",INDEX('Smelter Reference List'!$C:$C,MATCH($A1531,'Smelter Reference List'!$E:$E,0)))</f>
        <v/>
      </c>
      <c r="D1531" s="294" t="str">
        <f ca="1">IF(ISERROR($S1531),"",OFFSET('Smelter Reference List'!$C$4,$S1531-4,0)&amp;"")</f>
        <v/>
      </c>
      <c r="E1531" s="294" t="str">
        <f ca="1">IF(ISERROR($S1531),"",OFFSET('Smelter Reference List'!$D$4,$S1531-4,0)&amp;"")</f>
        <v/>
      </c>
      <c r="F1531" s="294" t="str">
        <f ca="1">IF(ISERROR($S1531),"",OFFSET('Smelter Reference List'!$E$4,$S1531-4,0))</f>
        <v/>
      </c>
      <c r="G1531" s="294" t="str">
        <f ca="1">IF(C1531=$U$4,"Enter smelter details", IF(ISERROR($S1531),"",OFFSET('Smelter Reference List'!$F$4,$S1531-4,0)))</f>
        <v/>
      </c>
      <c r="H1531" s="295" t="str">
        <f ca="1">IF(ISERROR($S1531),"",OFFSET('Smelter Reference List'!$G$4,$S1531-4,0))</f>
        <v/>
      </c>
      <c r="I1531" s="296" t="str">
        <f ca="1">IF(ISERROR($S1531),"",OFFSET('Smelter Reference List'!$H$4,$S1531-4,0))</f>
        <v/>
      </c>
      <c r="J1531" s="296" t="str">
        <f ca="1">IF(ISERROR($S1531),"",OFFSET('Smelter Reference List'!$I$4,$S1531-4,0))</f>
        <v/>
      </c>
      <c r="K1531" s="297"/>
      <c r="L1531" s="297"/>
      <c r="M1531" s="297"/>
      <c r="N1531" s="297"/>
      <c r="O1531" s="297"/>
      <c r="P1531" s="297"/>
      <c r="Q1531" s="298"/>
      <c r="R1531" s="227"/>
      <c r="S1531" s="228" t="e">
        <f>IF(C1531="",NA(),MATCH($B1531&amp;$C1531,'Smelter Reference List'!$J:$J,0))</f>
        <v>#N/A</v>
      </c>
      <c r="T1531" s="229"/>
      <c r="U1531" s="229">
        <f t="shared" ca="1" si="47"/>
        <v>0</v>
      </c>
      <c r="V1531" s="229"/>
      <c r="W1531" s="229"/>
      <c r="Y1531" s="223" t="str">
        <f t="shared" si="48"/>
        <v/>
      </c>
    </row>
    <row r="1532" spans="1:25" s="223" customFormat="1" ht="20.25">
      <c r="A1532" s="293"/>
      <c r="B1532" s="294" t="str">
        <f>IF(LEN(A1532)=0,"",INDEX('Smelter Reference List'!$A:$A,MATCH($A1532,'Smelter Reference List'!$E:$E,0)))</f>
        <v/>
      </c>
      <c r="C1532" s="300" t="str">
        <f>IF(LEN(A1532)=0,"",INDEX('Smelter Reference List'!$C:$C,MATCH($A1532,'Smelter Reference List'!$E:$E,0)))</f>
        <v/>
      </c>
      <c r="D1532" s="294" t="str">
        <f ca="1">IF(ISERROR($S1532),"",OFFSET('Smelter Reference List'!$C$4,$S1532-4,0)&amp;"")</f>
        <v/>
      </c>
      <c r="E1532" s="294" t="str">
        <f ca="1">IF(ISERROR($S1532),"",OFFSET('Smelter Reference List'!$D$4,$S1532-4,0)&amp;"")</f>
        <v/>
      </c>
      <c r="F1532" s="294" t="str">
        <f ca="1">IF(ISERROR($S1532),"",OFFSET('Smelter Reference List'!$E$4,$S1532-4,0))</f>
        <v/>
      </c>
      <c r="G1532" s="294" t="str">
        <f ca="1">IF(C1532=$U$4,"Enter smelter details", IF(ISERROR($S1532),"",OFFSET('Smelter Reference List'!$F$4,$S1532-4,0)))</f>
        <v/>
      </c>
      <c r="H1532" s="295" t="str">
        <f ca="1">IF(ISERROR($S1532),"",OFFSET('Smelter Reference List'!$G$4,$S1532-4,0))</f>
        <v/>
      </c>
      <c r="I1532" s="296" t="str">
        <f ca="1">IF(ISERROR($S1532),"",OFFSET('Smelter Reference List'!$H$4,$S1532-4,0))</f>
        <v/>
      </c>
      <c r="J1532" s="296" t="str">
        <f ca="1">IF(ISERROR($S1532),"",OFFSET('Smelter Reference List'!$I$4,$S1532-4,0))</f>
        <v/>
      </c>
      <c r="K1532" s="297"/>
      <c r="L1532" s="297"/>
      <c r="M1532" s="297"/>
      <c r="N1532" s="297"/>
      <c r="O1532" s="297"/>
      <c r="P1532" s="297"/>
      <c r="Q1532" s="298"/>
      <c r="R1532" s="227"/>
      <c r="S1532" s="228" t="e">
        <f>IF(C1532="",NA(),MATCH($B1532&amp;$C1532,'Smelter Reference List'!$J:$J,0))</f>
        <v>#N/A</v>
      </c>
      <c r="T1532" s="229"/>
      <c r="U1532" s="229">
        <f t="shared" ca="1" si="47"/>
        <v>0</v>
      </c>
      <c r="V1532" s="229"/>
      <c r="W1532" s="229"/>
      <c r="Y1532" s="223" t="str">
        <f t="shared" si="48"/>
        <v/>
      </c>
    </row>
    <row r="1533" spans="1:25" s="223" customFormat="1" ht="20.25">
      <c r="A1533" s="293"/>
      <c r="B1533" s="294" t="str">
        <f>IF(LEN(A1533)=0,"",INDEX('Smelter Reference List'!$A:$A,MATCH($A1533,'Smelter Reference List'!$E:$E,0)))</f>
        <v/>
      </c>
      <c r="C1533" s="300" t="str">
        <f>IF(LEN(A1533)=0,"",INDEX('Smelter Reference List'!$C:$C,MATCH($A1533,'Smelter Reference List'!$E:$E,0)))</f>
        <v/>
      </c>
      <c r="D1533" s="294" t="str">
        <f ca="1">IF(ISERROR($S1533),"",OFFSET('Smelter Reference List'!$C$4,$S1533-4,0)&amp;"")</f>
        <v/>
      </c>
      <c r="E1533" s="294" t="str">
        <f ca="1">IF(ISERROR($S1533),"",OFFSET('Smelter Reference List'!$D$4,$S1533-4,0)&amp;"")</f>
        <v/>
      </c>
      <c r="F1533" s="294" t="str">
        <f ca="1">IF(ISERROR($S1533),"",OFFSET('Smelter Reference List'!$E$4,$S1533-4,0))</f>
        <v/>
      </c>
      <c r="G1533" s="294" t="str">
        <f ca="1">IF(C1533=$U$4,"Enter smelter details", IF(ISERROR($S1533),"",OFFSET('Smelter Reference List'!$F$4,$S1533-4,0)))</f>
        <v/>
      </c>
      <c r="H1533" s="295" t="str">
        <f ca="1">IF(ISERROR($S1533),"",OFFSET('Smelter Reference List'!$G$4,$S1533-4,0))</f>
        <v/>
      </c>
      <c r="I1533" s="296" t="str">
        <f ca="1">IF(ISERROR($S1533),"",OFFSET('Smelter Reference List'!$H$4,$S1533-4,0))</f>
        <v/>
      </c>
      <c r="J1533" s="296" t="str">
        <f ca="1">IF(ISERROR($S1533),"",OFFSET('Smelter Reference List'!$I$4,$S1533-4,0))</f>
        <v/>
      </c>
      <c r="K1533" s="297"/>
      <c r="L1533" s="297"/>
      <c r="M1533" s="297"/>
      <c r="N1533" s="297"/>
      <c r="O1533" s="297"/>
      <c r="P1533" s="297"/>
      <c r="Q1533" s="298"/>
      <c r="R1533" s="227"/>
      <c r="S1533" s="228" t="e">
        <f>IF(C1533="",NA(),MATCH($B1533&amp;$C1533,'Smelter Reference List'!$J:$J,0))</f>
        <v>#N/A</v>
      </c>
      <c r="T1533" s="229"/>
      <c r="U1533" s="229">
        <f t="shared" ca="1" si="47"/>
        <v>0</v>
      </c>
      <c r="V1533" s="229"/>
      <c r="W1533" s="229"/>
      <c r="Y1533" s="223" t="str">
        <f t="shared" si="48"/>
        <v/>
      </c>
    </row>
    <row r="1534" spans="1:25" s="223" customFormat="1" ht="20.25">
      <c r="A1534" s="293"/>
      <c r="B1534" s="294" t="str">
        <f>IF(LEN(A1534)=0,"",INDEX('Smelter Reference List'!$A:$A,MATCH($A1534,'Smelter Reference List'!$E:$E,0)))</f>
        <v/>
      </c>
      <c r="C1534" s="300" t="str">
        <f>IF(LEN(A1534)=0,"",INDEX('Smelter Reference List'!$C:$C,MATCH($A1534,'Smelter Reference List'!$E:$E,0)))</f>
        <v/>
      </c>
      <c r="D1534" s="294" t="str">
        <f ca="1">IF(ISERROR($S1534),"",OFFSET('Smelter Reference List'!$C$4,$S1534-4,0)&amp;"")</f>
        <v/>
      </c>
      <c r="E1534" s="294" t="str">
        <f ca="1">IF(ISERROR($S1534),"",OFFSET('Smelter Reference List'!$D$4,$S1534-4,0)&amp;"")</f>
        <v/>
      </c>
      <c r="F1534" s="294" t="str">
        <f ca="1">IF(ISERROR($S1534),"",OFFSET('Smelter Reference List'!$E$4,$S1534-4,0))</f>
        <v/>
      </c>
      <c r="G1534" s="294" t="str">
        <f ca="1">IF(C1534=$U$4,"Enter smelter details", IF(ISERROR($S1534),"",OFFSET('Smelter Reference List'!$F$4,$S1534-4,0)))</f>
        <v/>
      </c>
      <c r="H1534" s="295" t="str">
        <f ca="1">IF(ISERROR($S1534),"",OFFSET('Smelter Reference List'!$G$4,$S1534-4,0))</f>
        <v/>
      </c>
      <c r="I1534" s="296" t="str">
        <f ca="1">IF(ISERROR($S1534),"",OFFSET('Smelter Reference List'!$H$4,$S1534-4,0))</f>
        <v/>
      </c>
      <c r="J1534" s="296" t="str">
        <f ca="1">IF(ISERROR($S1534),"",OFFSET('Smelter Reference List'!$I$4,$S1534-4,0))</f>
        <v/>
      </c>
      <c r="K1534" s="297"/>
      <c r="L1534" s="297"/>
      <c r="M1534" s="297"/>
      <c r="N1534" s="297"/>
      <c r="O1534" s="297"/>
      <c r="P1534" s="297"/>
      <c r="Q1534" s="298"/>
      <c r="R1534" s="227"/>
      <c r="S1534" s="228" t="e">
        <f>IF(C1534="",NA(),MATCH($B1534&amp;$C1534,'Smelter Reference List'!$J:$J,0))</f>
        <v>#N/A</v>
      </c>
      <c r="T1534" s="229"/>
      <c r="U1534" s="229">
        <f t="shared" ca="1" si="47"/>
        <v>0</v>
      </c>
      <c r="V1534" s="229"/>
      <c r="W1534" s="229"/>
      <c r="Y1534" s="223" t="str">
        <f t="shared" si="48"/>
        <v/>
      </c>
    </row>
    <row r="1535" spans="1:25" s="223" customFormat="1" ht="20.25">
      <c r="A1535" s="293"/>
      <c r="B1535" s="294" t="str">
        <f>IF(LEN(A1535)=0,"",INDEX('Smelter Reference List'!$A:$A,MATCH($A1535,'Smelter Reference List'!$E:$E,0)))</f>
        <v/>
      </c>
      <c r="C1535" s="300" t="str">
        <f>IF(LEN(A1535)=0,"",INDEX('Smelter Reference List'!$C:$C,MATCH($A1535,'Smelter Reference List'!$E:$E,0)))</f>
        <v/>
      </c>
      <c r="D1535" s="294" t="str">
        <f ca="1">IF(ISERROR($S1535),"",OFFSET('Smelter Reference List'!$C$4,$S1535-4,0)&amp;"")</f>
        <v/>
      </c>
      <c r="E1535" s="294" t="str">
        <f ca="1">IF(ISERROR($S1535),"",OFFSET('Smelter Reference List'!$D$4,$S1535-4,0)&amp;"")</f>
        <v/>
      </c>
      <c r="F1535" s="294" t="str">
        <f ca="1">IF(ISERROR($S1535),"",OFFSET('Smelter Reference List'!$E$4,$S1535-4,0))</f>
        <v/>
      </c>
      <c r="G1535" s="294" t="str">
        <f ca="1">IF(C1535=$U$4,"Enter smelter details", IF(ISERROR($S1535),"",OFFSET('Smelter Reference List'!$F$4,$S1535-4,0)))</f>
        <v/>
      </c>
      <c r="H1535" s="295" t="str">
        <f ca="1">IF(ISERROR($S1535),"",OFFSET('Smelter Reference List'!$G$4,$S1535-4,0))</f>
        <v/>
      </c>
      <c r="I1535" s="296" t="str">
        <f ca="1">IF(ISERROR($S1535),"",OFFSET('Smelter Reference List'!$H$4,$S1535-4,0))</f>
        <v/>
      </c>
      <c r="J1535" s="296" t="str">
        <f ca="1">IF(ISERROR($S1535),"",OFFSET('Smelter Reference List'!$I$4,$S1535-4,0))</f>
        <v/>
      </c>
      <c r="K1535" s="297"/>
      <c r="L1535" s="297"/>
      <c r="M1535" s="297"/>
      <c r="N1535" s="297"/>
      <c r="O1535" s="297"/>
      <c r="P1535" s="297"/>
      <c r="Q1535" s="298"/>
      <c r="R1535" s="227"/>
      <c r="S1535" s="228" t="e">
        <f>IF(C1535="",NA(),MATCH($B1535&amp;$C1535,'Smelter Reference List'!$J:$J,0))</f>
        <v>#N/A</v>
      </c>
      <c r="T1535" s="229"/>
      <c r="U1535" s="229">
        <f t="shared" ca="1" si="47"/>
        <v>0</v>
      </c>
      <c r="V1535" s="229"/>
      <c r="W1535" s="229"/>
      <c r="Y1535" s="223" t="str">
        <f t="shared" si="48"/>
        <v/>
      </c>
    </row>
    <row r="1536" spans="1:25" s="223" customFormat="1" ht="20.25">
      <c r="A1536" s="293"/>
      <c r="B1536" s="294" t="str">
        <f>IF(LEN(A1536)=0,"",INDEX('Smelter Reference List'!$A:$A,MATCH($A1536,'Smelter Reference List'!$E:$E,0)))</f>
        <v/>
      </c>
      <c r="C1536" s="300" t="str">
        <f>IF(LEN(A1536)=0,"",INDEX('Smelter Reference List'!$C:$C,MATCH($A1536,'Smelter Reference List'!$E:$E,0)))</f>
        <v/>
      </c>
      <c r="D1536" s="294" t="str">
        <f ca="1">IF(ISERROR($S1536),"",OFFSET('Smelter Reference List'!$C$4,$S1536-4,0)&amp;"")</f>
        <v/>
      </c>
      <c r="E1536" s="294" t="str">
        <f ca="1">IF(ISERROR($S1536),"",OFFSET('Smelter Reference List'!$D$4,$S1536-4,0)&amp;"")</f>
        <v/>
      </c>
      <c r="F1536" s="294" t="str">
        <f ca="1">IF(ISERROR($S1536),"",OFFSET('Smelter Reference List'!$E$4,$S1536-4,0))</f>
        <v/>
      </c>
      <c r="G1536" s="294" t="str">
        <f ca="1">IF(C1536=$U$4,"Enter smelter details", IF(ISERROR($S1536),"",OFFSET('Smelter Reference List'!$F$4,$S1536-4,0)))</f>
        <v/>
      </c>
      <c r="H1536" s="295" t="str">
        <f ca="1">IF(ISERROR($S1536),"",OFFSET('Smelter Reference List'!$G$4,$S1536-4,0))</f>
        <v/>
      </c>
      <c r="I1536" s="296" t="str">
        <f ca="1">IF(ISERROR($S1536),"",OFFSET('Smelter Reference List'!$H$4,$S1536-4,0))</f>
        <v/>
      </c>
      <c r="J1536" s="296" t="str">
        <f ca="1">IF(ISERROR($S1536),"",OFFSET('Smelter Reference List'!$I$4,$S1536-4,0))</f>
        <v/>
      </c>
      <c r="K1536" s="297"/>
      <c r="L1536" s="297"/>
      <c r="M1536" s="297"/>
      <c r="N1536" s="297"/>
      <c r="O1536" s="297"/>
      <c r="P1536" s="297"/>
      <c r="Q1536" s="298"/>
      <c r="R1536" s="227"/>
      <c r="S1536" s="228" t="e">
        <f>IF(C1536="",NA(),MATCH($B1536&amp;$C1536,'Smelter Reference List'!$J:$J,0))</f>
        <v>#N/A</v>
      </c>
      <c r="T1536" s="229"/>
      <c r="U1536" s="229">
        <f t="shared" ca="1" si="47"/>
        <v>0</v>
      </c>
      <c r="V1536" s="229"/>
      <c r="W1536" s="229"/>
      <c r="Y1536" s="223" t="str">
        <f t="shared" si="48"/>
        <v/>
      </c>
    </row>
    <row r="1537" spans="1:25" s="223" customFormat="1" ht="20.25">
      <c r="A1537" s="293"/>
      <c r="B1537" s="294" t="str">
        <f>IF(LEN(A1537)=0,"",INDEX('Smelter Reference List'!$A:$A,MATCH($A1537,'Smelter Reference List'!$E:$E,0)))</f>
        <v/>
      </c>
      <c r="C1537" s="300" t="str">
        <f>IF(LEN(A1537)=0,"",INDEX('Smelter Reference List'!$C:$C,MATCH($A1537,'Smelter Reference List'!$E:$E,0)))</f>
        <v/>
      </c>
      <c r="D1537" s="294" t="str">
        <f ca="1">IF(ISERROR($S1537),"",OFFSET('Smelter Reference List'!$C$4,$S1537-4,0)&amp;"")</f>
        <v/>
      </c>
      <c r="E1537" s="294" t="str">
        <f ca="1">IF(ISERROR($S1537),"",OFFSET('Smelter Reference List'!$D$4,$S1537-4,0)&amp;"")</f>
        <v/>
      </c>
      <c r="F1537" s="294" t="str">
        <f ca="1">IF(ISERROR($S1537),"",OFFSET('Smelter Reference List'!$E$4,$S1537-4,0))</f>
        <v/>
      </c>
      <c r="G1537" s="294" t="str">
        <f ca="1">IF(C1537=$U$4,"Enter smelter details", IF(ISERROR($S1537),"",OFFSET('Smelter Reference List'!$F$4,$S1537-4,0)))</f>
        <v/>
      </c>
      <c r="H1537" s="295" t="str">
        <f ca="1">IF(ISERROR($S1537),"",OFFSET('Smelter Reference List'!$G$4,$S1537-4,0))</f>
        <v/>
      </c>
      <c r="I1537" s="296" t="str">
        <f ca="1">IF(ISERROR($S1537),"",OFFSET('Smelter Reference List'!$H$4,$S1537-4,0))</f>
        <v/>
      </c>
      <c r="J1537" s="296" t="str">
        <f ca="1">IF(ISERROR($S1537),"",OFFSET('Smelter Reference List'!$I$4,$S1537-4,0))</f>
        <v/>
      </c>
      <c r="K1537" s="297"/>
      <c r="L1537" s="297"/>
      <c r="M1537" s="297"/>
      <c r="N1537" s="297"/>
      <c r="O1537" s="297"/>
      <c r="P1537" s="297"/>
      <c r="Q1537" s="298"/>
      <c r="R1537" s="227"/>
      <c r="S1537" s="228" t="e">
        <f>IF(C1537="",NA(),MATCH($B1537&amp;$C1537,'Smelter Reference List'!$J:$J,0))</f>
        <v>#N/A</v>
      </c>
      <c r="T1537" s="229"/>
      <c r="U1537" s="229">
        <f t="shared" ca="1" si="47"/>
        <v>0</v>
      </c>
      <c r="V1537" s="229"/>
      <c r="W1537" s="229"/>
      <c r="Y1537" s="223" t="str">
        <f t="shared" si="48"/>
        <v/>
      </c>
    </row>
    <row r="1538" spans="1:25" s="223" customFormat="1" ht="20.25">
      <c r="A1538" s="293"/>
      <c r="B1538" s="294" t="str">
        <f>IF(LEN(A1538)=0,"",INDEX('Smelter Reference List'!$A:$A,MATCH($A1538,'Smelter Reference List'!$E:$E,0)))</f>
        <v/>
      </c>
      <c r="C1538" s="300" t="str">
        <f>IF(LEN(A1538)=0,"",INDEX('Smelter Reference List'!$C:$C,MATCH($A1538,'Smelter Reference List'!$E:$E,0)))</f>
        <v/>
      </c>
      <c r="D1538" s="294" t="str">
        <f ca="1">IF(ISERROR($S1538),"",OFFSET('Smelter Reference List'!$C$4,$S1538-4,0)&amp;"")</f>
        <v/>
      </c>
      <c r="E1538" s="294" t="str">
        <f ca="1">IF(ISERROR($S1538),"",OFFSET('Smelter Reference List'!$D$4,$S1538-4,0)&amp;"")</f>
        <v/>
      </c>
      <c r="F1538" s="294" t="str">
        <f ca="1">IF(ISERROR($S1538),"",OFFSET('Smelter Reference List'!$E$4,$S1538-4,0))</f>
        <v/>
      </c>
      <c r="G1538" s="294" t="str">
        <f ca="1">IF(C1538=$U$4,"Enter smelter details", IF(ISERROR($S1538),"",OFFSET('Smelter Reference List'!$F$4,$S1538-4,0)))</f>
        <v/>
      </c>
      <c r="H1538" s="295" t="str">
        <f ca="1">IF(ISERROR($S1538),"",OFFSET('Smelter Reference List'!$G$4,$S1538-4,0))</f>
        <v/>
      </c>
      <c r="I1538" s="296" t="str">
        <f ca="1">IF(ISERROR($S1538),"",OFFSET('Smelter Reference List'!$H$4,$S1538-4,0))</f>
        <v/>
      </c>
      <c r="J1538" s="296" t="str">
        <f ca="1">IF(ISERROR($S1538),"",OFFSET('Smelter Reference List'!$I$4,$S1538-4,0))</f>
        <v/>
      </c>
      <c r="K1538" s="297"/>
      <c r="L1538" s="297"/>
      <c r="M1538" s="297"/>
      <c r="N1538" s="297"/>
      <c r="O1538" s="297"/>
      <c r="P1538" s="297"/>
      <c r="Q1538" s="298"/>
      <c r="R1538" s="227"/>
      <c r="S1538" s="228" t="e">
        <f>IF(C1538="",NA(),MATCH($B1538&amp;$C1538,'Smelter Reference List'!$J:$J,0))</f>
        <v>#N/A</v>
      </c>
      <c r="T1538" s="229"/>
      <c r="U1538" s="229">
        <f t="shared" ca="1" si="47"/>
        <v>0</v>
      </c>
      <c r="V1538" s="229"/>
      <c r="W1538" s="229"/>
      <c r="Y1538" s="223" t="str">
        <f t="shared" si="48"/>
        <v/>
      </c>
    </row>
    <row r="1539" spans="1:25" s="223" customFormat="1" ht="20.25">
      <c r="A1539" s="293"/>
      <c r="B1539" s="294" t="str">
        <f>IF(LEN(A1539)=0,"",INDEX('Smelter Reference List'!$A:$A,MATCH($A1539,'Smelter Reference List'!$E:$E,0)))</f>
        <v/>
      </c>
      <c r="C1539" s="300" t="str">
        <f>IF(LEN(A1539)=0,"",INDEX('Smelter Reference List'!$C:$C,MATCH($A1539,'Smelter Reference List'!$E:$E,0)))</f>
        <v/>
      </c>
      <c r="D1539" s="294" t="str">
        <f ca="1">IF(ISERROR($S1539),"",OFFSET('Smelter Reference List'!$C$4,$S1539-4,0)&amp;"")</f>
        <v/>
      </c>
      <c r="E1539" s="294" t="str">
        <f ca="1">IF(ISERROR($S1539),"",OFFSET('Smelter Reference List'!$D$4,$S1539-4,0)&amp;"")</f>
        <v/>
      </c>
      <c r="F1539" s="294" t="str">
        <f ca="1">IF(ISERROR($S1539),"",OFFSET('Smelter Reference List'!$E$4,$S1539-4,0))</f>
        <v/>
      </c>
      <c r="G1539" s="294" t="str">
        <f ca="1">IF(C1539=$U$4,"Enter smelter details", IF(ISERROR($S1539),"",OFFSET('Smelter Reference List'!$F$4,$S1539-4,0)))</f>
        <v/>
      </c>
      <c r="H1539" s="295" t="str">
        <f ca="1">IF(ISERROR($S1539),"",OFFSET('Smelter Reference List'!$G$4,$S1539-4,0))</f>
        <v/>
      </c>
      <c r="I1539" s="296" t="str">
        <f ca="1">IF(ISERROR($S1539),"",OFFSET('Smelter Reference List'!$H$4,$S1539-4,0))</f>
        <v/>
      </c>
      <c r="J1539" s="296" t="str">
        <f ca="1">IF(ISERROR($S1539),"",OFFSET('Smelter Reference List'!$I$4,$S1539-4,0))</f>
        <v/>
      </c>
      <c r="K1539" s="297"/>
      <c r="L1539" s="297"/>
      <c r="M1539" s="297"/>
      <c r="N1539" s="297"/>
      <c r="O1539" s="297"/>
      <c r="P1539" s="297"/>
      <c r="Q1539" s="298"/>
      <c r="R1539" s="227"/>
      <c r="S1539" s="228" t="e">
        <f>IF(C1539="",NA(),MATCH($B1539&amp;$C1539,'Smelter Reference List'!$J:$J,0))</f>
        <v>#N/A</v>
      </c>
      <c r="T1539" s="229"/>
      <c r="U1539" s="229">
        <f t="shared" ca="1" si="47"/>
        <v>0</v>
      </c>
      <c r="V1539" s="229"/>
      <c r="W1539" s="229"/>
      <c r="Y1539" s="223" t="str">
        <f t="shared" si="48"/>
        <v/>
      </c>
    </row>
    <row r="1540" spans="1:25" s="223" customFormat="1" ht="20.25">
      <c r="A1540" s="293"/>
      <c r="B1540" s="294" t="str">
        <f>IF(LEN(A1540)=0,"",INDEX('Smelter Reference List'!$A:$A,MATCH($A1540,'Smelter Reference List'!$E:$E,0)))</f>
        <v/>
      </c>
      <c r="C1540" s="300" t="str">
        <f>IF(LEN(A1540)=0,"",INDEX('Smelter Reference List'!$C:$C,MATCH($A1540,'Smelter Reference List'!$E:$E,0)))</f>
        <v/>
      </c>
      <c r="D1540" s="294" t="str">
        <f ca="1">IF(ISERROR($S1540),"",OFFSET('Smelter Reference List'!$C$4,$S1540-4,0)&amp;"")</f>
        <v/>
      </c>
      <c r="E1540" s="294" t="str">
        <f ca="1">IF(ISERROR($S1540),"",OFFSET('Smelter Reference List'!$D$4,$S1540-4,0)&amp;"")</f>
        <v/>
      </c>
      <c r="F1540" s="294" t="str">
        <f ca="1">IF(ISERROR($S1540),"",OFFSET('Smelter Reference List'!$E$4,$S1540-4,0))</f>
        <v/>
      </c>
      <c r="G1540" s="294" t="str">
        <f ca="1">IF(C1540=$U$4,"Enter smelter details", IF(ISERROR($S1540),"",OFFSET('Smelter Reference List'!$F$4,$S1540-4,0)))</f>
        <v/>
      </c>
      <c r="H1540" s="295" t="str">
        <f ca="1">IF(ISERROR($S1540),"",OFFSET('Smelter Reference List'!$G$4,$S1540-4,0))</f>
        <v/>
      </c>
      <c r="I1540" s="296" t="str">
        <f ca="1">IF(ISERROR($S1540),"",OFFSET('Smelter Reference List'!$H$4,$S1540-4,0))</f>
        <v/>
      </c>
      <c r="J1540" s="296" t="str">
        <f ca="1">IF(ISERROR($S1540),"",OFFSET('Smelter Reference List'!$I$4,$S1540-4,0))</f>
        <v/>
      </c>
      <c r="K1540" s="297"/>
      <c r="L1540" s="297"/>
      <c r="M1540" s="297"/>
      <c r="N1540" s="297"/>
      <c r="O1540" s="297"/>
      <c r="P1540" s="297"/>
      <c r="Q1540" s="298"/>
      <c r="R1540" s="227"/>
      <c r="S1540" s="228" t="e">
        <f>IF(C1540="",NA(),MATCH($B1540&amp;$C1540,'Smelter Reference List'!$J:$J,0))</f>
        <v>#N/A</v>
      </c>
      <c r="T1540" s="229"/>
      <c r="U1540" s="229">
        <f t="shared" ca="1" si="47"/>
        <v>0</v>
      </c>
      <c r="V1540" s="229"/>
      <c r="W1540" s="229"/>
      <c r="Y1540" s="223" t="str">
        <f t="shared" si="48"/>
        <v/>
      </c>
    </row>
    <row r="1541" spans="1:25" s="223" customFormat="1" ht="20.25">
      <c r="A1541" s="293"/>
      <c r="B1541" s="294" t="str">
        <f>IF(LEN(A1541)=0,"",INDEX('Smelter Reference List'!$A:$A,MATCH($A1541,'Smelter Reference List'!$E:$E,0)))</f>
        <v/>
      </c>
      <c r="C1541" s="300" t="str">
        <f>IF(LEN(A1541)=0,"",INDEX('Smelter Reference List'!$C:$C,MATCH($A1541,'Smelter Reference List'!$E:$E,0)))</f>
        <v/>
      </c>
      <c r="D1541" s="294" t="str">
        <f ca="1">IF(ISERROR($S1541),"",OFFSET('Smelter Reference List'!$C$4,$S1541-4,0)&amp;"")</f>
        <v/>
      </c>
      <c r="E1541" s="294" t="str">
        <f ca="1">IF(ISERROR($S1541),"",OFFSET('Smelter Reference List'!$D$4,$S1541-4,0)&amp;"")</f>
        <v/>
      </c>
      <c r="F1541" s="294" t="str">
        <f ca="1">IF(ISERROR($S1541),"",OFFSET('Smelter Reference List'!$E$4,$S1541-4,0))</f>
        <v/>
      </c>
      <c r="G1541" s="294" t="str">
        <f ca="1">IF(C1541=$U$4,"Enter smelter details", IF(ISERROR($S1541),"",OFFSET('Smelter Reference List'!$F$4,$S1541-4,0)))</f>
        <v/>
      </c>
      <c r="H1541" s="295" t="str">
        <f ca="1">IF(ISERROR($S1541),"",OFFSET('Smelter Reference List'!$G$4,$S1541-4,0))</f>
        <v/>
      </c>
      <c r="I1541" s="296" t="str">
        <f ca="1">IF(ISERROR($S1541),"",OFFSET('Smelter Reference List'!$H$4,$S1541-4,0))</f>
        <v/>
      </c>
      <c r="J1541" s="296" t="str">
        <f ca="1">IF(ISERROR($S1541),"",OFFSET('Smelter Reference List'!$I$4,$S1541-4,0))</f>
        <v/>
      </c>
      <c r="K1541" s="297"/>
      <c r="L1541" s="297"/>
      <c r="M1541" s="297"/>
      <c r="N1541" s="297"/>
      <c r="O1541" s="297"/>
      <c r="P1541" s="297"/>
      <c r="Q1541" s="298"/>
      <c r="R1541" s="227"/>
      <c r="S1541" s="228" t="e">
        <f>IF(C1541="",NA(),MATCH($B1541&amp;$C1541,'Smelter Reference List'!$J:$J,0))</f>
        <v>#N/A</v>
      </c>
      <c r="T1541" s="229"/>
      <c r="U1541" s="229">
        <f t="shared" ca="1" si="47"/>
        <v>0</v>
      </c>
      <c r="V1541" s="229"/>
      <c r="W1541" s="229"/>
      <c r="Y1541" s="223" t="str">
        <f t="shared" si="48"/>
        <v/>
      </c>
    </row>
    <row r="1542" spans="1:25" s="223" customFormat="1" ht="20.25">
      <c r="A1542" s="293"/>
      <c r="B1542" s="294" t="str">
        <f>IF(LEN(A1542)=0,"",INDEX('Smelter Reference List'!$A:$A,MATCH($A1542,'Smelter Reference List'!$E:$E,0)))</f>
        <v/>
      </c>
      <c r="C1542" s="300" t="str">
        <f>IF(LEN(A1542)=0,"",INDEX('Smelter Reference List'!$C:$C,MATCH($A1542,'Smelter Reference List'!$E:$E,0)))</f>
        <v/>
      </c>
      <c r="D1542" s="294" t="str">
        <f ca="1">IF(ISERROR($S1542),"",OFFSET('Smelter Reference List'!$C$4,$S1542-4,0)&amp;"")</f>
        <v/>
      </c>
      <c r="E1542" s="294" t="str">
        <f ca="1">IF(ISERROR($S1542),"",OFFSET('Smelter Reference List'!$D$4,$S1542-4,0)&amp;"")</f>
        <v/>
      </c>
      <c r="F1542" s="294" t="str">
        <f ca="1">IF(ISERROR($S1542),"",OFFSET('Smelter Reference List'!$E$4,$S1542-4,0))</f>
        <v/>
      </c>
      <c r="G1542" s="294" t="str">
        <f ca="1">IF(C1542=$U$4,"Enter smelter details", IF(ISERROR($S1542),"",OFFSET('Smelter Reference List'!$F$4,$S1542-4,0)))</f>
        <v/>
      </c>
      <c r="H1542" s="295" t="str">
        <f ca="1">IF(ISERROR($S1542),"",OFFSET('Smelter Reference List'!$G$4,$S1542-4,0))</f>
        <v/>
      </c>
      <c r="I1542" s="296" t="str">
        <f ca="1">IF(ISERROR($S1542),"",OFFSET('Smelter Reference List'!$H$4,$S1542-4,0))</f>
        <v/>
      </c>
      <c r="J1542" s="296" t="str">
        <f ca="1">IF(ISERROR($S1542),"",OFFSET('Smelter Reference List'!$I$4,$S1542-4,0))</f>
        <v/>
      </c>
      <c r="K1542" s="297"/>
      <c r="L1542" s="297"/>
      <c r="M1542" s="297"/>
      <c r="N1542" s="297"/>
      <c r="O1542" s="297"/>
      <c r="P1542" s="297"/>
      <c r="Q1542" s="298"/>
      <c r="R1542" s="227"/>
      <c r="S1542" s="228" t="e">
        <f>IF(C1542="",NA(),MATCH($B1542&amp;$C1542,'Smelter Reference List'!$J:$J,0))</f>
        <v>#N/A</v>
      </c>
      <c r="T1542" s="229"/>
      <c r="U1542" s="229">
        <f t="shared" ref="U1542:U1605" ca="1" si="49">IF(AND(C1542="Smelter not listed",OR(LEN(D1542)=0,LEN(E1542)=0)),1,0)</f>
        <v>0</v>
      </c>
      <c r="V1542" s="229"/>
      <c r="W1542" s="229"/>
      <c r="Y1542" s="223" t="str">
        <f t="shared" ref="Y1542:Y1605" si="50">B1542&amp;C1542</f>
        <v/>
      </c>
    </row>
    <row r="1543" spans="1:25" s="223" customFormat="1" ht="20.25">
      <c r="A1543" s="293"/>
      <c r="B1543" s="294" t="str">
        <f>IF(LEN(A1543)=0,"",INDEX('Smelter Reference List'!$A:$A,MATCH($A1543,'Smelter Reference List'!$E:$E,0)))</f>
        <v/>
      </c>
      <c r="C1543" s="300" t="str">
        <f>IF(LEN(A1543)=0,"",INDEX('Smelter Reference List'!$C:$C,MATCH($A1543,'Smelter Reference List'!$E:$E,0)))</f>
        <v/>
      </c>
      <c r="D1543" s="294" t="str">
        <f ca="1">IF(ISERROR($S1543),"",OFFSET('Smelter Reference List'!$C$4,$S1543-4,0)&amp;"")</f>
        <v/>
      </c>
      <c r="E1543" s="294" t="str">
        <f ca="1">IF(ISERROR($S1543),"",OFFSET('Smelter Reference List'!$D$4,$S1543-4,0)&amp;"")</f>
        <v/>
      </c>
      <c r="F1543" s="294" t="str">
        <f ca="1">IF(ISERROR($S1543),"",OFFSET('Smelter Reference List'!$E$4,$S1543-4,0))</f>
        <v/>
      </c>
      <c r="G1543" s="294" t="str">
        <f ca="1">IF(C1543=$U$4,"Enter smelter details", IF(ISERROR($S1543),"",OFFSET('Smelter Reference List'!$F$4,$S1543-4,0)))</f>
        <v/>
      </c>
      <c r="H1543" s="295" t="str">
        <f ca="1">IF(ISERROR($S1543),"",OFFSET('Smelter Reference List'!$G$4,$S1543-4,0))</f>
        <v/>
      </c>
      <c r="I1543" s="296" t="str">
        <f ca="1">IF(ISERROR($S1543),"",OFFSET('Smelter Reference List'!$H$4,$S1543-4,0))</f>
        <v/>
      </c>
      <c r="J1543" s="296" t="str">
        <f ca="1">IF(ISERROR($S1543),"",OFFSET('Smelter Reference List'!$I$4,$S1543-4,0))</f>
        <v/>
      </c>
      <c r="K1543" s="297"/>
      <c r="L1543" s="297"/>
      <c r="M1543" s="297"/>
      <c r="N1543" s="297"/>
      <c r="O1543" s="297"/>
      <c r="P1543" s="297"/>
      <c r="Q1543" s="298"/>
      <c r="R1543" s="227"/>
      <c r="S1543" s="228" t="e">
        <f>IF(C1543="",NA(),MATCH($B1543&amp;$C1543,'Smelter Reference List'!$J:$J,0))</f>
        <v>#N/A</v>
      </c>
      <c r="T1543" s="229"/>
      <c r="U1543" s="229">
        <f t="shared" ca="1" si="49"/>
        <v>0</v>
      </c>
      <c r="V1543" s="229"/>
      <c r="W1543" s="229"/>
      <c r="Y1543" s="223" t="str">
        <f t="shared" si="50"/>
        <v/>
      </c>
    </row>
    <row r="1544" spans="1:25" s="223" customFormat="1" ht="20.25">
      <c r="A1544" s="293"/>
      <c r="B1544" s="294" t="str">
        <f>IF(LEN(A1544)=0,"",INDEX('Smelter Reference List'!$A:$A,MATCH($A1544,'Smelter Reference List'!$E:$E,0)))</f>
        <v/>
      </c>
      <c r="C1544" s="300" t="str">
        <f>IF(LEN(A1544)=0,"",INDEX('Smelter Reference List'!$C:$C,MATCH($A1544,'Smelter Reference List'!$E:$E,0)))</f>
        <v/>
      </c>
      <c r="D1544" s="294" t="str">
        <f ca="1">IF(ISERROR($S1544),"",OFFSET('Smelter Reference List'!$C$4,$S1544-4,0)&amp;"")</f>
        <v/>
      </c>
      <c r="E1544" s="294" t="str">
        <f ca="1">IF(ISERROR($S1544),"",OFFSET('Smelter Reference List'!$D$4,$S1544-4,0)&amp;"")</f>
        <v/>
      </c>
      <c r="F1544" s="294" t="str">
        <f ca="1">IF(ISERROR($S1544),"",OFFSET('Smelter Reference List'!$E$4,$S1544-4,0))</f>
        <v/>
      </c>
      <c r="G1544" s="294" t="str">
        <f ca="1">IF(C1544=$U$4,"Enter smelter details", IF(ISERROR($S1544),"",OFFSET('Smelter Reference List'!$F$4,$S1544-4,0)))</f>
        <v/>
      </c>
      <c r="H1544" s="295" t="str">
        <f ca="1">IF(ISERROR($S1544),"",OFFSET('Smelter Reference List'!$G$4,$S1544-4,0))</f>
        <v/>
      </c>
      <c r="I1544" s="296" t="str">
        <f ca="1">IF(ISERROR($S1544),"",OFFSET('Smelter Reference List'!$H$4,$S1544-4,0))</f>
        <v/>
      </c>
      <c r="J1544" s="296" t="str">
        <f ca="1">IF(ISERROR($S1544),"",OFFSET('Smelter Reference List'!$I$4,$S1544-4,0))</f>
        <v/>
      </c>
      <c r="K1544" s="297"/>
      <c r="L1544" s="297"/>
      <c r="M1544" s="297"/>
      <c r="N1544" s="297"/>
      <c r="O1544" s="297"/>
      <c r="P1544" s="297"/>
      <c r="Q1544" s="298"/>
      <c r="R1544" s="227"/>
      <c r="S1544" s="228" t="e">
        <f>IF(C1544="",NA(),MATCH($B1544&amp;$C1544,'Smelter Reference List'!$J:$J,0))</f>
        <v>#N/A</v>
      </c>
      <c r="T1544" s="229"/>
      <c r="U1544" s="229">
        <f t="shared" ca="1" si="49"/>
        <v>0</v>
      </c>
      <c r="V1544" s="229"/>
      <c r="W1544" s="229"/>
      <c r="Y1544" s="223" t="str">
        <f t="shared" si="50"/>
        <v/>
      </c>
    </row>
    <row r="1545" spans="1:25" s="223" customFormat="1" ht="20.25">
      <c r="A1545" s="293"/>
      <c r="B1545" s="294" t="str">
        <f>IF(LEN(A1545)=0,"",INDEX('Smelter Reference List'!$A:$A,MATCH($A1545,'Smelter Reference List'!$E:$E,0)))</f>
        <v/>
      </c>
      <c r="C1545" s="300" t="str">
        <f>IF(LEN(A1545)=0,"",INDEX('Smelter Reference List'!$C:$C,MATCH($A1545,'Smelter Reference List'!$E:$E,0)))</f>
        <v/>
      </c>
      <c r="D1545" s="294" t="str">
        <f ca="1">IF(ISERROR($S1545),"",OFFSET('Smelter Reference List'!$C$4,$S1545-4,0)&amp;"")</f>
        <v/>
      </c>
      <c r="E1545" s="294" t="str">
        <f ca="1">IF(ISERROR($S1545),"",OFFSET('Smelter Reference List'!$D$4,$S1545-4,0)&amp;"")</f>
        <v/>
      </c>
      <c r="F1545" s="294" t="str">
        <f ca="1">IF(ISERROR($S1545),"",OFFSET('Smelter Reference List'!$E$4,$S1545-4,0))</f>
        <v/>
      </c>
      <c r="G1545" s="294" t="str">
        <f ca="1">IF(C1545=$U$4,"Enter smelter details", IF(ISERROR($S1545),"",OFFSET('Smelter Reference List'!$F$4,$S1545-4,0)))</f>
        <v/>
      </c>
      <c r="H1545" s="295" t="str">
        <f ca="1">IF(ISERROR($S1545),"",OFFSET('Smelter Reference List'!$G$4,$S1545-4,0))</f>
        <v/>
      </c>
      <c r="I1545" s="296" t="str">
        <f ca="1">IF(ISERROR($S1545),"",OFFSET('Smelter Reference List'!$H$4,$S1545-4,0))</f>
        <v/>
      </c>
      <c r="J1545" s="296" t="str">
        <f ca="1">IF(ISERROR($S1545),"",OFFSET('Smelter Reference List'!$I$4,$S1545-4,0))</f>
        <v/>
      </c>
      <c r="K1545" s="297"/>
      <c r="L1545" s="297"/>
      <c r="M1545" s="297"/>
      <c r="N1545" s="297"/>
      <c r="O1545" s="297"/>
      <c r="P1545" s="297"/>
      <c r="Q1545" s="298"/>
      <c r="R1545" s="227"/>
      <c r="S1545" s="228" t="e">
        <f>IF(C1545="",NA(),MATCH($B1545&amp;$C1545,'Smelter Reference List'!$J:$J,0))</f>
        <v>#N/A</v>
      </c>
      <c r="T1545" s="229"/>
      <c r="U1545" s="229">
        <f t="shared" ca="1" si="49"/>
        <v>0</v>
      </c>
      <c r="V1545" s="229"/>
      <c r="W1545" s="229"/>
      <c r="Y1545" s="223" t="str">
        <f t="shared" si="50"/>
        <v/>
      </c>
    </row>
    <row r="1546" spans="1:25" s="223" customFormat="1" ht="20.25">
      <c r="A1546" s="293"/>
      <c r="B1546" s="294" t="str">
        <f>IF(LEN(A1546)=0,"",INDEX('Smelter Reference List'!$A:$A,MATCH($A1546,'Smelter Reference List'!$E:$E,0)))</f>
        <v/>
      </c>
      <c r="C1546" s="300" t="str">
        <f>IF(LEN(A1546)=0,"",INDEX('Smelter Reference List'!$C:$C,MATCH($A1546,'Smelter Reference List'!$E:$E,0)))</f>
        <v/>
      </c>
      <c r="D1546" s="294" t="str">
        <f ca="1">IF(ISERROR($S1546),"",OFFSET('Smelter Reference List'!$C$4,$S1546-4,0)&amp;"")</f>
        <v/>
      </c>
      <c r="E1546" s="294" t="str">
        <f ca="1">IF(ISERROR($S1546),"",OFFSET('Smelter Reference List'!$D$4,$S1546-4,0)&amp;"")</f>
        <v/>
      </c>
      <c r="F1546" s="294" t="str">
        <f ca="1">IF(ISERROR($S1546),"",OFFSET('Smelter Reference List'!$E$4,$S1546-4,0))</f>
        <v/>
      </c>
      <c r="G1546" s="294" t="str">
        <f ca="1">IF(C1546=$U$4,"Enter smelter details", IF(ISERROR($S1546),"",OFFSET('Smelter Reference List'!$F$4,$S1546-4,0)))</f>
        <v/>
      </c>
      <c r="H1546" s="295" t="str">
        <f ca="1">IF(ISERROR($S1546),"",OFFSET('Smelter Reference List'!$G$4,$S1546-4,0))</f>
        <v/>
      </c>
      <c r="I1546" s="296" t="str">
        <f ca="1">IF(ISERROR($S1546),"",OFFSET('Smelter Reference List'!$H$4,$S1546-4,0))</f>
        <v/>
      </c>
      <c r="J1546" s="296" t="str">
        <f ca="1">IF(ISERROR($S1546),"",OFFSET('Smelter Reference List'!$I$4,$S1546-4,0))</f>
        <v/>
      </c>
      <c r="K1546" s="297"/>
      <c r="L1546" s="297"/>
      <c r="M1546" s="297"/>
      <c r="N1546" s="297"/>
      <c r="O1546" s="297"/>
      <c r="P1546" s="297"/>
      <c r="Q1546" s="298"/>
      <c r="R1546" s="227"/>
      <c r="S1546" s="228" t="e">
        <f>IF(C1546="",NA(),MATCH($B1546&amp;$C1546,'Smelter Reference List'!$J:$J,0))</f>
        <v>#N/A</v>
      </c>
      <c r="T1546" s="229"/>
      <c r="U1546" s="229">
        <f t="shared" ca="1" si="49"/>
        <v>0</v>
      </c>
      <c r="V1546" s="229"/>
      <c r="W1546" s="229"/>
      <c r="Y1546" s="223" t="str">
        <f t="shared" si="50"/>
        <v/>
      </c>
    </row>
    <row r="1547" spans="1:25" s="223" customFormat="1" ht="20.25">
      <c r="A1547" s="293"/>
      <c r="B1547" s="294" t="str">
        <f>IF(LEN(A1547)=0,"",INDEX('Smelter Reference List'!$A:$A,MATCH($A1547,'Smelter Reference List'!$E:$E,0)))</f>
        <v/>
      </c>
      <c r="C1547" s="300" t="str">
        <f>IF(LEN(A1547)=0,"",INDEX('Smelter Reference List'!$C:$C,MATCH($A1547,'Smelter Reference List'!$E:$E,0)))</f>
        <v/>
      </c>
      <c r="D1547" s="294" t="str">
        <f ca="1">IF(ISERROR($S1547),"",OFFSET('Smelter Reference List'!$C$4,$S1547-4,0)&amp;"")</f>
        <v/>
      </c>
      <c r="E1547" s="294" t="str">
        <f ca="1">IF(ISERROR($S1547),"",OFFSET('Smelter Reference List'!$D$4,$S1547-4,0)&amp;"")</f>
        <v/>
      </c>
      <c r="F1547" s="294" t="str">
        <f ca="1">IF(ISERROR($S1547),"",OFFSET('Smelter Reference List'!$E$4,$S1547-4,0))</f>
        <v/>
      </c>
      <c r="G1547" s="294" t="str">
        <f ca="1">IF(C1547=$U$4,"Enter smelter details", IF(ISERROR($S1547),"",OFFSET('Smelter Reference List'!$F$4,$S1547-4,0)))</f>
        <v/>
      </c>
      <c r="H1547" s="295" t="str">
        <f ca="1">IF(ISERROR($S1547),"",OFFSET('Smelter Reference List'!$G$4,$S1547-4,0))</f>
        <v/>
      </c>
      <c r="I1547" s="296" t="str">
        <f ca="1">IF(ISERROR($S1547),"",OFFSET('Smelter Reference List'!$H$4,$S1547-4,0))</f>
        <v/>
      </c>
      <c r="J1547" s="296" t="str">
        <f ca="1">IF(ISERROR($S1547),"",OFFSET('Smelter Reference List'!$I$4,$S1547-4,0))</f>
        <v/>
      </c>
      <c r="K1547" s="297"/>
      <c r="L1547" s="297"/>
      <c r="M1547" s="297"/>
      <c r="N1547" s="297"/>
      <c r="O1547" s="297"/>
      <c r="P1547" s="297"/>
      <c r="Q1547" s="298"/>
      <c r="R1547" s="227"/>
      <c r="S1547" s="228" t="e">
        <f>IF(C1547="",NA(),MATCH($B1547&amp;$C1547,'Smelter Reference List'!$J:$J,0))</f>
        <v>#N/A</v>
      </c>
      <c r="T1547" s="229"/>
      <c r="U1547" s="229">
        <f t="shared" ca="1" si="49"/>
        <v>0</v>
      </c>
      <c r="V1547" s="229"/>
      <c r="W1547" s="229"/>
      <c r="Y1547" s="223" t="str">
        <f t="shared" si="50"/>
        <v/>
      </c>
    </row>
    <row r="1548" spans="1:25" s="223" customFormat="1" ht="20.25">
      <c r="A1548" s="293"/>
      <c r="B1548" s="294" t="str">
        <f>IF(LEN(A1548)=0,"",INDEX('Smelter Reference List'!$A:$A,MATCH($A1548,'Smelter Reference List'!$E:$E,0)))</f>
        <v/>
      </c>
      <c r="C1548" s="300" t="str">
        <f>IF(LEN(A1548)=0,"",INDEX('Smelter Reference List'!$C:$C,MATCH($A1548,'Smelter Reference List'!$E:$E,0)))</f>
        <v/>
      </c>
      <c r="D1548" s="294" t="str">
        <f ca="1">IF(ISERROR($S1548),"",OFFSET('Smelter Reference List'!$C$4,$S1548-4,0)&amp;"")</f>
        <v/>
      </c>
      <c r="E1548" s="294" t="str">
        <f ca="1">IF(ISERROR($S1548),"",OFFSET('Smelter Reference List'!$D$4,$S1548-4,0)&amp;"")</f>
        <v/>
      </c>
      <c r="F1548" s="294" t="str">
        <f ca="1">IF(ISERROR($S1548),"",OFFSET('Smelter Reference List'!$E$4,$S1548-4,0))</f>
        <v/>
      </c>
      <c r="G1548" s="294" t="str">
        <f ca="1">IF(C1548=$U$4,"Enter smelter details", IF(ISERROR($S1548),"",OFFSET('Smelter Reference List'!$F$4,$S1548-4,0)))</f>
        <v/>
      </c>
      <c r="H1548" s="295" t="str">
        <f ca="1">IF(ISERROR($S1548),"",OFFSET('Smelter Reference List'!$G$4,$S1548-4,0))</f>
        <v/>
      </c>
      <c r="I1548" s="296" t="str">
        <f ca="1">IF(ISERROR($S1548),"",OFFSET('Smelter Reference List'!$H$4,$S1548-4,0))</f>
        <v/>
      </c>
      <c r="J1548" s="296" t="str">
        <f ca="1">IF(ISERROR($S1548),"",OFFSET('Smelter Reference List'!$I$4,$S1548-4,0))</f>
        <v/>
      </c>
      <c r="K1548" s="297"/>
      <c r="L1548" s="297"/>
      <c r="M1548" s="297"/>
      <c r="N1548" s="297"/>
      <c r="O1548" s="297"/>
      <c r="P1548" s="297"/>
      <c r="Q1548" s="298"/>
      <c r="R1548" s="227"/>
      <c r="S1548" s="228" t="e">
        <f>IF(C1548="",NA(),MATCH($B1548&amp;$C1548,'Smelter Reference List'!$J:$J,0))</f>
        <v>#N/A</v>
      </c>
      <c r="T1548" s="229"/>
      <c r="U1548" s="229">
        <f t="shared" ca="1" si="49"/>
        <v>0</v>
      </c>
      <c r="V1548" s="229"/>
      <c r="W1548" s="229"/>
      <c r="Y1548" s="223" t="str">
        <f t="shared" si="50"/>
        <v/>
      </c>
    </row>
    <row r="1549" spans="1:25" s="223" customFormat="1" ht="20.25">
      <c r="A1549" s="293"/>
      <c r="B1549" s="294" t="str">
        <f>IF(LEN(A1549)=0,"",INDEX('Smelter Reference List'!$A:$A,MATCH($A1549,'Smelter Reference List'!$E:$E,0)))</f>
        <v/>
      </c>
      <c r="C1549" s="300" t="str">
        <f>IF(LEN(A1549)=0,"",INDEX('Smelter Reference List'!$C:$C,MATCH($A1549,'Smelter Reference List'!$E:$E,0)))</f>
        <v/>
      </c>
      <c r="D1549" s="294" t="str">
        <f ca="1">IF(ISERROR($S1549),"",OFFSET('Smelter Reference List'!$C$4,$S1549-4,0)&amp;"")</f>
        <v/>
      </c>
      <c r="E1549" s="294" t="str">
        <f ca="1">IF(ISERROR($S1549),"",OFFSET('Smelter Reference List'!$D$4,$S1549-4,0)&amp;"")</f>
        <v/>
      </c>
      <c r="F1549" s="294" t="str">
        <f ca="1">IF(ISERROR($S1549),"",OFFSET('Smelter Reference List'!$E$4,$S1549-4,0))</f>
        <v/>
      </c>
      <c r="G1549" s="294" t="str">
        <f ca="1">IF(C1549=$U$4,"Enter smelter details", IF(ISERROR($S1549),"",OFFSET('Smelter Reference List'!$F$4,$S1549-4,0)))</f>
        <v/>
      </c>
      <c r="H1549" s="295" t="str">
        <f ca="1">IF(ISERROR($S1549),"",OFFSET('Smelter Reference List'!$G$4,$S1549-4,0))</f>
        <v/>
      </c>
      <c r="I1549" s="296" t="str">
        <f ca="1">IF(ISERROR($S1549),"",OFFSET('Smelter Reference List'!$H$4,$S1549-4,0))</f>
        <v/>
      </c>
      <c r="J1549" s="296" t="str">
        <f ca="1">IF(ISERROR($S1549),"",OFFSET('Smelter Reference List'!$I$4,$S1549-4,0))</f>
        <v/>
      </c>
      <c r="K1549" s="297"/>
      <c r="L1549" s="297"/>
      <c r="M1549" s="297"/>
      <c r="N1549" s="297"/>
      <c r="O1549" s="297"/>
      <c r="P1549" s="297"/>
      <c r="Q1549" s="298"/>
      <c r="R1549" s="227"/>
      <c r="S1549" s="228" t="e">
        <f>IF(C1549="",NA(),MATCH($B1549&amp;$C1549,'Smelter Reference List'!$J:$J,0))</f>
        <v>#N/A</v>
      </c>
      <c r="T1549" s="229"/>
      <c r="U1549" s="229">
        <f t="shared" ca="1" si="49"/>
        <v>0</v>
      </c>
      <c r="V1549" s="229"/>
      <c r="W1549" s="229"/>
      <c r="Y1549" s="223" t="str">
        <f t="shared" si="50"/>
        <v/>
      </c>
    </row>
    <row r="1550" spans="1:25" s="223" customFormat="1" ht="20.25">
      <c r="A1550" s="293"/>
      <c r="B1550" s="294" t="str">
        <f>IF(LEN(A1550)=0,"",INDEX('Smelter Reference List'!$A:$A,MATCH($A1550,'Smelter Reference List'!$E:$E,0)))</f>
        <v/>
      </c>
      <c r="C1550" s="300" t="str">
        <f>IF(LEN(A1550)=0,"",INDEX('Smelter Reference List'!$C:$C,MATCH($A1550,'Smelter Reference List'!$E:$E,0)))</f>
        <v/>
      </c>
      <c r="D1550" s="294" t="str">
        <f ca="1">IF(ISERROR($S1550),"",OFFSET('Smelter Reference List'!$C$4,$S1550-4,0)&amp;"")</f>
        <v/>
      </c>
      <c r="E1550" s="294" t="str">
        <f ca="1">IF(ISERROR($S1550),"",OFFSET('Smelter Reference List'!$D$4,$S1550-4,0)&amp;"")</f>
        <v/>
      </c>
      <c r="F1550" s="294" t="str">
        <f ca="1">IF(ISERROR($S1550),"",OFFSET('Smelter Reference List'!$E$4,$S1550-4,0))</f>
        <v/>
      </c>
      <c r="G1550" s="294" t="str">
        <f ca="1">IF(C1550=$U$4,"Enter smelter details", IF(ISERROR($S1550),"",OFFSET('Smelter Reference List'!$F$4,$S1550-4,0)))</f>
        <v/>
      </c>
      <c r="H1550" s="295" t="str">
        <f ca="1">IF(ISERROR($S1550),"",OFFSET('Smelter Reference List'!$G$4,$S1550-4,0))</f>
        <v/>
      </c>
      <c r="I1550" s="296" t="str">
        <f ca="1">IF(ISERROR($S1550),"",OFFSET('Smelter Reference List'!$H$4,$S1550-4,0))</f>
        <v/>
      </c>
      <c r="J1550" s="296" t="str">
        <f ca="1">IF(ISERROR($S1550),"",OFFSET('Smelter Reference List'!$I$4,$S1550-4,0))</f>
        <v/>
      </c>
      <c r="K1550" s="297"/>
      <c r="L1550" s="297"/>
      <c r="M1550" s="297"/>
      <c r="N1550" s="297"/>
      <c r="O1550" s="297"/>
      <c r="P1550" s="297"/>
      <c r="Q1550" s="298"/>
      <c r="R1550" s="227"/>
      <c r="S1550" s="228" t="e">
        <f>IF(C1550="",NA(),MATCH($B1550&amp;$C1550,'Smelter Reference List'!$J:$J,0))</f>
        <v>#N/A</v>
      </c>
      <c r="T1550" s="229"/>
      <c r="U1550" s="229">
        <f t="shared" ca="1" si="49"/>
        <v>0</v>
      </c>
      <c r="V1550" s="229"/>
      <c r="W1550" s="229"/>
      <c r="Y1550" s="223" t="str">
        <f t="shared" si="50"/>
        <v/>
      </c>
    </row>
    <row r="1551" spans="1:25" s="223" customFormat="1" ht="20.25">
      <c r="A1551" s="293"/>
      <c r="B1551" s="294" t="str">
        <f>IF(LEN(A1551)=0,"",INDEX('Smelter Reference List'!$A:$A,MATCH($A1551,'Smelter Reference List'!$E:$E,0)))</f>
        <v/>
      </c>
      <c r="C1551" s="300" t="str">
        <f>IF(LEN(A1551)=0,"",INDEX('Smelter Reference List'!$C:$C,MATCH($A1551,'Smelter Reference List'!$E:$E,0)))</f>
        <v/>
      </c>
      <c r="D1551" s="294" t="str">
        <f ca="1">IF(ISERROR($S1551),"",OFFSET('Smelter Reference List'!$C$4,$S1551-4,0)&amp;"")</f>
        <v/>
      </c>
      <c r="E1551" s="294" t="str">
        <f ca="1">IF(ISERROR($S1551),"",OFFSET('Smelter Reference List'!$D$4,$S1551-4,0)&amp;"")</f>
        <v/>
      </c>
      <c r="F1551" s="294" t="str">
        <f ca="1">IF(ISERROR($S1551),"",OFFSET('Smelter Reference List'!$E$4,$S1551-4,0))</f>
        <v/>
      </c>
      <c r="G1551" s="294" t="str">
        <f ca="1">IF(C1551=$U$4,"Enter smelter details", IF(ISERROR($S1551),"",OFFSET('Smelter Reference List'!$F$4,$S1551-4,0)))</f>
        <v/>
      </c>
      <c r="H1551" s="295" t="str">
        <f ca="1">IF(ISERROR($S1551),"",OFFSET('Smelter Reference List'!$G$4,$S1551-4,0))</f>
        <v/>
      </c>
      <c r="I1551" s="296" t="str">
        <f ca="1">IF(ISERROR($S1551),"",OFFSET('Smelter Reference List'!$H$4,$S1551-4,0))</f>
        <v/>
      </c>
      <c r="J1551" s="296" t="str">
        <f ca="1">IF(ISERROR($S1551),"",OFFSET('Smelter Reference List'!$I$4,$S1551-4,0))</f>
        <v/>
      </c>
      <c r="K1551" s="297"/>
      <c r="L1551" s="297"/>
      <c r="M1551" s="297"/>
      <c r="N1551" s="297"/>
      <c r="O1551" s="297"/>
      <c r="P1551" s="297"/>
      <c r="Q1551" s="298"/>
      <c r="R1551" s="227"/>
      <c r="S1551" s="228" t="e">
        <f>IF(C1551="",NA(),MATCH($B1551&amp;$C1551,'Smelter Reference List'!$J:$J,0))</f>
        <v>#N/A</v>
      </c>
      <c r="T1551" s="229"/>
      <c r="U1551" s="229">
        <f t="shared" ca="1" si="49"/>
        <v>0</v>
      </c>
      <c r="V1551" s="229"/>
      <c r="W1551" s="229"/>
      <c r="Y1551" s="223" t="str">
        <f t="shared" si="50"/>
        <v/>
      </c>
    </row>
    <row r="1552" spans="1:25" s="223" customFormat="1" ht="20.25">
      <c r="A1552" s="293"/>
      <c r="B1552" s="294" t="str">
        <f>IF(LEN(A1552)=0,"",INDEX('Smelter Reference List'!$A:$A,MATCH($A1552,'Smelter Reference List'!$E:$E,0)))</f>
        <v/>
      </c>
      <c r="C1552" s="300" t="str">
        <f>IF(LEN(A1552)=0,"",INDEX('Smelter Reference List'!$C:$C,MATCH($A1552,'Smelter Reference List'!$E:$E,0)))</f>
        <v/>
      </c>
      <c r="D1552" s="294" t="str">
        <f ca="1">IF(ISERROR($S1552),"",OFFSET('Smelter Reference List'!$C$4,$S1552-4,0)&amp;"")</f>
        <v/>
      </c>
      <c r="E1552" s="294" t="str">
        <f ca="1">IF(ISERROR($S1552),"",OFFSET('Smelter Reference List'!$D$4,$S1552-4,0)&amp;"")</f>
        <v/>
      </c>
      <c r="F1552" s="294" t="str">
        <f ca="1">IF(ISERROR($S1552),"",OFFSET('Smelter Reference List'!$E$4,$S1552-4,0))</f>
        <v/>
      </c>
      <c r="G1552" s="294" t="str">
        <f ca="1">IF(C1552=$U$4,"Enter smelter details", IF(ISERROR($S1552),"",OFFSET('Smelter Reference List'!$F$4,$S1552-4,0)))</f>
        <v/>
      </c>
      <c r="H1552" s="295" t="str">
        <f ca="1">IF(ISERROR($S1552),"",OFFSET('Smelter Reference List'!$G$4,$S1552-4,0))</f>
        <v/>
      </c>
      <c r="I1552" s="296" t="str">
        <f ca="1">IF(ISERROR($S1552),"",OFFSET('Smelter Reference List'!$H$4,$S1552-4,0))</f>
        <v/>
      </c>
      <c r="J1552" s="296" t="str">
        <f ca="1">IF(ISERROR($S1552),"",OFFSET('Smelter Reference List'!$I$4,$S1552-4,0))</f>
        <v/>
      </c>
      <c r="K1552" s="297"/>
      <c r="L1552" s="297"/>
      <c r="M1552" s="297"/>
      <c r="N1552" s="297"/>
      <c r="O1552" s="297"/>
      <c r="P1552" s="297"/>
      <c r="Q1552" s="298"/>
      <c r="R1552" s="227"/>
      <c r="S1552" s="228" t="e">
        <f>IF(C1552="",NA(),MATCH($B1552&amp;$C1552,'Smelter Reference List'!$J:$J,0))</f>
        <v>#N/A</v>
      </c>
      <c r="T1552" s="229"/>
      <c r="U1552" s="229">
        <f t="shared" ca="1" si="49"/>
        <v>0</v>
      </c>
      <c r="V1552" s="229"/>
      <c r="W1552" s="229"/>
      <c r="Y1552" s="223" t="str">
        <f t="shared" si="50"/>
        <v/>
      </c>
    </row>
    <row r="1553" spans="1:25" s="223" customFormat="1" ht="20.25">
      <c r="A1553" s="293"/>
      <c r="B1553" s="294" t="str">
        <f>IF(LEN(A1553)=0,"",INDEX('Smelter Reference List'!$A:$A,MATCH($A1553,'Smelter Reference List'!$E:$E,0)))</f>
        <v/>
      </c>
      <c r="C1553" s="300" t="str">
        <f>IF(LEN(A1553)=0,"",INDEX('Smelter Reference List'!$C:$C,MATCH($A1553,'Smelter Reference List'!$E:$E,0)))</f>
        <v/>
      </c>
      <c r="D1553" s="294" t="str">
        <f ca="1">IF(ISERROR($S1553),"",OFFSET('Smelter Reference List'!$C$4,$S1553-4,0)&amp;"")</f>
        <v/>
      </c>
      <c r="E1553" s="294" t="str">
        <f ca="1">IF(ISERROR($S1553),"",OFFSET('Smelter Reference List'!$D$4,$S1553-4,0)&amp;"")</f>
        <v/>
      </c>
      <c r="F1553" s="294" t="str">
        <f ca="1">IF(ISERROR($S1553),"",OFFSET('Smelter Reference List'!$E$4,$S1553-4,0))</f>
        <v/>
      </c>
      <c r="G1553" s="294" t="str">
        <f ca="1">IF(C1553=$U$4,"Enter smelter details", IF(ISERROR($S1553),"",OFFSET('Smelter Reference List'!$F$4,$S1553-4,0)))</f>
        <v/>
      </c>
      <c r="H1553" s="295" t="str">
        <f ca="1">IF(ISERROR($S1553),"",OFFSET('Smelter Reference List'!$G$4,$S1553-4,0))</f>
        <v/>
      </c>
      <c r="I1553" s="296" t="str">
        <f ca="1">IF(ISERROR($S1553),"",OFFSET('Smelter Reference List'!$H$4,$S1553-4,0))</f>
        <v/>
      </c>
      <c r="J1553" s="296" t="str">
        <f ca="1">IF(ISERROR($S1553),"",OFFSET('Smelter Reference List'!$I$4,$S1553-4,0))</f>
        <v/>
      </c>
      <c r="K1553" s="297"/>
      <c r="L1553" s="297"/>
      <c r="M1553" s="297"/>
      <c r="N1553" s="297"/>
      <c r="O1553" s="297"/>
      <c r="P1553" s="297"/>
      <c r="Q1553" s="298"/>
      <c r="R1553" s="227"/>
      <c r="S1553" s="228" t="e">
        <f>IF(C1553="",NA(),MATCH($B1553&amp;$C1553,'Smelter Reference List'!$J:$J,0))</f>
        <v>#N/A</v>
      </c>
      <c r="T1553" s="229"/>
      <c r="U1553" s="229">
        <f t="shared" ca="1" si="49"/>
        <v>0</v>
      </c>
      <c r="V1553" s="229"/>
      <c r="W1553" s="229"/>
      <c r="Y1553" s="223" t="str">
        <f t="shared" si="50"/>
        <v/>
      </c>
    </row>
    <row r="1554" spans="1:25" s="223" customFormat="1" ht="20.25">
      <c r="A1554" s="293"/>
      <c r="B1554" s="294" t="str">
        <f>IF(LEN(A1554)=0,"",INDEX('Smelter Reference List'!$A:$A,MATCH($A1554,'Smelter Reference List'!$E:$E,0)))</f>
        <v/>
      </c>
      <c r="C1554" s="300" t="str">
        <f>IF(LEN(A1554)=0,"",INDEX('Smelter Reference List'!$C:$C,MATCH($A1554,'Smelter Reference List'!$E:$E,0)))</f>
        <v/>
      </c>
      <c r="D1554" s="294" t="str">
        <f ca="1">IF(ISERROR($S1554),"",OFFSET('Smelter Reference List'!$C$4,$S1554-4,0)&amp;"")</f>
        <v/>
      </c>
      <c r="E1554" s="294" t="str">
        <f ca="1">IF(ISERROR($S1554),"",OFFSET('Smelter Reference List'!$D$4,$S1554-4,0)&amp;"")</f>
        <v/>
      </c>
      <c r="F1554" s="294" t="str">
        <f ca="1">IF(ISERROR($S1554),"",OFFSET('Smelter Reference List'!$E$4,$S1554-4,0))</f>
        <v/>
      </c>
      <c r="G1554" s="294" t="str">
        <f ca="1">IF(C1554=$U$4,"Enter smelter details", IF(ISERROR($S1554),"",OFFSET('Smelter Reference List'!$F$4,$S1554-4,0)))</f>
        <v/>
      </c>
      <c r="H1554" s="295" t="str">
        <f ca="1">IF(ISERROR($S1554),"",OFFSET('Smelter Reference List'!$G$4,$S1554-4,0))</f>
        <v/>
      </c>
      <c r="I1554" s="296" t="str">
        <f ca="1">IF(ISERROR($S1554),"",OFFSET('Smelter Reference List'!$H$4,$S1554-4,0))</f>
        <v/>
      </c>
      <c r="J1554" s="296" t="str">
        <f ca="1">IF(ISERROR($S1554),"",OFFSET('Smelter Reference List'!$I$4,$S1554-4,0))</f>
        <v/>
      </c>
      <c r="K1554" s="297"/>
      <c r="L1554" s="297"/>
      <c r="M1554" s="297"/>
      <c r="N1554" s="297"/>
      <c r="O1554" s="297"/>
      <c r="P1554" s="297"/>
      <c r="Q1554" s="298"/>
      <c r="R1554" s="227"/>
      <c r="S1554" s="228" t="e">
        <f>IF(C1554="",NA(),MATCH($B1554&amp;$C1554,'Smelter Reference List'!$J:$J,0))</f>
        <v>#N/A</v>
      </c>
      <c r="T1554" s="229"/>
      <c r="U1554" s="229">
        <f t="shared" ca="1" si="49"/>
        <v>0</v>
      </c>
      <c r="V1554" s="229"/>
      <c r="W1554" s="229"/>
      <c r="Y1554" s="223" t="str">
        <f t="shared" si="50"/>
        <v/>
      </c>
    </row>
    <row r="1555" spans="1:25" s="223" customFormat="1" ht="20.25">
      <c r="A1555" s="293"/>
      <c r="B1555" s="294" t="str">
        <f>IF(LEN(A1555)=0,"",INDEX('Smelter Reference List'!$A:$A,MATCH($A1555,'Smelter Reference List'!$E:$E,0)))</f>
        <v/>
      </c>
      <c r="C1555" s="300" t="str">
        <f>IF(LEN(A1555)=0,"",INDEX('Smelter Reference List'!$C:$C,MATCH($A1555,'Smelter Reference List'!$E:$E,0)))</f>
        <v/>
      </c>
      <c r="D1555" s="294" t="str">
        <f ca="1">IF(ISERROR($S1555),"",OFFSET('Smelter Reference List'!$C$4,$S1555-4,0)&amp;"")</f>
        <v/>
      </c>
      <c r="E1555" s="294" t="str">
        <f ca="1">IF(ISERROR($S1555),"",OFFSET('Smelter Reference List'!$D$4,$S1555-4,0)&amp;"")</f>
        <v/>
      </c>
      <c r="F1555" s="294" t="str">
        <f ca="1">IF(ISERROR($S1555),"",OFFSET('Smelter Reference List'!$E$4,$S1555-4,0))</f>
        <v/>
      </c>
      <c r="G1555" s="294" t="str">
        <f ca="1">IF(C1555=$U$4,"Enter smelter details", IF(ISERROR($S1555),"",OFFSET('Smelter Reference List'!$F$4,$S1555-4,0)))</f>
        <v/>
      </c>
      <c r="H1555" s="295" t="str">
        <f ca="1">IF(ISERROR($S1555),"",OFFSET('Smelter Reference List'!$G$4,$S1555-4,0))</f>
        <v/>
      </c>
      <c r="I1555" s="296" t="str">
        <f ca="1">IF(ISERROR($S1555),"",OFFSET('Smelter Reference List'!$H$4,$S1555-4,0))</f>
        <v/>
      </c>
      <c r="J1555" s="296" t="str">
        <f ca="1">IF(ISERROR($S1555),"",OFFSET('Smelter Reference List'!$I$4,$S1555-4,0))</f>
        <v/>
      </c>
      <c r="K1555" s="297"/>
      <c r="L1555" s="297"/>
      <c r="M1555" s="297"/>
      <c r="N1555" s="297"/>
      <c r="O1555" s="297"/>
      <c r="P1555" s="297"/>
      <c r="Q1555" s="298"/>
      <c r="R1555" s="227"/>
      <c r="S1555" s="228" t="e">
        <f>IF(C1555="",NA(),MATCH($B1555&amp;$C1555,'Smelter Reference List'!$J:$J,0))</f>
        <v>#N/A</v>
      </c>
      <c r="T1555" s="229"/>
      <c r="U1555" s="229">
        <f t="shared" ca="1" si="49"/>
        <v>0</v>
      </c>
      <c r="V1555" s="229"/>
      <c r="W1555" s="229"/>
      <c r="Y1555" s="223" t="str">
        <f t="shared" si="50"/>
        <v/>
      </c>
    </row>
    <row r="1556" spans="1:25" s="223" customFormat="1" ht="20.25">
      <c r="A1556" s="293"/>
      <c r="B1556" s="294" t="str">
        <f>IF(LEN(A1556)=0,"",INDEX('Smelter Reference List'!$A:$A,MATCH($A1556,'Smelter Reference List'!$E:$E,0)))</f>
        <v/>
      </c>
      <c r="C1556" s="300" t="str">
        <f>IF(LEN(A1556)=0,"",INDEX('Smelter Reference List'!$C:$C,MATCH($A1556,'Smelter Reference List'!$E:$E,0)))</f>
        <v/>
      </c>
      <c r="D1556" s="294" t="str">
        <f ca="1">IF(ISERROR($S1556),"",OFFSET('Smelter Reference List'!$C$4,$S1556-4,0)&amp;"")</f>
        <v/>
      </c>
      <c r="E1556" s="294" t="str">
        <f ca="1">IF(ISERROR($S1556),"",OFFSET('Smelter Reference List'!$D$4,$S1556-4,0)&amp;"")</f>
        <v/>
      </c>
      <c r="F1556" s="294" t="str">
        <f ca="1">IF(ISERROR($S1556),"",OFFSET('Smelter Reference List'!$E$4,$S1556-4,0))</f>
        <v/>
      </c>
      <c r="G1556" s="294" t="str">
        <f ca="1">IF(C1556=$U$4,"Enter smelter details", IF(ISERROR($S1556),"",OFFSET('Smelter Reference List'!$F$4,$S1556-4,0)))</f>
        <v/>
      </c>
      <c r="H1556" s="295" t="str">
        <f ca="1">IF(ISERROR($S1556),"",OFFSET('Smelter Reference List'!$G$4,$S1556-4,0))</f>
        <v/>
      </c>
      <c r="I1556" s="296" t="str">
        <f ca="1">IF(ISERROR($S1556),"",OFFSET('Smelter Reference List'!$H$4,$S1556-4,0))</f>
        <v/>
      </c>
      <c r="J1556" s="296" t="str">
        <f ca="1">IF(ISERROR($S1556),"",OFFSET('Smelter Reference List'!$I$4,$S1556-4,0))</f>
        <v/>
      </c>
      <c r="K1556" s="297"/>
      <c r="L1556" s="297"/>
      <c r="M1556" s="297"/>
      <c r="N1556" s="297"/>
      <c r="O1556" s="297"/>
      <c r="P1556" s="297"/>
      <c r="Q1556" s="298"/>
      <c r="R1556" s="227"/>
      <c r="S1556" s="228" t="e">
        <f>IF(C1556="",NA(),MATCH($B1556&amp;$C1556,'Smelter Reference List'!$J:$J,0))</f>
        <v>#N/A</v>
      </c>
      <c r="T1556" s="229"/>
      <c r="U1556" s="229">
        <f t="shared" ca="1" si="49"/>
        <v>0</v>
      </c>
      <c r="V1556" s="229"/>
      <c r="W1556" s="229"/>
      <c r="Y1556" s="223" t="str">
        <f t="shared" si="50"/>
        <v/>
      </c>
    </row>
    <row r="1557" spans="1:25" s="223" customFormat="1" ht="20.25">
      <c r="A1557" s="293"/>
      <c r="B1557" s="294" t="str">
        <f>IF(LEN(A1557)=0,"",INDEX('Smelter Reference List'!$A:$A,MATCH($A1557,'Smelter Reference List'!$E:$E,0)))</f>
        <v/>
      </c>
      <c r="C1557" s="300" t="str">
        <f>IF(LEN(A1557)=0,"",INDEX('Smelter Reference List'!$C:$C,MATCH($A1557,'Smelter Reference List'!$E:$E,0)))</f>
        <v/>
      </c>
      <c r="D1557" s="294" t="str">
        <f ca="1">IF(ISERROR($S1557),"",OFFSET('Smelter Reference List'!$C$4,$S1557-4,0)&amp;"")</f>
        <v/>
      </c>
      <c r="E1557" s="294" t="str">
        <f ca="1">IF(ISERROR($S1557),"",OFFSET('Smelter Reference List'!$D$4,$S1557-4,0)&amp;"")</f>
        <v/>
      </c>
      <c r="F1557" s="294" t="str">
        <f ca="1">IF(ISERROR($S1557),"",OFFSET('Smelter Reference List'!$E$4,$S1557-4,0))</f>
        <v/>
      </c>
      <c r="G1557" s="294" t="str">
        <f ca="1">IF(C1557=$U$4,"Enter smelter details", IF(ISERROR($S1557),"",OFFSET('Smelter Reference List'!$F$4,$S1557-4,0)))</f>
        <v/>
      </c>
      <c r="H1557" s="295" t="str">
        <f ca="1">IF(ISERROR($S1557),"",OFFSET('Smelter Reference List'!$G$4,$S1557-4,0))</f>
        <v/>
      </c>
      <c r="I1557" s="296" t="str">
        <f ca="1">IF(ISERROR($S1557),"",OFFSET('Smelter Reference List'!$H$4,$S1557-4,0))</f>
        <v/>
      </c>
      <c r="J1557" s="296" t="str">
        <f ca="1">IF(ISERROR($S1557),"",OFFSET('Smelter Reference List'!$I$4,$S1557-4,0))</f>
        <v/>
      </c>
      <c r="K1557" s="297"/>
      <c r="L1557" s="297"/>
      <c r="M1557" s="297"/>
      <c r="N1557" s="297"/>
      <c r="O1557" s="297"/>
      <c r="P1557" s="297"/>
      <c r="Q1557" s="298"/>
      <c r="R1557" s="227"/>
      <c r="S1557" s="228" t="e">
        <f>IF(C1557="",NA(),MATCH($B1557&amp;$C1557,'Smelter Reference List'!$J:$J,0))</f>
        <v>#N/A</v>
      </c>
      <c r="T1557" s="229"/>
      <c r="U1557" s="229">
        <f t="shared" ca="1" si="49"/>
        <v>0</v>
      </c>
      <c r="V1557" s="229"/>
      <c r="W1557" s="229"/>
      <c r="Y1557" s="223" t="str">
        <f t="shared" si="50"/>
        <v/>
      </c>
    </row>
    <row r="1558" spans="1:25" s="223" customFormat="1" ht="20.25">
      <c r="A1558" s="293"/>
      <c r="B1558" s="294" t="str">
        <f>IF(LEN(A1558)=0,"",INDEX('Smelter Reference List'!$A:$A,MATCH($A1558,'Smelter Reference List'!$E:$E,0)))</f>
        <v/>
      </c>
      <c r="C1558" s="300" t="str">
        <f>IF(LEN(A1558)=0,"",INDEX('Smelter Reference List'!$C:$C,MATCH($A1558,'Smelter Reference List'!$E:$E,0)))</f>
        <v/>
      </c>
      <c r="D1558" s="294" t="str">
        <f ca="1">IF(ISERROR($S1558),"",OFFSET('Smelter Reference List'!$C$4,$S1558-4,0)&amp;"")</f>
        <v/>
      </c>
      <c r="E1558" s="294" t="str">
        <f ca="1">IF(ISERROR($S1558),"",OFFSET('Smelter Reference List'!$D$4,$S1558-4,0)&amp;"")</f>
        <v/>
      </c>
      <c r="F1558" s="294" t="str">
        <f ca="1">IF(ISERROR($S1558),"",OFFSET('Smelter Reference List'!$E$4,$S1558-4,0))</f>
        <v/>
      </c>
      <c r="G1558" s="294" t="str">
        <f ca="1">IF(C1558=$U$4,"Enter smelter details", IF(ISERROR($S1558),"",OFFSET('Smelter Reference List'!$F$4,$S1558-4,0)))</f>
        <v/>
      </c>
      <c r="H1558" s="295" t="str">
        <f ca="1">IF(ISERROR($S1558),"",OFFSET('Smelter Reference List'!$G$4,$S1558-4,0))</f>
        <v/>
      </c>
      <c r="I1558" s="296" t="str">
        <f ca="1">IF(ISERROR($S1558),"",OFFSET('Smelter Reference List'!$H$4,$S1558-4,0))</f>
        <v/>
      </c>
      <c r="J1558" s="296" t="str">
        <f ca="1">IF(ISERROR($S1558),"",OFFSET('Smelter Reference List'!$I$4,$S1558-4,0))</f>
        <v/>
      </c>
      <c r="K1558" s="297"/>
      <c r="L1558" s="297"/>
      <c r="M1558" s="297"/>
      <c r="N1558" s="297"/>
      <c r="O1558" s="297"/>
      <c r="P1558" s="297"/>
      <c r="Q1558" s="298"/>
      <c r="R1558" s="227"/>
      <c r="S1558" s="228" t="e">
        <f>IF(C1558="",NA(),MATCH($B1558&amp;$C1558,'Smelter Reference List'!$J:$J,0))</f>
        <v>#N/A</v>
      </c>
      <c r="T1558" s="229"/>
      <c r="U1558" s="229">
        <f t="shared" ca="1" si="49"/>
        <v>0</v>
      </c>
      <c r="V1558" s="229"/>
      <c r="W1558" s="229"/>
      <c r="Y1558" s="223" t="str">
        <f t="shared" si="50"/>
        <v/>
      </c>
    </row>
    <row r="1559" spans="1:25" s="223" customFormat="1" ht="20.25">
      <c r="A1559" s="293"/>
      <c r="B1559" s="294" t="str">
        <f>IF(LEN(A1559)=0,"",INDEX('Smelter Reference List'!$A:$A,MATCH($A1559,'Smelter Reference List'!$E:$E,0)))</f>
        <v/>
      </c>
      <c r="C1559" s="300" t="str">
        <f>IF(LEN(A1559)=0,"",INDEX('Smelter Reference List'!$C:$C,MATCH($A1559,'Smelter Reference List'!$E:$E,0)))</f>
        <v/>
      </c>
      <c r="D1559" s="294" t="str">
        <f ca="1">IF(ISERROR($S1559),"",OFFSET('Smelter Reference List'!$C$4,$S1559-4,0)&amp;"")</f>
        <v/>
      </c>
      <c r="E1559" s="294" t="str">
        <f ca="1">IF(ISERROR($S1559),"",OFFSET('Smelter Reference List'!$D$4,$S1559-4,0)&amp;"")</f>
        <v/>
      </c>
      <c r="F1559" s="294" t="str">
        <f ca="1">IF(ISERROR($S1559),"",OFFSET('Smelter Reference List'!$E$4,$S1559-4,0))</f>
        <v/>
      </c>
      <c r="G1559" s="294" t="str">
        <f ca="1">IF(C1559=$U$4,"Enter smelter details", IF(ISERROR($S1559),"",OFFSET('Smelter Reference List'!$F$4,$S1559-4,0)))</f>
        <v/>
      </c>
      <c r="H1559" s="295" t="str">
        <f ca="1">IF(ISERROR($S1559),"",OFFSET('Smelter Reference List'!$G$4,$S1559-4,0))</f>
        <v/>
      </c>
      <c r="I1559" s="296" t="str">
        <f ca="1">IF(ISERROR($S1559),"",OFFSET('Smelter Reference List'!$H$4,$S1559-4,0))</f>
        <v/>
      </c>
      <c r="J1559" s="296" t="str">
        <f ca="1">IF(ISERROR($S1559),"",OFFSET('Smelter Reference List'!$I$4,$S1559-4,0))</f>
        <v/>
      </c>
      <c r="K1559" s="297"/>
      <c r="L1559" s="297"/>
      <c r="M1559" s="297"/>
      <c r="N1559" s="297"/>
      <c r="O1559" s="297"/>
      <c r="P1559" s="297"/>
      <c r="Q1559" s="298"/>
      <c r="R1559" s="227"/>
      <c r="S1559" s="228" t="e">
        <f>IF(C1559="",NA(),MATCH($B1559&amp;$C1559,'Smelter Reference List'!$J:$J,0))</f>
        <v>#N/A</v>
      </c>
      <c r="T1559" s="229"/>
      <c r="U1559" s="229">
        <f t="shared" ca="1" si="49"/>
        <v>0</v>
      </c>
      <c r="V1559" s="229"/>
      <c r="W1559" s="229"/>
      <c r="Y1559" s="223" t="str">
        <f t="shared" si="50"/>
        <v/>
      </c>
    </row>
    <row r="1560" spans="1:25" s="223" customFormat="1" ht="20.25">
      <c r="A1560" s="293"/>
      <c r="B1560" s="294" t="str">
        <f>IF(LEN(A1560)=0,"",INDEX('Smelter Reference List'!$A:$A,MATCH($A1560,'Smelter Reference List'!$E:$E,0)))</f>
        <v/>
      </c>
      <c r="C1560" s="300" t="str">
        <f>IF(LEN(A1560)=0,"",INDEX('Smelter Reference List'!$C:$C,MATCH($A1560,'Smelter Reference List'!$E:$E,0)))</f>
        <v/>
      </c>
      <c r="D1560" s="294" t="str">
        <f ca="1">IF(ISERROR($S1560),"",OFFSET('Smelter Reference List'!$C$4,$S1560-4,0)&amp;"")</f>
        <v/>
      </c>
      <c r="E1560" s="294" t="str">
        <f ca="1">IF(ISERROR($S1560),"",OFFSET('Smelter Reference List'!$D$4,$S1560-4,0)&amp;"")</f>
        <v/>
      </c>
      <c r="F1560" s="294" t="str">
        <f ca="1">IF(ISERROR($S1560),"",OFFSET('Smelter Reference List'!$E$4,$S1560-4,0))</f>
        <v/>
      </c>
      <c r="G1560" s="294" t="str">
        <f ca="1">IF(C1560=$U$4,"Enter smelter details", IF(ISERROR($S1560),"",OFFSET('Smelter Reference List'!$F$4,$S1560-4,0)))</f>
        <v/>
      </c>
      <c r="H1560" s="295" t="str">
        <f ca="1">IF(ISERROR($S1560),"",OFFSET('Smelter Reference List'!$G$4,$S1560-4,0))</f>
        <v/>
      </c>
      <c r="I1560" s="296" t="str">
        <f ca="1">IF(ISERROR($S1560),"",OFFSET('Smelter Reference List'!$H$4,$S1560-4,0))</f>
        <v/>
      </c>
      <c r="J1560" s="296" t="str">
        <f ca="1">IF(ISERROR($S1560),"",OFFSET('Smelter Reference List'!$I$4,$S1560-4,0))</f>
        <v/>
      </c>
      <c r="K1560" s="297"/>
      <c r="L1560" s="297"/>
      <c r="M1560" s="297"/>
      <c r="N1560" s="297"/>
      <c r="O1560" s="297"/>
      <c r="P1560" s="297"/>
      <c r="Q1560" s="298"/>
      <c r="R1560" s="227"/>
      <c r="S1560" s="228" t="e">
        <f>IF(C1560="",NA(),MATCH($B1560&amp;$C1560,'Smelter Reference List'!$J:$J,0))</f>
        <v>#N/A</v>
      </c>
      <c r="T1560" s="229"/>
      <c r="U1560" s="229">
        <f t="shared" ca="1" si="49"/>
        <v>0</v>
      </c>
      <c r="V1560" s="229"/>
      <c r="W1560" s="229"/>
      <c r="Y1560" s="223" t="str">
        <f t="shared" si="50"/>
        <v/>
      </c>
    </row>
    <row r="1561" spans="1:25" s="223" customFormat="1" ht="20.25">
      <c r="A1561" s="293"/>
      <c r="B1561" s="294" t="str">
        <f>IF(LEN(A1561)=0,"",INDEX('Smelter Reference List'!$A:$A,MATCH($A1561,'Smelter Reference List'!$E:$E,0)))</f>
        <v/>
      </c>
      <c r="C1561" s="300" t="str">
        <f>IF(LEN(A1561)=0,"",INDEX('Smelter Reference List'!$C:$C,MATCH($A1561,'Smelter Reference List'!$E:$E,0)))</f>
        <v/>
      </c>
      <c r="D1561" s="294" t="str">
        <f ca="1">IF(ISERROR($S1561),"",OFFSET('Smelter Reference List'!$C$4,$S1561-4,0)&amp;"")</f>
        <v/>
      </c>
      <c r="E1561" s="294" t="str">
        <f ca="1">IF(ISERROR($S1561),"",OFFSET('Smelter Reference List'!$D$4,$S1561-4,0)&amp;"")</f>
        <v/>
      </c>
      <c r="F1561" s="294" t="str">
        <f ca="1">IF(ISERROR($S1561),"",OFFSET('Smelter Reference List'!$E$4,$S1561-4,0))</f>
        <v/>
      </c>
      <c r="G1561" s="294" t="str">
        <f ca="1">IF(C1561=$U$4,"Enter smelter details", IF(ISERROR($S1561),"",OFFSET('Smelter Reference List'!$F$4,$S1561-4,0)))</f>
        <v/>
      </c>
      <c r="H1561" s="295" t="str">
        <f ca="1">IF(ISERROR($S1561),"",OFFSET('Smelter Reference List'!$G$4,$S1561-4,0))</f>
        <v/>
      </c>
      <c r="I1561" s="296" t="str">
        <f ca="1">IF(ISERROR($S1561),"",OFFSET('Smelter Reference List'!$H$4,$S1561-4,0))</f>
        <v/>
      </c>
      <c r="J1561" s="296" t="str">
        <f ca="1">IF(ISERROR($S1561),"",OFFSET('Smelter Reference List'!$I$4,$S1561-4,0))</f>
        <v/>
      </c>
      <c r="K1561" s="297"/>
      <c r="L1561" s="297"/>
      <c r="M1561" s="297"/>
      <c r="N1561" s="297"/>
      <c r="O1561" s="297"/>
      <c r="P1561" s="297"/>
      <c r="Q1561" s="298"/>
      <c r="R1561" s="227"/>
      <c r="S1561" s="228" t="e">
        <f>IF(C1561="",NA(),MATCH($B1561&amp;$C1561,'Smelter Reference List'!$J:$J,0))</f>
        <v>#N/A</v>
      </c>
      <c r="T1561" s="229"/>
      <c r="U1561" s="229">
        <f t="shared" ca="1" si="49"/>
        <v>0</v>
      </c>
      <c r="V1561" s="229"/>
      <c r="W1561" s="229"/>
      <c r="Y1561" s="223" t="str">
        <f t="shared" si="50"/>
        <v/>
      </c>
    </row>
    <row r="1562" spans="1:25" s="223" customFormat="1" ht="20.25">
      <c r="A1562" s="293"/>
      <c r="B1562" s="294" t="str">
        <f>IF(LEN(A1562)=0,"",INDEX('Smelter Reference List'!$A:$A,MATCH($A1562,'Smelter Reference List'!$E:$E,0)))</f>
        <v/>
      </c>
      <c r="C1562" s="300" t="str">
        <f>IF(LEN(A1562)=0,"",INDEX('Smelter Reference List'!$C:$C,MATCH($A1562,'Smelter Reference List'!$E:$E,0)))</f>
        <v/>
      </c>
      <c r="D1562" s="294" t="str">
        <f ca="1">IF(ISERROR($S1562),"",OFFSET('Smelter Reference List'!$C$4,$S1562-4,0)&amp;"")</f>
        <v/>
      </c>
      <c r="E1562" s="294" t="str">
        <f ca="1">IF(ISERROR($S1562),"",OFFSET('Smelter Reference List'!$D$4,$S1562-4,0)&amp;"")</f>
        <v/>
      </c>
      <c r="F1562" s="294" t="str">
        <f ca="1">IF(ISERROR($S1562),"",OFFSET('Smelter Reference List'!$E$4,$S1562-4,0))</f>
        <v/>
      </c>
      <c r="G1562" s="294" t="str">
        <f ca="1">IF(C1562=$U$4,"Enter smelter details", IF(ISERROR($S1562),"",OFFSET('Smelter Reference List'!$F$4,$S1562-4,0)))</f>
        <v/>
      </c>
      <c r="H1562" s="295" t="str">
        <f ca="1">IF(ISERROR($S1562),"",OFFSET('Smelter Reference List'!$G$4,$S1562-4,0))</f>
        <v/>
      </c>
      <c r="I1562" s="296" t="str">
        <f ca="1">IF(ISERROR($S1562),"",OFFSET('Smelter Reference List'!$H$4,$S1562-4,0))</f>
        <v/>
      </c>
      <c r="J1562" s="296" t="str">
        <f ca="1">IF(ISERROR($S1562),"",OFFSET('Smelter Reference List'!$I$4,$S1562-4,0))</f>
        <v/>
      </c>
      <c r="K1562" s="297"/>
      <c r="L1562" s="297"/>
      <c r="M1562" s="297"/>
      <c r="N1562" s="297"/>
      <c r="O1562" s="297"/>
      <c r="P1562" s="297"/>
      <c r="Q1562" s="298"/>
      <c r="R1562" s="227"/>
      <c r="S1562" s="228" t="e">
        <f>IF(C1562="",NA(),MATCH($B1562&amp;$C1562,'Smelter Reference List'!$J:$J,0))</f>
        <v>#N/A</v>
      </c>
      <c r="T1562" s="229"/>
      <c r="U1562" s="229">
        <f t="shared" ca="1" si="49"/>
        <v>0</v>
      </c>
      <c r="V1562" s="229"/>
      <c r="W1562" s="229"/>
      <c r="Y1562" s="223" t="str">
        <f t="shared" si="50"/>
        <v/>
      </c>
    </row>
    <row r="1563" spans="1:25" s="223" customFormat="1" ht="20.25">
      <c r="A1563" s="293"/>
      <c r="B1563" s="294" t="str">
        <f>IF(LEN(A1563)=0,"",INDEX('Smelter Reference List'!$A:$A,MATCH($A1563,'Smelter Reference List'!$E:$E,0)))</f>
        <v/>
      </c>
      <c r="C1563" s="300" t="str">
        <f>IF(LEN(A1563)=0,"",INDEX('Smelter Reference List'!$C:$C,MATCH($A1563,'Smelter Reference List'!$E:$E,0)))</f>
        <v/>
      </c>
      <c r="D1563" s="294" t="str">
        <f ca="1">IF(ISERROR($S1563),"",OFFSET('Smelter Reference List'!$C$4,$S1563-4,0)&amp;"")</f>
        <v/>
      </c>
      <c r="E1563" s="294" t="str">
        <f ca="1">IF(ISERROR($S1563),"",OFFSET('Smelter Reference List'!$D$4,$S1563-4,0)&amp;"")</f>
        <v/>
      </c>
      <c r="F1563" s="294" t="str">
        <f ca="1">IF(ISERROR($S1563),"",OFFSET('Smelter Reference List'!$E$4,$S1563-4,0))</f>
        <v/>
      </c>
      <c r="G1563" s="294" t="str">
        <f ca="1">IF(C1563=$U$4,"Enter smelter details", IF(ISERROR($S1563),"",OFFSET('Smelter Reference List'!$F$4,$S1563-4,0)))</f>
        <v/>
      </c>
      <c r="H1563" s="295" t="str">
        <f ca="1">IF(ISERROR($S1563),"",OFFSET('Smelter Reference List'!$G$4,$S1563-4,0))</f>
        <v/>
      </c>
      <c r="I1563" s="296" t="str">
        <f ca="1">IF(ISERROR($S1563),"",OFFSET('Smelter Reference List'!$H$4,$S1563-4,0))</f>
        <v/>
      </c>
      <c r="J1563" s="296" t="str">
        <f ca="1">IF(ISERROR($S1563),"",OFFSET('Smelter Reference List'!$I$4,$S1563-4,0))</f>
        <v/>
      </c>
      <c r="K1563" s="297"/>
      <c r="L1563" s="297"/>
      <c r="M1563" s="297"/>
      <c r="N1563" s="297"/>
      <c r="O1563" s="297"/>
      <c r="P1563" s="297"/>
      <c r="Q1563" s="298"/>
      <c r="R1563" s="227"/>
      <c r="S1563" s="228" t="e">
        <f>IF(C1563="",NA(),MATCH($B1563&amp;$C1563,'Smelter Reference List'!$J:$J,0))</f>
        <v>#N/A</v>
      </c>
      <c r="T1563" s="229"/>
      <c r="U1563" s="229">
        <f t="shared" ca="1" si="49"/>
        <v>0</v>
      </c>
      <c r="V1563" s="229"/>
      <c r="W1563" s="229"/>
      <c r="Y1563" s="223" t="str">
        <f t="shared" si="50"/>
        <v/>
      </c>
    </row>
    <row r="1564" spans="1:25" s="223" customFormat="1" ht="20.25">
      <c r="A1564" s="293"/>
      <c r="B1564" s="294" t="str">
        <f>IF(LEN(A1564)=0,"",INDEX('Smelter Reference List'!$A:$A,MATCH($A1564,'Smelter Reference List'!$E:$E,0)))</f>
        <v/>
      </c>
      <c r="C1564" s="300" t="str">
        <f>IF(LEN(A1564)=0,"",INDEX('Smelter Reference List'!$C:$C,MATCH($A1564,'Smelter Reference List'!$E:$E,0)))</f>
        <v/>
      </c>
      <c r="D1564" s="294" t="str">
        <f ca="1">IF(ISERROR($S1564),"",OFFSET('Smelter Reference List'!$C$4,$S1564-4,0)&amp;"")</f>
        <v/>
      </c>
      <c r="E1564" s="294" t="str">
        <f ca="1">IF(ISERROR($S1564),"",OFFSET('Smelter Reference List'!$D$4,$S1564-4,0)&amp;"")</f>
        <v/>
      </c>
      <c r="F1564" s="294" t="str">
        <f ca="1">IF(ISERROR($S1564),"",OFFSET('Smelter Reference List'!$E$4,$S1564-4,0))</f>
        <v/>
      </c>
      <c r="G1564" s="294" t="str">
        <f ca="1">IF(C1564=$U$4,"Enter smelter details", IF(ISERROR($S1564),"",OFFSET('Smelter Reference List'!$F$4,$S1564-4,0)))</f>
        <v/>
      </c>
      <c r="H1564" s="295" t="str">
        <f ca="1">IF(ISERROR($S1564),"",OFFSET('Smelter Reference List'!$G$4,$S1564-4,0))</f>
        <v/>
      </c>
      <c r="I1564" s="296" t="str">
        <f ca="1">IF(ISERROR($S1564),"",OFFSET('Smelter Reference List'!$H$4,$S1564-4,0))</f>
        <v/>
      </c>
      <c r="J1564" s="296" t="str">
        <f ca="1">IF(ISERROR($S1564),"",OFFSET('Smelter Reference List'!$I$4,$S1564-4,0))</f>
        <v/>
      </c>
      <c r="K1564" s="297"/>
      <c r="L1564" s="297"/>
      <c r="M1564" s="297"/>
      <c r="N1564" s="297"/>
      <c r="O1564" s="297"/>
      <c r="P1564" s="297"/>
      <c r="Q1564" s="298"/>
      <c r="R1564" s="227"/>
      <c r="S1564" s="228" t="e">
        <f>IF(C1564="",NA(),MATCH($B1564&amp;$C1564,'Smelter Reference List'!$J:$J,0))</f>
        <v>#N/A</v>
      </c>
      <c r="T1564" s="229"/>
      <c r="U1564" s="229">
        <f t="shared" ca="1" si="49"/>
        <v>0</v>
      </c>
      <c r="V1564" s="229"/>
      <c r="W1564" s="229"/>
      <c r="Y1564" s="223" t="str">
        <f t="shared" si="50"/>
        <v/>
      </c>
    </row>
    <row r="1565" spans="1:25" s="223" customFormat="1" ht="20.25">
      <c r="A1565" s="293"/>
      <c r="B1565" s="294" t="str">
        <f>IF(LEN(A1565)=0,"",INDEX('Smelter Reference List'!$A:$A,MATCH($A1565,'Smelter Reference List'!$E:$E,0)))</f>
        <v/>
      </c>
      <c r="C1565" s="300" t="str">
        <f>IF(LEN(A1565)=0,"",INDEX('Smelter Reference List'!$C:$C,MATCH($A1565,'Smelter Reference List'!$E:$E,0)))</f>
        <v/>
      </c>
      <c r="D1565" s="294" t="str">
        <f ca="1">IF(ISERROR($S1565),"",OFFSET('Smelter Reference List'!$C$4,$S1565-4,0)&amp;"")</f>
        <v/>
      </c>
      <c r="E1565" s="294" t="str">
        <f ca="1">IF(ISERROR($S1565),"",OFFSET('Smelter Reference List'!$D$4,$S1565-4,0)&amp;"")</f>
        <v/>
      </c>
      <c r="F1565" s="294" t="str">
        <f ca="1">IF(ISERROR($S1565),"",OFFSET('Smelter Reference List'!$E$4,$S1565-4,0))</f>
        <v/>
      </c>
      <c r="G1565" s="294" t="str">
        <f ca="1">IF(C1565=$U$4,"Enter smelter details", IF(ISERROR($S1565),"",OFFSET('Smelter Reference List'!$F$4,$S1565-4,0)))</f>
        <v/>
      </c>
      <c r="H1565" s="295" t="str">
        <f ca="1">IF(ISERROR($S1565),"",OFFSET('Smelter Reference List'!$G$4,$S1565-4,0))</f>
        <v/>
      </c>
      <c r="I1565" s="296" t="str">
        <f ca="1">IF(ISERROR($S1565),"",OFFSET('Smelter Reference List'!$H$4,$S1565-4,0))</f>
        <v/>
      </c>
      <c r="J1565" s="296" t="str">
        <f ca="1">IF(ISERROR($S1565),"",OFFSET('Smelter Reference List'!$I$4,$S1565-4,0))</f>
        <v/>
      </c>
      <c r="K1565" s="297"/>
      <c r="L1565" s="297"/>
      <c r="M1565" s="297"/>
      <c r="N1565" s="297"/>
      <c r="O1565" s="297"/>
      <c r="P1565" s="297"/>
      <c r="Q1565" s="298"/>
      <c r="R1565" s="227"/>
      <c r="S1565" s="228" t="e">
        <f>IF(C1565="",NA(),MATCH($B1565&amp;$C1565,'Smelter Reference List'!$J:$J,0))</f>
        <v>#N/A</v>
      </c>
      <c r="T1565" s="229"/>
      <c r="U1565" s="229">
        <f t="shared" ca="1" si="49"/>
        <v>0</v>
      </c>
      <c r="V1565" s="229"/>
      <c r="W1565" s="229"/>
      <c r="Y1565" s="223" t="str">
        <f t="shared" si="50"/>
        <v/>
      </c>
    </row>
    <row r="1566" spans="1:25" s="223" customFormat="1" ht="20.25">
      <c r="A1566" s="293"/>
      <c r="B1566" s="294" t="str">
        <f>IF(LEN(A1566)=0,"",INDEX('Smelter Reference List'!$A:$A,MATCH($A1566,'Smelter Reference List'!$E:$E,0)))</f>
        <v/>
      </c>
      <c r="C1566" s="300" t="str">
        <f>IF(LEN(A1566)=0,"",INDEX('Smelter Reference List'!$C:$C,MATCH($A1566,'Smelter Reference List'!$E:$E,0)))</f>
        <v/>
      </c>
      <c r="D1566" s="294" t="str">
        <f ca="1">IF(ISERROR($S1566),"",OFFSET('Smelter Reference List'!$C$4,$S1566-4,0)&amp;"")</f>
        <v/>
      </c>
      <c r="E1566" s="294" t="str">
        <f ca="1">IF(ISERROR($S1566),"",OFFSET('Smelter Reference List'!$D$4,$S1566-4,0)&amp;"")</f>
        <v/>
      </c>
      <c r="F1566" s="294" t="str">
        <f ca="1">IF(ISERROR($S1566),"",OFFSET('Smelter Reference List'!$E$4,$S1566-4,0))</f>
        <v/>
      </c>
      <c r="G1566" s="294" t="str">
        <f ca="1">IF(C1566=$U$4,"Enter smelter details", IF(ISERROR($S1566),"",OFFSET('Smelter Reference List'!$F$4,$S1566-4,0)))</f>
        <v/>
      </c>
      <c r="H1566" s="295" t="str">
        <f ca="1">IF(ISERROR($S1566),"",OFFSET('Smelter Reference List'!$G$4,$S1566-4,0))</f>
        <v/>
      </c>
      <c r="I1566" s="296" t="str">
        <f ca="1">IF(ISERROR($S1566),"",OFFSET('Smelter Reference List'!$H$4,$S1566-4,0))</f>
        <v/>
      </c>
      <c r="J1566" s="296" t="str">
        <f ca="1">IF(ISERROR($S1566),"",OFFSET('Smelter Reference List'!$I$4,$S1566-4,0))</f>
        <v/>
      </c>
      <c r="K1566" s="297"/>
      <c r="L1566" s="297"/>
      <c r="M1566" s="297"/>
      <c r="N1566" s="297"/>
      <c r="O1566" s="297"/>
      <c r="P1566" s="297"/>
      <c r="Q1566" s="298"/>
      <c r="R1566" s="227"/>
      <c r="S1566" s="228" t="e">
        <f>IF(C1566="",NA(),MATCH($B1566&amp;$C1566,'Smelter Reference List'!$J:$J,0))</f>
        <v>#N/A</v>
      </c>
      <c r="T1566" s="229"/>
      <c r="U1566" s="229">
        <f t="shared" ca="1" si="49"/>
        <v>0</v>
      </c>
      <c r="V1566" s="229"/>
      <c r="W1566" s="229"/>
      <c r="Y1566" s="223" t="str">
        <f t="shared" si="50"/>
        <v/>
      </c>
    </row>
    <row r="1567" spans="1:25" s="223" customFormat="1" ht="20.25">
      <c r="A1567" s="293"/>
      <c r="B1567" s="294" t="str">
        <f>IF(LEN(A1567)=0,"",INDEX('Smelter Reference List'!$A:$A,MATCH($A1567,'Smelter Reference List'!$E:$E,0)))</f>
        <v/>
      </c>
      <c r="C1567" s="300" t="str">
        <f>IF(LEN(A1567)=0,"",INDEX('Smelter Reference List'!$C:$C,MATCH($A1567,'Smelter Reference List'!$E:$E,0)))</f>
        <v/>
      </c>
      <c r="D1567" s="294" t="str">
        <f ca="1">IF(ISERROR($S1567),"",OFFSET('Smelter Reference List'!$C$4,$S1567-4,0)&amp;"")</f>
        <v/>
      </c>
      <c r="E1567" s="294" t="str">
        <f ca="1">IF(ISERROR($S1567),"",OFFSET('Smelter Reference List'!$D$4,$S1567-4,0)&amp;"")</f>
        <v/>
      </c>
      <c r="F1567" s="294" t="str">
        <f ca="1">IF(ISERROR($S1567),"",OFFSET('Smelter Reference List'!$E$4,$S1567-4,0))</f>
        <v/>
      </c>
      <c r="G1567" s="294" t="str">
        <f ca="1">IF(C1567=$U$4,"Enter smelter details", IF(ISERROR($S1567),"",OFFSET('Smelter Reference List'!$F$4,$S1567-4,0)))</f>
        <v/>
      </c>
      <c r="H1567" s="295" t="str">
        <f ca="1">IF(ISERROR($S1567),"",OFFSET('Smelter Reference List'!$G$4,$S1567-4,0))</f>
        <v/>
      </c>
      <c r="I1567" s="296" t="str">
        <f ca="1">IF(ISERROR($S1567),"",OFFSET('Smelter Reference List'!$H$4,$S1567-4,0))</f>
        <v/>
      </c>
      <c r="J1567" s="296" t="str">
        <f ca="1">IF(ISERROR($S1567),"",OFFSET('Smelter Reference List'!$I$4,$S1567-4,0))</f>
        <v/>
      </c>
      <c r="K1567" s="297"/>
      <c r="L1567" s="297"/>
      <c r="M1567" s="297"/>
      <c r="N1567" s="297"/>
      <c r="O1567" s="297"/>
      <c r="P1567" s="297"/>
      <c r="Q1567" s="298"/>
      <c r="R1567" s="227"/>
      <c r="S1567" s="228" t="e">
        <f>IF(C1567="",NA(),MATCH($B1567&amp;$C1567,'Smelter Reference List'!$J:$J,0))</f>
        <v>#N/A</v>
      </c>
      <c r="T1567" s="229"/>
      <c r="U1567" s="229">
        <f t="shared" ca="1" si="49"/>
        <v>0</v>
      </c>
      <c r="V1567" s="229"/>
      <c r="W1567" s="229"/>
      <c r="Y1567" s="223" t="str">
        <f t="shared" si="50"/>
        <v/>
      </c>
    </row>
    <row r="1568" spans="1:25" s="223" customFormat="1" ht="20.25">
      <c r="A1568" s="293"/>
      <c r="B1568" s="294" t="str">
        <f>IF(LEN(A1568)=0,"",INDEX('Smelter Reference List'!$A:$A,MATCH($A1568,'Smelter Reference List'!$E:$E,0)))</f>
        <v/>
      </c>
      <c r="C1568" s="300" t="str">
        <f>IF(LEN(A1568)=0,"",INDEX('Smelter Reference List'!$C:$C,MATCH($A1568,'Smelter Reference List'!$E:$E,0)))</f>
        <v/>
      </c>
      <c r="D1568" s="294" t="str">
        <f ca="1">IF(ISERROR($S1568),"",OFFSET('Smelter Reference List'!$C$4,$S1568-4,0)&amp;"")</f>
        <v/>
      </c>
      <c r="E1568" s="294" t="str">
        <f ca="1">IF(ISERROR($S1568),"",OFFSET('Smelter Reference List'!$D$4,$S1568-4,0)&amp;"")</f>
        <v/>
      </c>
      <c r="F1568" s="294" t="str">
        <f ca="1">IF(ISERROR($S1568),"",OFFSET('Smelter Reference List'!$E$4,$S1568-4,0))</f>
        <v/>
      </c>
      <c r="G1568" s="294" t="str">
        <f ca="1">IF(C1568=$U$4,"Enter smelter details", IF(ISERROR($S1568),"",OFFSET('Smelter Reference List'!$F$4,$S1568-4,0)))</f>
        <v/>
      </c>
      <c r="H1568" s="295" t="str">
        <f ca="1">IF(ISERROR($S1568),"",OFFSET('Smelter Reference List'!$G$4,$S1568-4,0))</f>
        <v/>
      </c>
      <c r="I1568" s="296" t="str">
        <f ca="1">IF(ISERROR($S1568),"",OFFSET('Smelter Reference List'!$H$4,$S1568-4,0))</f>
        <v/>
      </c>
      <c r="J1568" s="296" t="str">
        <f ca="1">IF(ISERROR($S1568),"",OFFSET('Smelter Reference List'!$I$4,$S1568-4,0))</f>
        <v/>
      </c>
      <c r="K1568" s="297"/>
      <c r="L1568" s="297"/>
      <c r="M1568" s="297"/>
      <c r="N1568" s="297"/>
      <c r="O1568" s="297"/>
      <c r="P1568" s="297"/>
      <c r="Q1568" s="298"/>
      <c r="R1568" s="227"/>
      <c r="S1568" s="228" t="e">
        <f>IF(C1568="",NA(),MATCH($B1568&amp;$C1568,'Smelter Reference List'!$J:$J,0))</f>
        <v>#N/A</v>
      </c>
      <c r="T1568" s="229"/>
      <c r="U1568" s="229">
        <f t="shared" ca="1" si="49"/>
        <v>0</v>
      </c>
      <c r="V1568" s="229"/>
      <c r="W1568" s="229"/>
      <c r="Y1568" s="223" t="str">
        <f t="shared" si="50"/>
        <v/>
      </c>
    </row>
    <row r="1569" spans="1:25" s="223" customFormat="1" ht="20.25">
      <c r="A1569" s="293"/>
      <c r="B1569" s="294" t="str">
        <f>IF(LEN(A1569)=0,"",INDEX('Smelter Reference List'!$A:$A,MATCH($A1569,'Smelter Reference List'!$E:$E,0)))</f>
        <v/>
      </c>
      <c r="C1569" s="300" t="str">
        <f>IF(LEN(A1569)=0,"",INDEX('Smelter Reference List'!$C:$C,MATCH($A1569,'Smelter Reference List'!$E:$E,0)))</f>
        <v/>
      </c>
      <c r="D1569" s="294" t="str">
        <f ca="1">IF(ISERROR($S1569),"",OFFSET('Smelter Reference List'!$C$4,$S1569-4,0)&amp;"")</f>
        <v/>
      </c>
      <c r="E1569" s="294" t="str">
        <f ca="1">IF(ISERROR($S1569),"",OFFSET('Smelter Reference List'!$D$4,$S1569-4,0)&amp;"")</f>
        <v/>
      </c>
      <c r="F1569" s="294" t="str">
        <f ca="1">IF(ISERROR($S1569),"",OFFSET('Smelter Reference List'!$E$4,$S1569-4,0))</f>
        <v/>
      </c>
      <c r="G1569" s="294" t="str">
        <f ca="1">IF(C1569=$U$4,"Enter smelter details", IF(ISERROR($S1569),"",OFFSET('Smelter Reference List'!$F$4,$S1569-4,0)))</f>
        <v/>
      </c>
      <c r="H1569" s="295" t="str">
        <f ca="1">IF(ISERROR($S1569),"",OFFSET('Smelter Reference List'!$G$4,$S1569-4,0))</f>
        <v/>
      </c>
      <c r="I1569" s="296" t="str">
        <f ca="1">IF(ISERROR($S1569),"",OFFSET('Smelter Reference List'!$H$4,$S1569-4,0))</f>
        <v/>
      </c>
      <c r="J1569" s="296" t="str">
        <f ca="1">IF(ISERROR($S1569),"",OFFSET('Smelter Reference List'!$I$4,$S1569-4,0))</f>
        <v/>
      </c>
      <c r="K1569" s="297"/>
      <c r="L1569" s="297"/>
      <c r="M1569" s="297"/>
      <c r="N1569" s="297"/>
      <c r="O1569" s="297"/>
      <c r="P1569" s="297"/>
      <c r="Q1569" s="298"/>
      <c r="R1569" s="227"/>
      <c r="S1569" s="228" t="e">
        <f>IF(C1569="",NA(),MATCH($B1569&amp;$C1569,'Smelter Reference List'!$J:$J,0))</f>
        <v>#N/A</v>
      </c>
      <c r="T1569" s="229"/>
      <c r="U1569" s="229">
        <f t="shared" ca="1" si="49"/>
        <v>0</v>
      </c>
      <c r="V1569" s="229"/>
      <c r="W1569" s="229"/>
      <c r="Y1569" s="223" t="str">
        <f t="shared" si="50"/>
        <v/>
      </c>
    </row>
    <row r="1570" spans="1:25" s="223" customFormat="1" ht="20.25">
      <c r="A1570" s="293"/>
      <c r="B1570" s="294" t="str">
        <f>IF(LEN(A1570)=0,"",INDEX('Smelter Reference List'!$A:$A,MATCH($A1570,'Smelter Reference List'!$E:$E,0)))</f>
        <v/>
      </c>
      <c r="C1570" s="300" t="str">
        <f>IF(LEN(A1570)=0,"",INDEX('Smelter Reference List'!$C:$C,MATCH($A1570,'Smelter Reference List'!$E:$E,0)))</f>
        <v/>
      </c>
      <c r="D1570" s="294" t="str">
        <f ca="1">IF(ISERROR($S1570),"",OFFSET('Smelter Reference List'!$C$4,$S1570-4,0)&amp;"")</f>
        <v/>
      </c>
      <c r="E1570" s="294" t="str">
        <f ca="1">IF(ISERROR($S1570),"",OFFSET('Smelter Reference List'!$D$4,$S1570-4,0)&amp;"")</f>
        <v/>
      </c>
      <c r="F1570" s="294" t="str">
        <f ca="1">IF(ISERROR($S1570),"",OFFSET('Smelter Reference List'!$E$4,$S1570-4,0))</f>
        <v/>
      </c>
      <c r="G1570" s="294" t="str">
        <f ca="1">IF(C1570=$U$4,"Enter smelter details", IF(ISERROR($S1570),"",OFFSET('Smelter Reference List'!$F$4,$S1570-4,0)))</f>
        <v/>
      </c>
      <c r="H1570" s="295" t="str">
        <f ca="1">IF(ISERROR($S1570),"",OFFSET('Smelter Reference List'!$G$4,$S1570-4,0))</f>
        <v/>
      </c>
      <c r="I1570" s="296" t="str">
        <f ca="1">IF(ISERROR($S1570),"",OFFSET('Smelter Reference List'!$H$4,$S1570-4,0))</f>
        <v/>
      </c>
      <c r="J1570" s="296" t="str">
        <f ca="1">IF(ISERROR($S1570),"",OFFSET('Smelter Reference List'!$I$4,$S1570-4,0))</f>
        <v/>
      </c>
      <c r="K1570" s="297"/>
      <c r="L1570" s="297"/>
      <c r="M1570" s="297"/>
      <c r="N1570" s="297"/>
      <c r="O1570" s="297"/>
      <c r="P1570" s="297"/>
      <c r="Q1570" s="298"/>
      <c r="R1570" s="227"/>
      <c r="S1570" s="228" t="e">
        <f>IF(C1570="",NA(),MATCH($B1570&amp;$C1570,'Smelter Reference List'!$J:$J,0))</f>
        <v>#N/A</v>
      </c>
      <c r="T1570" s="229"/>
      <c r="U1570" s="229">
        <f t="shared" ca="1" si="49"/>
        <v>0</v>
      </c>
      <c r="V1570" s="229"/>
      <c r="W1570" s="229"/>
      <c r="Y1570" s="223" t="str">
        <f t="shared" si="50"/>
        <v/>
      </c>
    </row>
    <row r="1571" spans="1:25" s="223" customFormat="1" ht="20.25">
      <c r="A1571" s="293"/>
      <c r="B1571" s="294" t="str">
        <f>IF(LEN(A1571)=0,"",INDEX('Smelter Reference List'!$A:$A,MATCH($A1571,'Smelter Reference List'!$E:$E,0)))</f>
        <v/>
      </c>
      <c r="C1571" s="300" t="str">
        <f>IF(LEN(A1571)=0,"",INDEX('Smelter Reference List'!$C:$C,MATCH($A1571,'Smelter Reference List'!$E:$E,0)))</f>
        <v/>
      </c>
      <c r="D1571" s="294" t="str">
        <f ca="1">IF(ISERROR($S1571),"",OFFSET('Smelter Reference List'!$C$4,$S1571-4,0)&amp;"")</f>
        <v/>
      </c>
      <c r="E1571" s="294" t="str">
        <f ca="1">IF(ISERROR($S1571),"",OFFSET('Smelter Reference List'!$D$4,$S1571-4,0)&amp;"")</f>
        <v/>
      </c>
      <c r="F1571" s="294" t="str">
        <f ca="1">IF(ISERROR($S1571),"",OFFSET('Smelter Reference List'!$E$4,$S1571-4,0))</f>
        <v/>
      </c>
      <c r="G1571" s="294" t="str">
        <f ca="1">IF(C1571=$U$4,"Enter smelter details", IF(ISERROR($S1571),"",OFFSET('Smelter Reference List'!$F$4,$S1571-4,0)))</f>
        <v/>
      </c>
      <c r="H1571" s="295" t="str">
        <f ca="1">IF(ISERROR($S1571),"",OFFSET('Smelter Reference List'!$G$4,$S1571-4,0))</f>
        <v/>
      </c>
      <c r="I1571" s="296" t="str">
        <f ca="1">IF(ISERROR($S1571),"",OFFSET('Smelter Reference List'!$H$4,$S1571-4,0))</f>
        <v/>
      </c>
      <c r="J1571" s="296" t="str">
        <f ca="1">IF(ISERROR($S1571),"",OFFSET('Smelter Reference List'!$I$4,$S1571-4,0))</f>
        <v/>
      </c>
      <c r="K1571" s="297"/>
      <c r="L1571" s="297"/>
      <c r="M1571" s="297"/>
      <c r="N1571" s="297"/>
      <c r="O1571" s="297"/>
      <c r="P1571" s="297"/>
      <c r="Q1571" s="298"/>
      <c r="R1571" s="227"/>
      <c r="S1571" s="228" t="e">
        <f>IF(C1571="",NA(),MATCH($B1571&amp;$C1571,'Smelter Reference List'!$J:$J,0))</f>
        <v>#N/A</v>
      </c>
      <c r="T1571" s="229"/>
      <c r="U1571" s="229">
        <f t="shared" ca="1" si="49"/>
        <v>0</v>
      </c>
      <c r="V1571" s="229"/>
      <c r="W1571" s="229"/>
      <c r="Y1571" s="223" t="str">
        <f t="shared" si="50"/>
        <v/>
      </c>
    </row>
    <row r="1572" spans="1:25" s="223" customFormat="1" ht="20.25">
      <c r="A1572" s="293"/>
      <c r="B1572" s="294" t="str">
        <f>IF(LEN(A1572)=0,"",INDEX('Smelter Reference List'!$A:$A,MATCH($A1572,'Smelter Reference List'!$E:$E,0)))</f>
        <v/>
      </c>
      <c r="C1572" s="300" t="str">
        <f>IF(LEN(A1572)=0,"",INDEX('Smelter Reference List'!$C:$C,MATCH($A1572,'Smelter Reference List'!$E:$E,0)))</f>
        <v/>
      </c>
      <c r="D1572" s="294" t="str">
        <f ca="1">IF(ISERROR($S1572),"",OFFSET('Smelter Reference List'!$C$4,$S1572-4,0)&amp;"")</f>
        <v/>
      </c>
      <c r="E1572" s="294" t="str">
        <f ca="1">IF(ISERROR($S1572),"",OFFSET('Smelter Reference List'!$D$4,$S1572-4,0)&amp;"")</f>
        <v/>
      </c>
      <c r="F1572" s="294" t="str">
        <f ca="1">IF(ISERROR($S1572),"",OFFSET('Smelter Reference List'!$E$4,$S1572-4,0))</f>
        <v/>
      </c>
      <c r="G1572" s="294" t="str">
        <f ca="1">IF(C1572=$U$4,"Enter smelter details", IF(ISERROR($S1572),"",OFFSET('Smelter Reference List'!$F$4,$S1572-4,0)))</f>
        <v/>
      </c>
      <c r="H1572" s="295" t="str">
        <f ca="1">IF(ISERROR($S1572),"",OFFSET('Smelter Reference List'!$G$4,$S1572-4,0))</f>
        <v/>
      </c>
      <c r="I1572" s="296" t="str">
        <f ca="1">IF(ISERROR($S1572),"",OFFSET('Smelter Reference List'!$H$4,$S1572-4,0))</f>
        <v/>
      </c>
      <c r="J1572" s="296" t="str">
        <f ca="1">IF(ISERROR($S1572),"",OFFSET('Smelter Reference List'!$I$4,$S1572-4,0))</f>
        <v/>
      </c>
      <c r="K1572" s="297"/>
      <c r="L1572" s="297"/>
      <c r="M1572" s="297"/>
      <c r="N1572" s="297"/>
      <c r="O1572" s="297"/>
      <c r="P1572" s="297"/>
      <c r="Q1572" s="298"/>
      <c r="R1572" s="227"/>
      <c r="S1572" s="228" t="e">
        <f>IF(C1572="",NA(),MATCH($B1572&amp;$C1572,'Smelter Reference List'!$J:$J,0))</f>
        <v>#N/A</v>
      </c>
      <c r="T1572" s="229"/>
      <c r="U1572" s="229">
        <f t="shared" ca="1" si="49"/>
        <v>0</v>
      </c>
      <c r="V1572" s="229"/>
      <c r="W1572" s="229"/>
      <c r="Y1572" s="223" t="str">
        <f t="shared" si="50"/>
        <v/>
      </c>
    </row>
    <row r="1573" spans="1:25" s="223" customFormat="1" ht="20.25">
      <c r="A1573" s="293"/>
      <c r="B1573" s="294" t="str">
        <f>IF(LEN(A1573)=0,"",INDEX('Smelter Reference List'!$A:$A,MATCH($A1573,'Smelter Reference List'!$E:$E,0)))</f>
        <v/>
      </c>
      <c r="C1573" s="300" t="str">
        <f>IF(LEN(A1573)=0,"",INDEX('Smelter Reference List'!$C:$C,MATCH($A1573,'Smelter Reference List'!$E:$E,0)))</f>
        <v/>
      </c>
      <c r="D1573" s="294" t="str">
        <f ca="1">IF(ISERROR($S1573),"",OFFSET('Smelter Reference List'!$C$4,$S1573-4,0)&amp;"")</f>
        <v/>
      </c>
      <c r="E1573" s="294" t="str">
        <f ca="1">IF(ISERROR($S1573),"",OFFSET('Smelter Reference List'!$D$4,$S1573-4,0)&amp;"")</f>
        <v/>
      </c>
      <c r="F1573" s="294" t="str">
        <f ca="1">IF(ISERROR($S1573),"",OFFSET('Smelter Reference List'!$E$4,$S1573-4,0))</f>
        <v/>
      </c>
      <c r="G1573" s="294" t="str">
        <f ca="1">IF(C1573=$U$4,"Enter smelter details", IF(ISERROR($S1573),"",OFFSET('Smelter Reference List'!$F$4,$S1573-4,0)))</f>
        <v/>
      </c>
      <c r="H1573" s="295" t="str">
        <f ca="1">IF(ISERROR($S1573),"",OFFSET('Smelter Reference List'!$G$4,$S1573-4,0))</f>
        <v/>
      </c>
      <c r="I1573" s="296" t="str">
        <f ca="1">IF(ISERROR($S1573),"",OFFSET('Smelter Reference List'!$H$4,$S1573-4,0))</f>
        <v/>
      </c>
      <c r="J1573" s="296" t="str">
        <f ca="1">IF(ISERROR($S1573),"",OFFSET('Smelter Reference List'!$I$4,$S1573-4,0))</f>
        <v/>
      </c>
      <c r="K1573" s="297"/>
      <c r="L1573" s="297"/>
      <c r="M1573" s="297"/>
      <c r="N1573" s="297"/>
      <c r="O1573" s="297"/>
      <c r="P1573" s="297"/>
      <c r="Q1573" s="298"/>
      <c r="R1573" s="227"/>
      <c r="S1573" s="228" t="e">
        <f>IF(C1573="",NA(),MATCH($B1573&amp;$C1573,'Smelter Reference List'!$J:$J,0))</f>
        <v>#N/A</v>
      </c>
      <c r="T1573" s="229"/>
      <c r="U1573" s="229">
        <f t="shared" ca="1" si="49"/>
        <v>0</v>
      </c>
      <c r="V1573" s="229"/>
      <c r="W1573" s="229"/>
      <c r="Y1573" s="223" t="str">
        <f t="shared" si="50"/>
        <v/>
      </c>
    </row>
    <row r="1574" spans="1:25" s="223" customFormat="1" ht="20.25">
      <c r="A1574" s="293"/>
      <c r="B1574" s="294" t="str">
        <f>IF(LEN(A1574)=0,"",INDEX('Smelter Reference List'!$A:$A,MATCH($A1574,'Smelter Reference List'!$E:$E,0)))</f>
        <v/>
      </c>
      <c r="C1574" s="300" t="str">
        <f>IF(LEN(A1574)=0,"",INDEX('Smelter Reference List'!$C:$C,MATCH($A1574,'Smelter Reference List'!$E:$E,0)))</f>
        <v/>
      </c>
      <c r="D1574" s="294" t="str">
        <f ca="1">IF(ISERROR($S1574),"",OFFSET('Smelter Reference List'!$C$4,$S1574-4,0)&amp;"")</f>
        <v/>
      </c>
      <c r="E1574" s="294" t="str">
        <f ca="1">IF(ISERROR($S1574),"",OFFSET('Smelter Reference List'!$D$4,$S1574-4,0)&amp;"")</f>
        <v/>
      </c>
      <c r="F1574" s="294" t="str">
        <f ca="1">IF(ISERROR($S1574),"",OFFSET('Smelter Reference List'!$E$4,$S1574-4,0))</f>
        <v/>
      </c>
      <c r="G1574" s="294" t="str">
        <f ca="1">IF(C1574=$U$4,"Enter smelter details", IF(ISERROR($S1574),"",OFFSET('Smelter Reference List'!$F$4,$S1574-4,0)))</f>
        <v/>
      </c>
      <c r="H1574" s="295" t="str">
        <f ca="1">IF(ISERROR($S1574),"",OFFSET('Smelter Reference List'!$G$4,$S1574-4,0))</f>
        <v/>
      </c>
      <c r="I1574" s="296" t="str">
        <f ca="1">IF(ISERROR($S1574),"",OFFSET('Smelter Reference List'!$H$4,$S1574-4,0))</f>
        <v/>
      </c>
      <c r="J1574" s="296" t="str">
        <f ca="1">IF(ISERROR($S1574),"",OFFSET('Smelter Reference List'!$I$4,$S1574-4,0))</f>
        <v/>
      </c>
      <c r="K1574" s="297"/>
      <c r="L1574" s="297"/>
      <c r="M1574" s="297"/>
      <c r="N1574" s="297"/>
      <c r="O1574" s="297"/>
      <c r="P1574" s="297"/>
      <c r="Q1574" s="298"/>
      <c r="R1574" s="227"/>
      <c r="S1574" s="228" t="e">
        <f>IF(C1574="",NA(),MATCH($B1574&amp;$C1574,'Smelter Reference List'!$J:$J,0))</f>
        <v>#N/A</v>
      </c>
      <c r="T1574" s="229"/>
      <c r="U1574" s="229">
        <f t="shared" ca="1" si="49"/>
        <v>0</v>
      </c>
      <c r="V1574" s="229"/>
      <c r="W1574" s="229"/>
      <c r="Y1574" s="223" t="str">
        <f t="shared" si="50"/>
        <v/>
      </c>
    </row>
    <row r="1575" spans="1:25" s="223" customFormat="1" ht="20.25">
      <c r="A1575" s="293"/>
      <c r="B1575" s="294" t="str">
        <f>IF(LEN(A1575)=0,"",INDEX('Smelter Reference List'!$A:$A,MATCH($A1575,'Smelter Reference List'!$E:$E,0)))</f>
        <v/>
      </c>
      <c r="C1575" s="300" t="str">
        <f>IF(LEN(A1575)=0,"",INDEX('Smelter Reference List'!$C:$C,MATCH($A1575,'Smelter Reference List'!$E:$E,0)))</f>
        <v/>
      </c>
      <c r="D1575" s="294" t="str">
        <f ca="1">IF(ISERROR($S1575),"",OFFSET('Smelter Reference List'!$C$4,$S1575-4,0)&amp;"")</f>
        <v/>
      </c>
      <c r="E1575" s="294" t="str">
        <f ca="1">IF(ISERROR($S1575),"",OFFSET('Smelter Reference List'!$D$4,$S1575-4,0)&amp;"")</f>
        <v/>
      </c>
      <c r="F1575" s="294" t="str">
        <f ca="1">IF(ISERROR($S1575),"",OFFSET('Smelter Reference List'!$E$4,$S1575-4,0))</f>
        <v/>
      </c>
      <c r="G1575" s="294" t="str">
        <f ca="1">IF(C1575=$U$4,"Enter smelter details", IF(ISERROR($S1575),"",OFFSET('Smelter Reference List'!$F$4,$S1575-4,0)))</f>
        <v/>
      </c>
      <c r="H1575" s="295" t="str">
        <f ca="1">IF(ISERROR($S1575),"",OFFSET('Smelter Reference List'!$G$4,$S1575-4,0))</f>
        <v/>
      </c>
      <c r="I1575" s="296" t="str">
        <f ca="1">IF(ISERROR($S1575),"",OFFSET('Smelter Reference List'!$H$4,$S1575-4,0))</f>
        <v/>
      </c>
      <c r="J1575" s="296" t="str">
        <f ca="1">IF(ISERROR($S1575),"",OFFSET('Smelter Reference List'!$I$4,$S1575-4,0))</f>
        <v/>
      </c>
      <c r="K1575" s="297"/>
      <c r="L1575" s="297"/>
      <c r="M1575" s="297"/>
      <c r="N1575" s="297"/>
      <c r="O1575" s="297"/>
      <c r="P1575" s="297"/>
      <c r="Q1575" s="298"/>
      <c r="R1575" s="227"/>
      <c r="S1575" s="228" t="e">
        <f>IF(C1575="",NA(),MATCH($B1575&amp;$C1575,'Smelter Reference List'!$J:$J,0))</f>
        <v>#N/A</v>
      </c>
      <c r="T1575" s="229"/>
      <c r="U1575" s="229">
        <f t="shared" ca="1" si="49"/>
        <v>0</v>
      </c>
      <c r="V1575" s="229"/>
      <c r="W1575" s="229"/>
      <c r="Y1575" s="223" t="str">
        <f t="shared" si="50"/>
        <v/>
      </c>
    </row>
    <row r="1576" spans="1:25" s="223" customFormat="1" ht="20.25">
      <c r="A1576" s="293"/>
      <c r="B1576" s="294" t="str">
        <f>IF(LEN(A1576)=0,"",INDEX('Smelter Reference List'!$A:$A,MATCH($A1576,'Smelter Reference List'!$E:$E,0)))</f>
        <v/>
      </c>
      <c r="C1576" s="300" t="str">
        <f>IF(LEN(A1576)=0,"",INDEX('Smelter Reference List'!$C:$C,MATCH($A1576,'Smelter Reference List'!$E:$E,0)))</f>
        <v/>
      </c>
      <c r="D1576" s="294" t="str">
        <f ca="1">IF(ISERROR($S1576),"",OFFSET('Smelter Reference List'!$C$4,$S1576-4,0)&amp;"")</f>
        <v/>
      </c>
      <c r="E1576" s="294" t="str">
        <f ca="1">IF(ISERROR($S1576),"",OFFSET('Smelter Reference List'!$D$4,$S1576-4,0)&amp;"")</f>
        <v/>
      </c>
      <c r="F1576" s="294" t="str">
        <f ca="1">IF(ISERROR($S1576),"",OFFSET('Smelter Reference List'!$E$4,$S1576-4,0))</f>
        <v/>
      </c>
      <c r="G1576" s="294" t="str">
        <f ca="1">IF(C1576=$U$4,"Enter smelter details", IF(ISERROR($S1576),"",OFFSET('Smelter Reference List'!$F$4,$S1576-4,0)))</f>
        <v/>
      </c>
      <c r="H1576" s="295" t="str">
        <f ca="1">IF(ISERROR($S1576),"",OFFSET('Smelter Reference List'!$G$4,$S1576-4,0))</f>
        <v/>
      </c>
      <c r="I1576" s="296" t="str">
        <f ca="1">IF(ISERROR($S1576),"",OFFSET('Smelter Reference List'!$H$4,$S1576-4,0))</f>
        <v/>
      </c>
      <c r="J1576" s="296" t="str">
        <f ca="1">IF(ISERROR($S1576),"",OFFSET('Smelter Reference List'!$I$4,$S1576-4,0))</f>
        <v/>
      </c>
      <c r="K1576" s="297"/>
      <c r="L1576" s="297"/>
      <c r="M1576" s="297"/>
      <c r="N1576" s="297"/>
      <c r="O1576" s="297"/>
      <c r="P1576" s="297"/>
      <c r="Q1576" s="298"/>
      <c r="R1576" s="227"/>
      <c r="S1576" s="228" t="e">
        <f>IF(C1576="",NA(),MATCH($B1576&amp;$C1576,'Smelter Reference List'!$J:$J,0))</f>
        <v>#N/A</v>
      </c>
      <c r="T1576" s="229"/>
      <c r="U1576" s="229">
        <f t="shared" ca="1" si="49"/>
        <v>0</v>
      </c>
      <c r="V1576" s="229"/>
      <c r="W1576" s="229"/>
      <c r="Y1576" s="223" t="str">
        <f t="shared" si="50"/>
        <v/>
      </c>
    </row>
    <row r="1577" spans="1:25" s="223" customFormat="1" ht="20.25">
      <c r="A1577" s="293"/>
      <c r="B1577" s="294" t="str">
        <f>IF(LEN(A1577)=0,"",INDEX('Smelter Reference List'!$A:$A,MATCH($A1577,'Smelter Reference List'!$E:$E,0)))</f>
        <v/>
      </c>
      <c r="C1577" s="300" t="str">
        <f>IF(LEN(A1577)=0,"",INDEX('Smelter Reference List'!$C:$C,MATCH($A1577,'Smelter Reference List'!$E:$E,0)))</f>
        <v/>
      </c>
      <c r="D1577" s="294" t="str">
        <f ca="1">IF(ISERROR($S1577),"",OFFSET('Smelter Reference List'!$C$4,$S1577-4,0)&amp;"")</f>
        <v/>
      </c>
      <c r="E1577" s="294" t="str">
        <f ca="1">IF(ISERROR($S1577),"",OFFSET('Smelter Reference List'!$D$4,$S1577-4,0)&amp;"")</f>
        <v/>
      </c>
      <c r="F1577" s="294" t="str">
        <f ca="1">IF(ISERROR($S1577),"",OFFSET('Smelter Reference List'!$E$4,$S1577-4,0))</f>
        <v/>
      </c>
      <c r="G1577" s="294" t="str">
        <f ca="1">IF(C1577=$U$4,"Enter smelter details", IF(ISERROR($S1577),"",OFFSET('Smelter Reference List'!$F$4,$S1577-4,0)))</f>
        <v/>
      </c>
      <c r="H1577" s="295" t="str">
        <f ca="1">IF(ISERROR($S1577),"",OFFSET('Smelter Reference List'!$G$4,$S1577-4,0))</f>
        <v/>
      </c>
      <c r="I1577" s="296" t="str">
        <f ca="1">IF(ISERROR($S1577),"",OFFSET('Smelter Reference List'!$H$4,$S1577-4,0))</f>
        <v/>
      </c>
      <c r="J1577" s="296" t="str">
        <f ca="1">IF(ISERROR($S1577),"",OFFSET('Smelter Reference List'!$I$4,$S1577-4,0))</f>
        <v/>
      </c>
      <c r="K1577" s="297"/>
      <c r="L1577" s="297"/>
      <c r="M1577" s="297"/>
      <c r="N1577" s="297"/>
      <c r="O1577" s="297"/>
      <c r="P1577" s="297"/>
      <c r="Q1577" s="298"/>
      <c r="R1577" s="227"/>
      <c r="S1577" s="228" t="e">
        <f>IF(C1577="",NA(),MATCH($B1577&amp;$C1577,'Smelter Reference List'!$J:$J,0))</f>
        <v>#N/A</v>
      </c>
      <c r="T1577" s="229"/>
      <c r="U1577" s="229">
        <f t="shared" ca="1" si="49"/>
        <v>0</v>
      </c>
      <c r="V1577" s="229"/>
      <c r="W1577" s="229"/>
      <c r="Y1577" s="223" t="str">
        <f t="shared" si="50"/>
        <v/>
      </c>
    </row>
    <row r="1578" spans="1:25" s="223" customFormat="1" ht="20.25">
      <c r="A1578" s="293"/>
      <c r="B1578" s="294" t="str">
        <f>IF(LEN(A1578)=0,"",INDEX('Smelter Reference List'!$A:$A,MATCH($A1578,'Smelter Reference List'!$E:$E,0)))</f>
        <v/>
      </c>
      <c r="C1578" s="300" t="str">
        <f>IF(LEN(A1578)=0,"",INDEX('Smelter Reference List'!$C:$C,MATCH($A1578,'Smelter Reference List'!$E:$E,0)))</f>
        <v/>
      </c>
      <c r="D1578" s="294" t="str">
        <f ca="1">IF(ISERROR($S1578),"",OFFSET('Smelter Reference List'!$C$4,$S1578-4,0)&amp;"")</f>
        <v/>
      </c>
      <c r="E1578" s="294" t="str">
        <f ca="1">IF(ISERROR($S1578),"",OFFSET('Smelter Reference List'!$D$4,$S1578-4,0)&amp;"")</f>
        <v/>
      </c>
      <c r="F1578" s="294" t="str">
        <f ca="1">IF(ISERROR($S1578),"",OFFSET('Smelter Reference List'!$E$4,$S1578-4,0))</f>
        <v/>
      </c>
      <c r="G1578" s="294" t="str">
        <f ca="1">IF(C1578=$U$4,"Enter smelter details", IF(ISERROR($S1578),"",OFFSET('Smelter Reference List'!$F$4,$S1578-4,0)))</f>
        <v/>
      </c>
      <c r="H1578" s="295" t="str">
        <f ca="1">IF(ISERROR($S1578),"",OFFSET('Smelter Reference List'!$G$4,$S1578-4,0))</f>
        <v/>
      </c>
      <c r="I1578" s="296" t="str">
        <f ca="1">IF(ISERROR($S1578),"",OFFSET('Smelter Reference List'!$H$4,$S1578-4,0))</f>
        <v/>
      </c>
      <c r="J1578" s="296" t="str">
        <f ca="1">IF(ISERROR($S1578),"",OFFSET('Smelter Reference List'!$I$4,$S1578-4,0))</f>
        <v/>
      </c>
      <c r="K1578" s="297"/>
      <c r="L1578" s="297"/>
      <c r="M1578" s="297"/>
      <c r="N1578" s="297"/>
      <c r="O1578" s="297"/>
      <c r="P1578" s="297"/>
      <c r="Q1578" s="298"/>
      <c r="R1578" s="227"/>
      <c r="S1578" s="228" t="e">
        <f>IF(C1578="",NA(),MATCH($B1578&amp;$C1578,'Smelter Reference List'!$J:$J,0))</f>
        <v>#N/A</v>
      </c>
      <c r="T1578" s="229"/>
      <c r="U1578" s="229">
        <f t="shared" ca="1" si="49"/>
        <v>0</v>
      </c>
      <c r="V1578" s="229"/>
      <c r="W1578" s="229"/>
      <c r="Y1578" s="223" t="str">
        <f t="shared" si="50"/>
        <v/>
      </c>
    </row>
    <row r="1579" spans="1:25" s="223" customFormat="1" ht="20.25">
      <c r="A1579" s="293"/>
      <c r="B1579" s="294" t="str">
        <f>IF(LEN(A1579)=0,"",INDEX('Smelter Reference List'!$A:$A,MATCH($A1579,'Smelter Reference List'!$E:$E,0)))</f>
        <v/>
      </c>
      <c r="C1579" s="300" t="str">
        <f>IF(LEN(A1579)=0,"",INDEX('Smelter Reference List'!$C:$C,MATCH($A1579,'Smelter Reference List'!$E:$E,0)))</f>
        <v/>
      </c>
      <c r="D1579" s="294" t="str">
        <f ca="1">IF(ISERROR($S1579),"",OFFSET('Smelter Reference List'!$C$4,$S1579-4,0)&amp;"")</f>
        <v/>
      </c>
      <c r="E1579" s="294" t="str">
        <f ca="1">IF(ISERROR($S1579),"",OFFSET('Smelter Reference List'!$D$4,$S1579-4,0)&amp;"")</f>
        <v/>
      </c>
      <c r="F1579" s="294" t="str">
        <f ca="1">IF(ISERROR($S1579),"",OFFSET('Smelter Reference List'!$E$4,$S1579-4,0))</f>
        <v/>
      </c>
      <c r="G1579" s="294" t="str">
        <f ca="1">IF(C1579=$U$4,"Enter smelter details", IF(ISERROR($S1579),"",OFFSET('Smelter Reference List'!$F$4,$S1579-4,0)))</f>
        <v/>
      </c>
      <c r="H1579" s="295" t="str">
        <f ca="1">IF(ISERROR($S1579),"",OFFSET('Smelter Reference List'!$G$4,$S1579-4,0))</f>
        <v/>
      </c>
      <c r="I1579" s="296" t="str">
        <f ca="1">IF(ISERROR($S1579),"",OFFSET('Smelter Reference List'!$H$4,$S1579-4,0))</f>
        <v/>
      </c>
      <c r="J1579" s="296" t="str">
        <f ca="1">IF(ISERROR($S1579),"",OFFSET('Smelter Reference List'!$I$4,$S1579-4,0))</f>
        <v/>
      </c>
      <c r="K1579" s="297"/>
      <c r="L1579" s="297"/>
      <c r="M1579" s="297"/>
      <c r="N1579" s="297"/>
      <c r="O1579" s="297"/>
      <c r="P1579" s="297"/>
      <c r="Q1579" s="298"/>
      <c r="R1579" s="227"/>
      <c r="S1579" s="228" t="e">
        <f>IF(C1579="",NA(),MATCH($B1579&amp;$C1579,'Smelter Reference List'!$J:$J,0))</f>
        <v>#N/A</v>
      </c>
      <c r="T1579" s="229"/>
      <c r="U1579" s="229">
        <f t="shared" ca="1" si="49"/>
        <v>0</v>
      </c>
      <c r="V1579" s="229"/>
      <c r="W1579" s="229"/>
      <c r="Y1579" s="223" t="str">
        <f t="shared" si="50"/>
        <v/>
      </c>
    </row>
    <row r="1580" spans="1:25" s="223" customFormat="1" ht="20.25">
      <c r="A1580" s="293"/>
      <c r="B1580" s="294" t="str">
        <f>IF(LEN(A1580)=0,"",INDEX('Smelter Reference List'!$A:$A,MATCH($A1580,'Smelter Reference List'!$E:$E,0)))</f>
        <v/>
      </c>
      <c r="C1580" s="300" t="str">
        <f>IF(LEN(A1580)=0,"",INDEX('Smelter Reference List'!$C:$C,MATCH($A1580,'Smelter Reference List'!$E:$E,0)))</f>
        <v/>
      </c>
      <c r="D1580" s="294" t="str">
        <f ca="1">IF(ISERROR($S1580),"",OFFSET('Smelter Reference List'!$C$4,$S1580-4,0)&amp;"")</f>
        <v/>
      </c>
      <c r="E1580" s="294" t="str">
        <f ca="1">IF(ISERROR($S1580),"",OFFSET('Smelter Reference List'!$D$4,$S1580-4,0)&amp;"")</f>
        <v/>
      </c>
      <c r="F1580" s="294" t="str">
        <f ca="1">IF(ISERROR($S1580),"",OFFSET('Smelter Reference List'!$E$4,$S1580-4,0))</f>
        <v/>
      </c>
      <c r="G1580" s="294" t="str">
        <f ca="1">IF(C1580=$U$4,"Enter smelter details", IF(ISERROR($S1580),"",OFFSET('Smelter Reference List'!$F$4,$S1580-4,0)))</f>
        <v/>
      </c>
      <c r="H1580" s="295" t="str">
        <f ca="1">IF(ISERROR($S1580),"",OFFSET('Smelter Reference List'!$G$4,$S1580-4,0))</f>
        <v/>
      </c>
      <c r="I1580" s="296" t="str">
        <f ca="1">IF(ISERROR($S1580),"",OFFSET('Smelter Reference List'!$H$4,$S1580-4,0))</f>
        <v/>
      </c>
      <c r="J1580" s="296" t="str">
        <f ca="1">IF(ISERROR($S1580),"",OFFSET('Smelter Reference List'!$I$4,$S1580-4,0))</f>
        <v/>
      </c>
      <c r="K1580" s="297"/>
      <c r="L1580" s="297"/>
      <c r="M1580" s="297"/>
      <c r="N1580" s="297"/>
      <c r="O1580" s="297"/>
      <c r="P1580" s="297"/>
      <c r="Q1580" s="298"/>
      <c r="R1580" s="227"/>
      <c r="S1580" s="228" t="e">
        <f>IF(C1580="",NA(),MATCH($B1580&amp;$C1580,'Smelter Reference List'!$J:$J,0))</f>
        <v>#N/A</v>
      </c>
      <c r="T1580" s="229"/>
      <c r="U1580" s="229">
        <f t="shared" ca="1" si="49"/>
        <v>0</v>
      </c>
      <c r="V1580" s="229"/>
      <c r="W1580" s="229"/>
      <c r="Y1580" s="223" t="str">
        <f t="shared" si="50"/>
        <v/>
      </c>
    </row>
    <row r="1581" spans="1:25" s="223" customFormat="1" ht="20.25">
      <c r="A1581" s="293"/>
      <c r="B1581" s="294" t="str">
        <f>IF(LEN(A1581)=0,"",INDEX('Smelter Reference List'!$A:$A,MATCH($A1581,'Smelter Reference List'!$E:$E,0)))</f>
        <v/>
      </c>
      <c r="C1581" s="300" t="str">
        <f>IF(LEN(A1581)=0,"",INDEX('Smelter Reference List'!$C:$C,MATCH($A1581,'Smelter Reference List'!$E:$E,0)))</f>
        <v/>
      </c>
      <c r="D1581" s="294" t="str">
        <f ca="1">IF(ISERROR($S1581),"",OFFSET('Smelter Reference List'!$C$4,$S1581-4,0)&amp;"")</f>
        <v/>
      </c>
      <c r="E1581" s="294" t="str">
        <f ca="1">IF(ISERROR($S1581),"",OFFSET('Smelter Reference List'!$D$4,$S1581-4,0)&amp;"")</f>
        <v/>
      </c>
      <c r="F1581" s="294" t="str">
        <f ca="1">IF(ISERROR($S1581),"",OFFSET('Smelter Reference List'!$E$4,$S1581-4,0))</f>
        <v/>
      </c>
      <c r="G1581" s="294" t="str">
        <f ca="1">IF(C1581=$U$4,"Enter smelter details", IF(ISERROR($S1581),"",OFFSET('Smelter Reference List'!$F$4,$S1581-4,0)))</f>
        <v/>
      </c>
      <c r="H1581" s="295" t="str">
        <f ca="1">IF(ISERROR($S1581),"",OFFSET('Smelter Reference List'!$G$4,$S1581-4,0))</f>
        <v/>
      </c>
      <c r="I1581" s="296" t="str">
        <f ca="1">IF(ISERROR($S1581),"",OFFSET('Smelter Reference List'!$H$4,$S1581-4,0))</f>
        <v/>
      </c>
      <c r="J1581" s="296" t="str">
        <f ca="1">IF(ISERROR($S1581),"",OFFSET('Smelter Reference List'!$I$4,$S1581-4,0))</f>
        <v/>
      </c>
      <c r="K1581" s="297"/>
      <c r="L1581" s="297"/>
      <c r="M1581" s="297"/>
      <c r="N1581" s="297"/>
      <c r="O1581" s="297"/>
      <c r="P1581" s="297"/>
      <c r="Q1581" s="298"/>
      <c r="R1581" s="227"/>
      <c r="S1581" s="228" t="e">
        <f>IF(C1581="",NA(),MATCH($B1581&amp;$C1581,'Smelter Reference List'!$J:$J,0))</f>
        <v>#N/A</v>
      </c>
      <c r="T1581" s="229"/>
      <c r="U1581" s="229">
        <f t="shared" ca="1" si="49"/>
        <v>0</v>
      </c>
      <c r="V1581" s="229"/>
      <c r="W1581" s="229"/>
      <c r="Y1581" s="223" t="str">
        <f t="shared" si="50"/>
        <v/>
      </c>
    </row>
    <row r="1582" spans="1:25" s="223" customFormat="1" ht="20.25">
      <c r="A1582" s="293"/>
      <c r="B1582" s="294" t="str">
        <f>IF(LEN(A1582)=0,"",INDEX('Smelter Reference List'!$A:$A,MATCH($A1582,'Smelter Reference List'!$E:$E,0)))</f>
        <v/>
      </c>
      <c r="C1582" s="300" t="str">
        <f>IF(LEN(A1582)=0,"",INDEX('Smelter Reference List'!$C:$C,MATCH($A1582,'Smelter Reference List'!$E:$E,0)))</f>
        <v/>
      </c>
      <c r="D1582" s="294" t="str">
        <f ca="1">IF(ISERROR($S1582),"",OFFSET('Smelter Reference List'!$C$4,$S1582-4,0)&amp;"")</f>
        <v/>
      </c>
      <c r="E1582" s="294" t="str">
        <f ca="1">IF(ISERROR($S1582),"",OFFSET('Smelter Reference List'!$D$4,$S1582-4,0)&amp;"")</f>
        <v/>
      </c>
      <c r="F1582" s="294" t="str">
        <f ca="1">IF(ISERROR($S1582),"",OFFSET('Smelter Reference List'!$E$4,$S1582-4,0))</f>
        <v/>
      </c>
      <c r="G1582" s="294" t="str">
        <f ca="1">IF(C1582=$U$4,"Enter smelter details", IF(ISERROR($S1582),"",OFFSET('Smelter Reference List'!$F$4,$S1582-4,0)))</f>
        <v/>
      </c>
      <c r="H1582" s="295" t="str">
        <f ca="1">IF(ISERROR($S1582),"",OFFSET('Smelter Reference List'!$G$4,$S1582-4,0))</f>
        <v/>
      </c>
      <c r="I1582" s="296" t="str">
        <f ca="1">IF(ISERROR($S1582),"",OFFSET('Smelter Reference List'!$H$4,$S1582-4,0))</f>
        <v/>
      </c>
      <c r="J1582" s="296" t="str">
        <f ca="1">IF(ISERROR($S1582),"",OFFSET('Smelter Reference List'!$I$4,$S1582-4,0))</f>
        <v/>
      </c>
      <c r="K1582" s="297"/>
      <c r="L1582" s="297"/>
      <c r="M1582" s="297"/>
      <c r="N1582" s="297"/>
      <c r="O1582" s="297"/>
      <c r="P1582" s="297"/>
      <c r="Q1582" s="298"/>
      <c r="R1582" s="227"/>
      <c r="S1582" s="228" t="e">
        <f>IF(C1582="",NA(),MATCH($B1582&amp;$C1582,'Smelter Reference List'!$J:$J,0))</f>
        <v>#N/A</v>
      </c>
      <c r="T1582" s="229"/>
      <c r="U1582" s="229">
        <f t="shared" ca="1" si="49"/>
        <v>0</v>
      </c>
      <c r="V1582" s="229"/>
      <c r="W1582" s="229"/>
      <c r="Y1582" s="223" t="str">
        <f t="shared" si="50"/>
        <v/>
      </c>
    </row>
    <row r="1583" spans="1:25" s="223" customFormat="1" ht="20.25">
      <c r="A1583" s="293"/>
      <c r="B1583" s="294" t="str">
        <f>IF(LEN(A1583)=0,"",INDEX('Smelter Reference List'!$A:$A,MATCH($A1583,'Smelter Reference List'!$E:$E,0)))</f>
        <v/>
      </c>
      <c r="C1583" s="300" t="str">
        <f>IF(LEN(A1583)=0,"",INDEX('Smelter Reference List'!$C:$C,MATCH($A1583,'Smelter Reference List'!$E:$E,0)))</f>
        <v/>
      </c>
      <c r="D1583" s="294" t="str">
        <f ca="1">IF(ISERROR($S1583),"",OFFSET('Smelter Reference List'!$C$4,$S1583-4,0)&amp;"")</f>
        <v/>
      </c>
      <c r="E1583" s="294" t="str">
        <f ca="1">IF(ISERROR($S1583),"",OFFSET('Smelter Reference List'!$D$4,$S1583-4,0)&amp;"")</f>
        <v/>
      </c>
      <c r="F1583" s="294" t="str">
        <f ca="1">IF(ISERROR($S1583),"",OFFSET('Smelter Reference List'!$E$4,$S1583-4,0))</f>
        <v/>
      </c>
      <c r="G1583" s="294" t="str">
        <f ca="1">IF(C1583=$U$4,"Enter smelter details", IF(ISERROR($S1583),"",OFFSET('Smelter Reference List'!$F$4,$S1583-4,0)))</f>
        <v/>
      </c>
      <c r="H1583" s="295" t="str">
        <f ca="1">IF(ISERROR($S1583),"",OFFSET('Smelter Reference List'!$G$4,$S1583-4,0))</f>
        <v/>
      </c>
      <c r="I1583" s="296" t="str">
        <f ca="1">IF(ISERROR($S1583),"",OFFSET('Smelter Reference List'!$H$4,$S1583-4,0))</f>
        <v/>
      </c>
      <c r="J1583" s="296" t="str">
        <f ca="1">IF(ISERROR($S1583),"",OFFSET('Smelter Reference List'!$I$4,$S1583-4,0))</f>
        <v/>
      </c>
      <c r="K1583" s="297"/>
      <c r="L1583" s="297"/>
      <c r="M1583" s="297"/>
      <c r="N1583" s="297"/>
      <c r="O1583" s="297"/>
      <c r="P1583" s="297"/>
      <c r="Q1583" s="298"/>
      <c r="R1583" s="227"/>
      <c r="S1583" s="228" t="e">
        <f>IF(C1583="",NA(),MATCH($B1583&amp;$C1583,'Smelter Reference List'!$J:$J,0))</f>
        <v>#N/A</v>
      </c>
      <c r="T1583" s="229"/>
      <c r="U1583" s="229">
        <f t="shared" ca="1" si="49"/>
        <v>0</v>
      </c>
      <c r="V1583" s="229"/>
      <c r="W1583" s="229"/>
      <c r="Y1583" s="223" t="str">
        <f t="shared" si="50"/>
        <v/>
      </c>
    </row>
    <row r="1584" spans="1:25" s="223" customFormat="1" ht="20.25">
      <c r="A1584" s="293"/>
      <c r="B1584" s="294" t="str">
        <f>IF(LEN(A1584)=0,"",INDEX('Smelter Reference List'!$A:$A,MATCH($A1584,'Smelter Reference List'!$E:$E,0)))</f>
        <v/>
      </c>
      <c r="C1584" s="300" t="str">
        <f>IF(LEN(A1584)=0,"",INDEX('Smelter Reference List'!$C:$C,MATCH($A1584,'Smelter Reference List'!$E:$E,0)))</f>
        <v/>
      </c>
      <c r="D1584" s="294" t="str">
        <f ca="1">IF(ISERROR($S1584),"",OFFSET('Smelter Reference List'!$C$4,$S1584-4,0)&amp;"")</f>
        <v/>
      </c>
      <c r="E1584" s="294" t="str">
        <f ca="1">IF(ISERROR($S1584),"",OFFSET('Smelter Reference List'!$D$4,$S1584-4,0)&amp;"")</f>
        <v/>
      </c>
      <c r="F1584" s="294" t="str">
        <f ca="1">IF(ISERROR($S1584),"",OFFSET('Smelter Reference List'!$E$4,$S1584-4,0))</f>
        <v/>
      </c>
      <c r="G1584" s="294" t="str">
        <f ca="1">IF(C1584=$U$4,"Enter smelter details", IF(ISERROR($S1584),"",OFFSET('Smelter Reference List'!$F$4,$S1584-4,0)))</f>
        <v/>
      </c>
      <c r="H1584" s="295" t="str">
        <f ca="1">IF(ISERROR($S1584),"",OFFSET('Smelter Reference List'!$G$4,$S1584-4,0))</f>
        <v/>
      </c>
      <c r="I1584" s="296" t="str">
        <f ca="1">IF(ISERROR($S1584),"",OFFSET('Smelter Reference List'!$H$4,$S1584-4,0))</f>
        <v/>
      </c>
      <c r="J1584" s="296" t="str">
        <f ca="1">IF(ISERROR($S1584),"",OFFSET('Smelter Reference List'!$I$4,$S1584-4,0))</f>
        <v/>
      </c>
      <c r="K1584" s="297"/>
      <c r="L1584" s="297"/>
      <c r="M1584" s="297"/>
      <c r="N1584" s="297"/>
      <c r="O1584" s="297"/>
      <c r="P1584" s="297"/>
      <c r="Q1584" s="298"/>
      <c r="R1584" s="227"/>
      <c r="S1584" s="228" t="e">
        <f>IF(C1584="",NA(),MATCH($B1584&amp;$C1584,'Smelter Reference List'!$J:$J,0))</f>
        <v>#N/A</v>
      </c>
      <c r="T1584" s="229"/>
      <c r="U1584" s="229">
        <f t="shared" ca="1" si="49"/>
        <v>0</v>
      </c>
      <c r="V1584" s="229"/>
      <c r="W1584" s="229"/>
      <c r="Y1584" s="223" t="str">
        <f t="shared" si="50"/>
        <v/>
      </c>
    </row>
    <row r="1585" spans="1:25" s="223" customFormat="1" ht="20.25">
      <c r="A1585" s="293"/>
      <c r="B1585" s="294" t="str">
        <f>IF(LEN(A1585)=0,"",INDEX('Smelter Reference List'!$A:$A,MATCH($A1585,'Smelter Reference List'!$E:$E,0)))</f>
        <v/>
      </c>
      <c r="C1585" s="300" t="str">
        <f>IF(LEN(A1585)=0,"",INDEX('Smelter Reference List'!$C:$C,MATCH($A1585,'Smelter Reference List'!$E:$E,0)))</f>
        <v/>
      </c>
      <c r="D1585" s="294" t="str">
        <f ca="1">IF(ISERROR($S1585),"",OFFSET('Smelter Reference List'!$C$4,$S1585-4,0)&amp;"")</f>
        <v/>
      </c>
      <c r="E1585" s="294" t="str">
        <f ca="1">IF(ISERROR($S1585),"",OFFSET('Smelter Reference List'!$D$4,$S1585-4,0)&amp;"")</f>
        <v/>
      </c>
      <c r="F1585" s="294" t="str">
        <f ca="1">IF(ISERROR($S1585),"",OFFSET('Smelter Reference List'!$E$4,$S1585-4,0))</f>
        <v/>
      </c>
      <c r="G1585" s="294" t="str">
        <f ca="1">IF(C1585=$U$4,"Enter smelter details", IF(ISERROR($S1585),"",OFFSET('Smelter Reference List'!$F$4,$S1585-4,0)))</f>
        <v/>
      </c>
      <c r="H1585" s="295" t="str">
        <f ca="1">IF(ISERROR($S1585),"",OFFSET('Smelter Reference List'!$G$4,$S1585-4,0))</f>
        <v/>
      </c>
      <c r="I1585" s="296" t="str">
        <f ca="1">IF(ISERROR($S1585),"",OFFSET('Smelter Reference List'!$H$4,$S1585-4,0))</f>
        <v/>
      </c>
      <c r="J1585" s="296" t="str">
        <f ca="1">IF(ISERROR($S1585),"",OFFSET('Smelter Reference List'!$I$4,$S1585-4,0))</f>
        <v/>
      </c>
      <c r="K1585" s="297"/>
      <c r="L1585" s="297"/>
      <c r="M1585" s="297"/>
      <c r="N1585" s="297"/>
      <c r="O1585" s="297"/>
      <c r="P1585" s="297"/>
      <c r="Q1585" s="298"/>
      <c r="R1585" s="227"/>
      <c r="S1585" s="228" t="e">
        <f>IF(C1585="",NA(),MATCH($B1585&amp;$C1585,'Smelter Reference List'!$J:$J,0))</f>
        <v>#N/A</v>
      </c>
      <c r="T1585" s="229"/>
      <c r="U1585" s="229">
        <f t="shared" ca="1" si="49"/>
        <v>0</v>
      </c>
      <c r="V1585" s="229"/>
      <c r="W1585" s="229"/>
      <c r="Y1585" s="223" t="str">
        <f t="shared" si="50"/>
        <v/>
      </c>
    </row>
    <row r="1586" spans="1:25" s="223" customFormat="1" ht="20.25">
      <c r="A1586" s="293"/>
      <c r="B1586" s="294" t="str">
        <f>IF(LEN(A1586)=0,"",INDEX('Smelter Reference List'!$A:$A,MATCH($A1586,'Smelter Reference List'!$E:$E,0)))</f>
        <v/>
      </c>
      <c r="C1586" s="300" t="str">
        <f>IF(LEN(A1586)=0,"",INDEX('Smelter Reference List'!$C:$C,MATCH($A1586,'Smelter Reference List'!$E:$E,0)))</f>
        <v/>
      </c>
      <c r="D1586" s="294" t="str">
        <f ca="1">IF(ISERROR($S1586),"",OFFSET('Smelter Reference List'!$C$4,$S1586-4,0)&amp;"")</f>
        <v/>
      </c>
      <c r="E1586" s="294" t="str">
        <f ca="1">IF(ISERROR($S1586),"",OFFSET('Smelter Reference List'!$D$4,$S1586-4,0)&amp;"")</f>
        <v/>
      </c>
      <c r="F1586" s="294" t="str">
        <f ca="1">IF(ISERROR($S1586),"",OFFSET('Smelter Reference List'!$E$4,$S1586-4,0))</f>
        <v/>
      </c>
      <c r="G1586" s="294" t="str">
        <f ca="1">IF(C1586=$U$4,"Enter smelter details", IF(ISERROR($S1586),"",OFFSET('Smelter Reference List'!$F$4,$S1586-4,0)))</f>
        <v/>
      </c>
      <c r="H1586" s="295" t="str">
        <f ca="1">IF(ISERROR($S1586),"",OFFSET('Smelter Reference List'!$G$4,$S1586-4,0))</f>
        <v/>
      </c>
      <c r="I1586" s="296" t="str">
        <f ca="1">IF(ISERROR($S1586),"",OFFSET('Smelter Reference List'!$H$4,$S1586-4,0))</f>
        <v/>
      </c>
      <c r="J1586" s="296" t="str">
        <f ca="1">IF(ISERROR($S1586),"",OFFSET('Smelter Reference List'!$I$4,$S1586-4,0))</f>
        <v/>
      </c>
      <c r="K1586" s="297"/>
      <c r="L1586" s="297"/>
      <c r="M1586" s="297"/>
      <c r="N1586" s="297"/>
      <c r="O1586" s="297"/>
      <c r="P1586" s="297"/>
      <c r="Q1586" s="298"/>
      <c r="R1586" s="227"/>
      <c r="S1586" s="228" t="e">
        <f>IF(C1586="",NA(),MATCH($B1586&amp;$C1586,'Smelter Reference List'!$J:$J,0))</f>
        <v>#N/A</v>
      </c>
      <c r="T1586" s="229"/>
      <c r="U1586" s="229">
        <f t="shared" ca="1" si="49"/>
        <v>0</v>
      </c>
      <c r="V1586" s="229"/>
      <c r="W1586" s="229"/>
      <c r="Y1586" s="223" t="str">
        <f t="shared" si="50"/>
        <v/>
      </c>
    </row>
    <row r="1587" spans="1:25" s="223" customFormat="1" ht="20.25">
      <c r="A1587" s="293"/>
      <c r="B1587" s="294" t="str">
        <f>IF(LEN(A1587)=0,"",INDEX('Smelter Reference List'!$A:$A,MATCH($A1587,'Smelter Reference List'!$E:$E,0)))</f>
        <v/>
      </c>
      <c r="C1587" s="300" t="str">
        <f>IF(LEN(A1587)=0,"",INDEX('Smelter Reference List'!$C:$C,MATCH($A1587,'Smelter Reference List'!$E:$E,0)))</f>
        <v/>
      </c>
      <c r="D1587" s="294" t="str">
        <f ca="1">IF(ISERROR($S1587),"",OFFSET('Smelter Reference List'!$C$4,$S1587-4,0)&amp;"")</f>
        <v/>
      </c>
      <c r="E1587" s="294" t="str">
        <f ca="1">IF(ISERROR($S1587),"",OFFSET('Smelter Reference List'!$D$4,$S1587-4,0)&amp;"")</f>
        <v/>
      </c>
      <c r="F1587" s="294" t="str">
        <f ca="1">IF(ISERROR($S1587),"",OFFSET('Smelter Reference List'!$E$4,$S1587-4,0))</f>
        <v/>
      </c>
      <c r="G1587" s="294" t="str">
        <f ca="1">IF(C1587=$U$4,"Enter smelter details", IF(ISERROR($S1587),"",OFFSET('Smelter Reference List'!$F$4,$S1587-4,0)))</f>
        <v/>
      </c>
      <c r="H1587" s="295" t="str">
        <f ca="1">IF(ISERROR($S1587),"",OFFSET('Smelter Reference List'!$G$4,$S1587-4,0))</f>
        <v/>
      </c>
      <c r="I1587" s="296" t="str">
        <f ca="1">IF(ISERROR($S1587),"",OFFSET('Smelter Reference List'!$H$4,$S1587-4,0))</f>
        <v/>
      </c>
      <c r="J1587" s="296" t="str">
        <f ca="1">IF(ISERROR($S1587),"",OFFSET('Smelter Reference List'!$I$4,$S1587-4,0))</f>
        <v/>
      </c>
      <c r="K1587" s="297"/>
      <c r="L1587" s="297"/>
      <c r="M1587" s="297"/>
      <c r="N1587" s="297"/>
      <c r="O1587" s="297"/>
      <c r="P1587" s="297"/>
      <c r="Q1587" s="298"/>
      <c r="R1587" s="227"/>
      <c r="S1587" s="228" t="e">
        <f>IF(C1587="",NA(),MATCH($B1587&amp;$C1587,'Smelter Reference List'!$J:$J,0))</f>
        <v>#N/A</v>
      </c>
      <c r="T1587" s="229"/>
      <c r="U1587" s="229">
        <f t="shared" ca="1" si="49"/>
        <v>0</v>
      </c>
      <c r="V1587" s="229"/>
      <c r="W1587" s="229"/>
      <c r="Y1587" s="223" t="str">
        <f t="shared" si="50"/>
        <v/>
      </c>
    </row>
    <row r="1588" spans="1:25" s="223" customFormat="1" ht="20.25">
      <c r="A1588" s="293"/>
      <c r="B1588" s="294" t="str">
        <f>IF(LEN(A1588)=0,"",INDEX('Smelter Reference List'!$A:$A,MATCH($A1588,'Smelter Reference List'!$E:$E,0)))</f>
        <v/>
      </c>
      <c r="C1588" s="300" t="str">
        <f>IF(LEN(A1588)=0,"",INDEX('Smelter Reference List'!$C:$C,MATCH($A1588,'Smelter Reference List'!$E:$E,0)))</f>
        <v/>
      </c>
      <c r="D1588" s="294" t="str">
        <f ca="1">IF(ISERROR($S1588),"",OFFSET('Smelter Reference List'!$C$4,$S1588-4,0)&amp;"")</f>
        <v/>
      </c>
      <c r="E1588" s="294" t="str">
        <f ca="1">IF(ISERROR($S1588),"",OFFSET('Smelter Reference List'!$D$4,$S1588-4,0)&amp;"")</f>
        <v/>
      </c>
      <c r="F1588" s="294" t="str">
        <f ca="1">IF(ISERROR($S1588),"",OFFSET('Smelter Reference List'!$E$4,$S1588-4,0))</f>
        <v/>
      </c>
      <c r="G1588" s="294" t="str">
        <f ca="1">IF(C1588=$U$4,"Enter smelter details", IF(ISERROR($S1588),"",OFFSET('Smelter Reference List'!$F$4,$S1588-4,0)))</f>
        <v/>
      </c>
      <c r="H1588" s="295" t="str">
        <f ca="1">IF(ISERROR($S1588),"",OFFSET('Smelter Reference List'!$G$4,$S1588-4,0))</f>
        <v/>
      </c>
      <c r="I1588" s="296" t="str">
        <f ca="1">IF(ISERROR($S1588),"",OFFSET('Smelter Reference List'!$H$4,$S1588-4,0))</f>
        <v/>
      </c>
      <c r="J1588" s="296" t="str">
        <f ca="1">IF(ISERROR($S1588),"",OFFSET('Smelter Reference List'!$I$4,$S1588-4,0))</f>
        <v/>
      </c>
      <c r="K1588" s="297"/>
      <c r="L1588" s="297"/>
      <c r="M1588" s="297"/>
      <c r="N1588" s="297"/>
      <c r="O1588" s="297"/>
      <c r="P1588" s="297"/>
      <c r="Q1588" s="298"/>
      <c r="R1588" s="227"/>
      <c r="S1588" s="228" t="e">
        <f>IF(C1588="",NA(),MATCH($B1588&amp;$C1588,'Smelter Reference List'!$J:$J,0))</f>
        <v>#N/A</v>
      </c>
      <c r="T1588" s="229"/>
      <c r="U1588" s="229">
        <f t="shared" ca="1" si="49"/>
        <v>0</v>
      </c>
      <c r="V1588" s="229"/>
      <c r="W1588" s="229"/>
      <c r="Y1588" s="223" t="str">
        <f t="shared" si="50"/>
        <v/>
      </c>
    </row>
    <row r="1589" spans="1:25" s="223" customFormat="1" ht="20.25">
      <c r="A1589" s="293"/>
      <c r="B1589" s="294" t="str">
        <f>IF(LEN(A1589)=0,"",INDEX('Smelter Reference List'!$A:$A,MATCH($A1589,'Smelter Reference List'!$E:$E,0)))</f>
        <v/>
      </c>
      <c r="C1589" s="300" t="str">
        <f>IF(LEN(A1589)=0,"",INDEX('Smelter Reference List'!$C:$C,MATCH($A1589,'Smelter Reference List'!$E:$E,0)))</f>
        <v/>
      </c>
      <c r="D1589" s="294" t="str">
        <f ca="1">IF(ISERROR($S1589),"",OFFSET('Smelter Reference List'!$C$4,$S1589-4,0)&amp;"")</f>
        <v/>
      </c>
      <c r="E1589" s="294" t="str">
        <f ca="1">IF(ISERROR($S1589),"",OFFSET('Smelter Reference List'!$D$4,$S1589-4,0)&amp;"")</f>
        <v/>
      </c>
      <c r="F1589" s="294" t="str">
        <f ca="1">IF(ISERROR($S1589),"",OFFSET('Smelter Reference List'!$E$4,$S1589-4,0))</f>
        <v/>
      </c>
      <c r="G1589" s="294" t="str">
        <f ca="1">IF(C1589=$U$4,"Enter smelter details", IF(ISERROR($S1589),"",OFFSET('Smelter Reference List'!$F$4,$S1589-4,0)))</f>
        <v/>
      </c>
      <c r="H1589" s="295" t="str">
        <f ca="1">IF(ISERROR($S1589),"",OFFSET('Smelter Reference List'!$G$4,$S1589-4,0))</f>
        <v/>
      </c>
      <c r="I1589" s="296" t="str">
        <f ca="1">IF(ISERROR($S1589),"",OFFSET('Smelter Reference List'!$H$4,$S1589-4,0))</f>
        <v/>
      </c>
      <c r="J1589" s="296" t="str">
        <f ca="1">IF(ISERROR($S1589),"",OFFSET('Smelter Reference List'!$I$4,$S1589-4,0))</f>
        <v/>
      </c>
      <c r="K1589" s="297"/>
      <c r="L1589" s="297"/>
      <c r="M1589" s="297"/>
      <c r="N1589" s="297"/>
      <c r="O1589" s="297"/>
      <c r="P1589" s="297"/>
      <c r="Q1589" s="298"/>
      <c r="R1589" s="227"/>
      <c r="S1589" s="228" t="e">
        <f>IF(C1589="",NA(),MATCH($B1589&amp;$C1589,'Smelter Reference List'!$J:$J,0))</f>
        <v>#N/A</v>
      </c>
      <c r="T1589" s="229"/>
      <c r="U1589" s="229">
        <f t="shared" ca="1" si="49"/>
        <v>0</v>
      </c>
      <c r="V1589" s="229"/>
      <c r="W1589" s="229"/>
      <c r="Y1589" s="223" t="str">
        <f t="shared" si="50"/>
        <v/>
      </c>
    </row>
    <row r="1590" spans="1:25" s="223" customFormat="1" ht="20.25">
      <c r="A1590" s="293"/>
      <c r="B1590" s="294" t="str">
        <f>IF(LEN(A1590)=0,"",INDEX('Smelter Reference List'!$A:$A,MATCH($A1590,'Smelter Reference List'!$E:$E,0)))</f>
        <v/>
      </c>
      <c r="C1590" s="300" t="str">
        <f>IF(LEN(A1590)=0,"",INDEX('Smelter Reference List'!$C:$C,MATCH($A1590,'Smelter Reference List'!$E:$E,0)))</f>
        <v/>
      </c>
      <c r="D1590" s="294" t="str">
        <f ca="1">IF(ISERROR($S1590),"",OFFSET('Smelter Reference List'!$C$4,$S1590-4,0)&amp;"")</f>
        <v/>
      </c>
      <c r="E1590" s="294" t="str">
        <f ca="1">IF(ISERROR($S1590),"",OFFSET('Smelter Reference List'!$D$4,$S1590-4,0)&amp;"")</f>
        <v/>
      </c>
      <c r="F1590" s="294" t="str">
        <f ca="1">IF(ISERROR($S1590),"",OFFSET('Smelter Reference List'!$E$4,$S1590-4,0))</f>
        <v/>
      </c>
      <c r="G1590" s="294" t="str">
        <f ca="1">IF(C1590=$U$4,"Enter smelter details", IF(ISERROR($S1590),"",OFFSET('Smelter Reference List'!$F$4,$S1590-4,0)))</f>
        <v/>
      </c>
      <c r="H1590" s="295" t="str">
        <f ca="1">IF(ISERROR($S1590),"",OFFSET('Smelter Reference List'!$G$4,$S1590-4,0))</f>
        <v/>
      </c>
      <c r="I1590" s="296" t="str">
        <f ca="1">IF(ISERROR($S1590),"",OFFSET('Smelter Reference List'!$H$4,$S1590-4,0))</f>
        <v/>
      </c>
      <c r="J1590" s="296" t="str">
        <f ca="1">IF(ISERROR($S1590),"",OFFSET('Smelter Reference List'!$I$4,$S1590-4,0))</f>
        <v/>
      </c>
      <c r="K1590" s="297"/>
      <c r="L1590" s="297"/>
      <c r="M1590" s="297"/>
      <c r="N1590" s="297"/>
      <c r="O1590" s="297"/>
      <c r="P1590" s="297"/>
      <c r="Q1590" s="298"/>
      <c r="R1590" s="227"/>
      <c r="S1590" s="228" t="e">
        <f>IF(C1590="",NA(),MATCH($B1590&amp;$C1590,'Smelter Reference List'!$J:$J,0))</f>
        <v>#N/A</v>
      </c>
      <c r="T1590" s="229"/>
      <c r="U1590" s="229">
        <f t="shared" ca="1" si="49"/>
        <v>0</v>
      </c>
      <c r="V1590" s="229"/>
      <c r="W1590" s="229"/>
      <c r="Y1590" s="223" t="str">
        <f t="shared" si="50"/>
        <v/>
      </c>
    </row>
    <row r="1591" spans="1:25" s="223" customFormat="1" ht="20.25">
      <c r="A1591" s="293"/>
      <c r="B1591" s="294" t="str">
        <f>IF(LEN(A1591)=0,"",INDEX('Smelter Reference List'!$A:$A,MATCH($A1591,'Smelter Reference List'!$E:$E,0)))</f>
        <v/>
      </c>
      <c r="C1591" s="300" t="str">
        <f>IF(LEN(A1591)=0,"",INDEX('Smelter Reference List'!$C:$C,MATCH($A1591,'Smelter Reference List'!$E:$E,0)))</f>
        <v/>
      </c>
      <c r="D1591" s="294" t="str">
        <f ca="1">IF(ISERROR($S1591),"",OFFSET('Smelter Reference List'!$C$4,$S1591-4,0)&amp;"")</f>
        <v/>
      </c>
      <c r="E1591" s="294" t="str">
        <f ca="1">IF(ISERROR($S1591),"",OFFSET('Smelter Reference List'!$D$4,$S1591-4,0)&amp;"")</f>
        <v/>
      </c>
      <c r="F1591" s="294" t="str">
        <f ca="1">IF(ISERROR($S1591),"",OFFSET('Smelter Reference List'!$E$4,$S1591-4,0))</f>
        <v/>
      </c>
      <c r="G1591" s="294" t="str">
        <f ca="1">IF(C1591=$U$4,"Enter smelter details", IF(ISERROR($S1591),"",OFFSET('Smelter Reference List'!$F$4,$S1591-4,0)))</f>
        <v/>
      </c>
      <c r="H1591" s="295" t="str">
        <f ca="1">IF(ISERROR($S1591),"",OFFSET('Smelter Reference List'!$G$4,$S1591-4,0))</f>
        <v/>
      </c>
      <c r="I1591" s="296" t="str">
        <f ca="1">IF(ISERROR($S1591),"",OFFSET('Smelter Reference List'!$H$4,$S1591-4,0))</f>
        <v/>
      </c>
      <c r="J1591" s="296" t="str">
        <f ca="1">IF(ISERROR($S1591),"",OFFSET('Smelter Reference List'!$I$4,$S1591-4,0))</f>
        <v/>
      </c>
      <c r="K1591" s="297"/>
      <c r="L1591" s="297"/>
      <c r="M1591" s="297"/>
      <c r="N1591" s="297"/>
      <c r="O1591" s="297"/>
      <c r="P1591" s="297"/>
      <c r="Q1591" s="298"/>
      <c r="R1591" s="227"/>
      <c r="S1591" s="228" t="e">
        <f>IF(C1591="",NA(),MATCH($B1591&amp;$C1591,'Smelter Reference List'!$J:$J,0))</f>
        <v>#N/A</v>
      </c>
      <c r="T1591" s="229"/>
      <c r="U1591" s="229">
        <f t="shared" ca="1" si="49"/>
        <v>0</v>
      </c>
      <c r="V1591" s="229"/>
      <c r="W1591" s="229"/>
      <c r="Y1591" s="223" t="str">
        <f t="shared" si="50"/>
        <v/>
      </c>
    </row>
    <row r="1592" spans="1:25" s="223" customFormat="1" ht="20.25">
      <c r="A1592" s="293"/>
      <c r="B1592" s="294" t="str">
        <f>IF(LEN(A1592)=0,"",INDEX('Smelter Reference List'!$A:$A,MATCH($A1592,'Smelter Reference List'!$E:$E,0)))</f>
        <v/>
      </c>
      <c r="C1592" s="300" t="str">
        <f>IF(LEN(A1592)=0,"",INDEX('Smelter Reference List'!$C:$C,MATCH($A1592,'Smelter Reference List'!$E:$E,0)))</f>
        <v/>
      </c>
      <c r="D1592" s="294" t="str">
        <f ca="1">IF(ISERROR($S1592),"",OFFSET('Smelter Reference List'!$C$4,$S1592-4,0)&amp;"")</f>
        <v/>
      </c>
      <c r="E1592" s="294" t="str">
        <f ca="1">IF(ISERROR($S1592),"",OFFSET('Smelter Reference List'!$D$4,$S1592-4,0)&amp;"")</f>
        <v/>
      </c>
      <c r="F1592" s="294" t="str">
        <f ca="1">IF(ISERROR($S1592),"",OFFSET('Smelter Reference List'!$E$4,$S1592-4,0))</f>
        <v/>
      </c>
      <c r="G1592" s="294" t="str">
        <f ca="1">IF(C1592=$U$4,"Enter smelter details", IF(ISERROR($S1592),"",OFFSET('Smelter Reference List'!$F$4,$S1592-4,0)))</f>
        <v/>
      </c>
      <c r="H1592" s="295" t="str">
        <f ca="1">IF(ISERROR($S1592),"",OFFSET('Smelter Reference List'!$G$4,$S1592-4,0))</f>
        <v/>
      </c>
      <c r="I1592" s="296" t="str">
        <f ca="1">IF(ISERROR($S1592),"",OFFSET('Smelter Reference List'!$H$4,$S1592-4,0))</f>
        <v/>
      </c>
      <c r="J1592" s="296" t="str">
        <f ca="1">IF(ISERROR($S1592),"",OFFSET('Smelter Reference List'!$I$4,$S1592-4,0))</f>
        <v/>
      </c>
      <c r="K1592" s="297"/>
      <c r="L1592" s="297"/>
      <c r="M1592" s="297"/>
      <c r="N1592" s="297"/>
      <c r="O1592" s="297"/>
      <c r="P1592" s="297"/>
      <c r="Q1592" s="298"/>
      <c r="R1592" s="227"/>
      <c r="S1592" s="228" t="e">
        <f>IF(C1592="",NA(),MATCH($B1592&amp;$C1592,'Smelter Reference List'!$J:$J,0))</f>
        <v>#N/A</v>
      </c>
      <c r="T1592" s="229"/>
      <c r="U1592" s="229">
        <f t="shared" ca="1" si="49"/>
        <v>0</v>
      </c>
      <c r="V1592" s="229"/>
      <c r="W1592" s="229"/>
      <c r="Y1592" s="223" t="str">
        <f t="shared" si="50"/>
        <v/>
      </c>
    </row>
    <row r="1593" spans="1:25" s="223" customFormat="1" ht="20.25">
      <c r="A1593" s="293"/>
      <c r="B1593" s="294" t="str">
        <f>IF(LEN(A1593)=0,"",INDEX('Smelter Reference List'!$A:$A,MATCH($A1593,'Smelter Reference List'!$E:$E,0)))</f>
        <v/>
      </c>
      <c r="C1593" s="300" t="str">
        <f>IF(LEN(A1593)=0,"",INDEX('Smelter Reference List'!$C:$C,MATCH($A1593,'Smelter Reference List'!$E:$E,0)))</f>
        <v/>
      </c>
      <c r="D1593" s="294" t="str">
        <f ca="1">IF(ISERROR($S1593),"",OFFSET('Smelter Reference List'!$C$4,$S1593-4,0)&amp;"")</f>
        <v/>
      </c>
      <c r="E1593" s="294" t="str">
        <f ca="1">IF(ISERROR($S1593),"",OFFSET('Smelter Reference List'!$D$4,$S1593-4,0)&amp;"")</f>
        <v/>
      </c>
      <c r="F1593" s="294" t="str">
        <f ca="1">IF(ISERROR($S1593),"",OFFSET('Smelter Reference List'!$E$4,$S1593-4,0))</f>
        <v/>
      </c>
      <c r="G1593" s="294" t="str">
        <f ca="1">IF(C1593=$U$4,"Enter smelter details", IF(ISERROR($S1593),"",OFFSET('Smelter Reference List'!$F$4,$S1593-4,0)))</f>
        <v/>
      </c>
      <c r="H1593" s="295" t="str">
        <f ca="1">IF(ISERROR($S1593),"",OFFSET('Smelter Reference List'!$G$4,$S1593-4,0))</f>
        <v/>
      </c>
      <c r="I1593" s="296" t="str">
        <f ca="1">IF(ISERROR($S1593),"",OFFSET('Smelter Reference List'!$H$4,$S1593-4,0))</f>
        <v/>
      </c>
      <c r="J1593" s="296" t="str">
        <f ca="1">IF(ISERROR($S1593),"",OFFSET('Smelter Reference List'!$I$4,$S1593-4,0))</f>
        <v/>
      </c>
      <c r="K1593" s="297"/>
      <c r="L1593" s="297"/>
      <c r="M1593" s="297"/>
      <c r="N1593" s="297"/>
      <c r="O1593" s="297"/>
      <c r="P1593" s="297"/>
      <c r="Q1593" s="298"/>
      <c r="R1593" s="227"/>
      <c r="S1593" s="228" t="e">
        <f>IF(C1593="",NA(),MATCH($B1593&amp;$C1593,'Smelter Reference List'!$J:$J,0))</f>
        <v>#N/A</v>
      </c>
      <c r="T1593" s="229"/>
      <c r="U1593" s="229">
        <f t="shared" ca="1" si="49"/>
        <v>0</v>
      </c>
      <c r="V1593" s="229"/>
      <c r="W1593" s="229"/>
      <c r="Y1593" s="223" t="str">
        <f t="shared" si="50"/>
        <v/>
      </c>
    </row>
    <row r="1594" spans="1:25" s="223" customFormat="1" ht="20.25">
      <c r="A1594" s="293"/>
      <c r="B1594" s="294" t="str">
        <f>IF(LEN(A1594)=0,"",INDEX('Smelter Reference List'!$A:$A,MATCH($A1594,'Smelter Reference List'!$E:$E,0)))</f>
        <v/>
      </c>
      <c r="C1594" s="300" t="str">
        <f>IF(LEN(A1594)=0,"",INDEX('Smelter Reference List'!$C:$C,MATCH($A1594,'Smelter Reference List'!$E:$E,0)))</f>
        <v/>
      </c>
      <c r="D1594" s="294" t="str">
        <f ca="1">IF(ISERROR($S1594),"",OFFSET('Smelter Reference List'!$C$4,$S1594-4,0)&amp;"")</f>
        <v/>
      </c>
      <c r="E1594" s="294" t="str">
        <f ca="1">IF(ISERROR($S1594),"",OFFSET('Smelter Reference List'!$D$4,$S1594-4,0)&amp;"")</f>
        <v/>
      </c>
      <c r="F1594" s="294" t="str">
        <f ca="1">IF(ISERROR($S1594),"",OFFSET('Smelter Reference List'!$E$4,$S1594-4,0))</f>
        <v/>
      </c>
      <c r="G1594" s="294" t="str">
        <f ca="1">IF(C1594=$U$4,"Enter smelter details", IF(ISERROR($S1594),"",OFFSET('Smelter Reference List'!$F$4,$S1594-4,0)))</f>
        <v/>
      </c>
      <c r="H1594" s="295" t="str">
        <f ca="1">IF(ISERROR($S1594),"",OFFSET('Smelter Reference List'!$G$4,$S1594-4,0))</f>
        <v/>
      </c>
      <c r="I1594" s="296" t="str">
        <f ca="1">IF(ISERROR($S1594),"",OFFSET('Smelter Reference List'!$H$4,$S1594-4,0))</f>
        <v/>
      </c>
      <c r="J1594" s="296" t="str">
        <f ca="1">IF(ISERROR($S1594),"",OFFSET('Smelter Reference List'!$I$4,$S1594-4,0))</f>
        <v/>
      </c>
      <c r="K1594" s="297"/>
      <c r="L1594" s="297"/>
      <c r="M1594" s="297"/>
      <c r="N1594" s="297"/>
      <c r="O1594" s="297"/>
      <c r="P1594" s="297"/>
      <c r="Q1594" s="298"/>
      <c r="R1594" s="227"/>
      <c r="S1594" s="228" t="e">
        <f>IF(C1594="",NA(),MATCH($B1594&amp;$C1594,'Smelter Reference List'!$J:$J,0))</f>
        <v>#N/A</v>
      </c>
      <c r="T1594" s="229"/>
      <c r="U1594" s="229">
        <f t="shared" ca="1" si="49"/>
        <v>0</v>
      </c>
      <c r="V1594" s="229"/>
      <c r="W1594" s="229"/>
      <c r="Y1594" s="223" t="str">
        <f t="shared" si="50"/>
        <v/>
      </c>
    </row>
    <row r="1595" spans="1:25" s="223" customFormat="1" ht="20.25">
      <c r="A1595" s="293"/>
      <c r="B1595" s="294" t="str">
        <f>IF(LEN(A1595)=0,"",INDEX('Smelter Reference List'!$A:$A,MATCH($A1595,'Smelter Reference List'!$E:$E,0)))</f>
        <v/>
      </c>
      <c r="C1595" s="300" t="str">
        <f>IF(LEN(A1595)=0,"",INDEX('Smelter Reference List'!$C:$C,MATCH($A1595,'Smelter Reference List'!$E:$E,0)))</f>
        <v/>
      </c>
      <c r="D1595" s="294" t="str">
        <f ca="1">IF(ISERROR($S1595),"",OFFSET('Smelter Reference List'!$C$4,$S1595-4,0)&amp;"")</f>
        <v/>
      </c>
      <c r="E1595" s="294" t="str">
        <f ca="1">IF(ISERROR($S1595),"",OFFSET('Smelter Reference List'!$D$4,$S1595-4,0)&amp;"")</f>
        <v/>
      </c>
      <c r="F1595" s="294" t="str">
        <f ca="1">IF(ISERROR($S1595),"",OFFSET('Smelter Reference List'!$E$4,$S1595-4,0))</f>
        <v/>
      </c>
      <c r="G1595" s="294" t="str">
        <f ca="1">IF(C1595=$U$4,"Enter smelter details", IF(ISERROR($S1595),"",OFFSET('Smelter Reference List'!$F$4,$S1595-4,0)))</f>
        <v/>
      </c>
      <c r="H1595" s="295" t="str">
        <f ca="1">IF(ISERROR($S1595),"",OFFSET('Smelter Reference List'!$G$4,$S1595-4,0))</f>
        <v/>
      </c>
      <c r="I1595" s="296" t="str">
        <f ca="1">IF(ISERROR($S1595),"",OFFSET('Smelter Reference List'!$H$4,$S1595-4,0))</f>
        <v/>
      </c>
      <c r="J1595" s="296" t="str">
        <f ca="1">IF(ISERROR($S1595),"",OFFSET('Smelter Reference List'!$I$4,$S1595-4,0))</f>
        <v/>
      </c>
      <c r="K1595" s="297"/>
      <c r="L1595" s="297"/>
      <c r="M1595" s="297"/>
      <c r="N1595" s="297"/>
      <c r="O1595" s="297"/>
      <c r="P1595" s="297"/>
      <c r="Q1595" s="298"/>
      <c r="R1595" s="227"/>
      <c r="S1595" s="228" t="e">
        <f>IF(C1595="",NA(),MATCH($B1595&amp;$C1595,'Smelter Reference List'!$J:$J,0))</f>
        <v>#N/A</v>
      </c>
      <c r="T1595" s="229"/>
      <c r="U1595" s="229">
        <f t="shared" ca="1" si="49"/>
        <v>0</v>
      </c>
      <c r="V1595" s="229"/>
      <c r="W1595" s="229"/>
      <c r="Y1595" s="223" t="str">
        <f t="shared" si="50"/>
        <v/>
      </c>
    </row>
    <row r="1596" spans="1:25" s="223" customFormat="1" ht="20.25">
      <c r="A1596" s="293"/>
      <c r="B1596" s="294" t="str">
        <f>IF(LEN(A1596)=0,"",INDEX('Smelter Reference List'!$A:$A,MATCH($A1596,'Smelter Reference List'!$E:$E,0)))</f>
        <v/>
      </c>
      <c r="C1596" s="300" t="str">
        <f>IF(LEN(A1596)=0,"",INDEX('Smelter Reference List'!$C:$C,MATCH($A1596,'Smelter Reference List'!$E:$E,0)))</f>
        <v/>
      </c>
      <c r="D1596" s="294" t="str">
        <f ca="1">IF(ISERROR($S1596),"",OFFSET('Smelter Reference List'!$C$4,$S1596-4,0)&amp;"")</f>
        <v/>
      </c>
      <c r="E1596" s="294" t="str">
        <f ca="1">IF(ISERROR($S1596),"",OFFSET('Smelter Reference List'!$D$4,$S1596-4,0)&amp;"")</f>
        <v/>
      </c>
      <c r="F1596" s="294" t="str">
        <f ca="1">IF(ISERROR($S1596),"",OFFSET('Smelter Reference List'!$E$4,$S1596-4,0))</f>
        <v/>
      </c>
      <c r="G1596" s="294" t="str">
        <f ca="1">IF(C1596=$U$4,"Enter smelter details", IF(ISERROR($S1596),"",OFFSET('Smelter Reference List'!$F$4,$S1596-4,0)))</f>
        <v/>
      </c>
      <c r="H1596" s="295" t="str">
        <f ca="1">IF(ISERROR($S1596),"",OFFSET('Smelter Reference List'!$G$4,$S1596-4,0))</f>
        <v/>
      </c>
      <c r="I1596" s="296" t="str">
        <f ca="1">IF(ISERROR($S1596),"",OFFSET('Smelter Reference List'!$H$4,$S1596-4,0))</f>
        <v/>
      </c>
      <c r="J1596" s="296" t="str">
        <f ca="1">IF(ISERROR($S1596),"",OFFSET('Smelter Reference List'!$I$4,$S1596-4,0))</f>
        <v/>
      </c>
      <c r="K1596" s="297"/>
      <c r="L1596" s="297"/>
      <c r="M1596" s="297"/>
      <c r="N1596" s="297"/>
      <c r="O1596" s="297"/>
      <c r="P1596" s="297"/>
      <c r="Q1596" s="298"/>
      <c r="R1596" s="227"/>
      <c r="S1596" s="228" t="e">
        <f>IF(C1596="",NA(),MATCH($B1596&amp;$C1596,'Smelter Reference List'!$J:$J,0))</f>
        <v>#N/A</v>
      </c>
      <c r="T1596" s="229"/>
      <c r="U1596" s="229">
        <f t="shared" ca="1" si="49"/>
        <v>0</v>
      </c>
      <c r="V1596" s="229"/>
      <c r="W1596" s="229"/>
      <c r="Y1596" s="223" t="str">
        <f t="shared" si="50"/>
        <v/>
      </c>
    </row>
    <row r="1597" spans="1:25" s="223" customFormat="1" ht="20.25">
      <c r="A1597" s="293"/>
      <c r="B1597" s="294" t="str">
        <f>IF(LEN(A1597)=0,"",INDEX('Smelter Reference List'!$A:$A,MATCH($A1597,'Smelter Reference List'!$E:$E,0)))</f>
        <v/>
      </c>
      <c r="C1597" s="300" t="str">
        <f>IF(LEN(A1597)=0,"",INDEX('Smelter Reference List'!$C:$C,MATCH($A1597,'Smelter Reference List'!$E:$E,0)))</f>
        <v/>
      </c>
      <c r="D1597" s="294" t="str">
        <f ca="1">IF(ISERROR($S1597),"",OFFSET('Smelter Reference List'!$C$4,$S1597-4,0)&amp;"")</f>
        <v/>
      </c>
      <c r="E1597" s="294" t="str">
        <f ca="1">IF(ISERROR($S1597),"",OFFSET('Smelter Reference List'!$D$4,$S1597-4,0)&amp;"")</f>
        <v/>
      </c>
      <c r="F1597" s="294" t="str">
        <f ca="1">IF(ISERROR($S1597),"",OFFSET('Smelter Reference List'!$E$4,$S1597-4,0))</f>
        <v/>
      </c>
      <c r="G1597" s="294" t="str">
        <f ca="1">IF(C1597=$U$4,"Enter smelter details", IF(ISERROR($S1597),"",OFFSET('Smelter Reference List'!$F$4,$S1597-4,0)))</f>
        <v/>
      </c>
      <c r="H1597" s="295" t="str">
        <f ca="1">IF(ISERROR($S1597),"",OFFSET('Smelter Reference List'!$G$4,$S1597-4,0))</f>
        <v/>
      </c>
      <c r="I1597" s="296" t="str">
        <f ca="1">IF(ISERROR($S1597),"",OFFSET('Smelter Reference List'!$H$4,$S1597-4,0))</f>
        <v/>
      </c>
      <c r="J1597" s="296" t="str">
        <f ca="1">IF(ISERROR($S1597),"",OFFSET('Smelter Reference List'!$I$4,$S1597-4,0))</f>
        <v/>
      </c>
      <c r="K1597" s="297"/>
      <c r="L1597" s="297"/>
      <c r="M1597" s="297"/>
      <c r="N1597" s="297"/>
      <c r="O1597" s="297"/>
      <c r="P1597" s="297"/>
      <c r="Q1597" s="298"/>
      <c r="R1597" s="227"/>
      <c r="S1597" s="228" t="e">
        <f>IF(C1597="",NA(),MATCH($B1597&amp;$C1597,'Smelter Reference List'!$J:$J,0))</f>
        <v>#N/A</v>
      </c>
      <c r="T1597" s="229"/>
      <c r="U1597" s="229">
        <f t="shared" ca="1" si="49"/>
        <v>0</v>
      </c>
      <c r="V1597" s="229"/>
      <c r="W1597" s="229"/>
      <c r="Y1597" s="223" t="str">
        <f t="shared" si="50"/>
        <v/>
      </c>
    </row>
    <row r="1598" spans="1:25" s="223" customFormat="1" ht="20.25">
      <c r="A1598" s="293"/>
      <c r="B1598" s="294" t="str">
        <f>IF(LEN(A1598)=0,"",INDEX('Smelter Reference List'!$A:$A,MATCH($A1598,'Smelter Reference List'!$E:$E,0)))</f>
        <v/>
      </c>
      <c r="C1598" s="300" t="str">
        <f>IF(LEN(A1598)=0,"",INDEX('Smelter Reference List'!$C:$C,MATCH($A1598,'Smelter Reference List'!$E:$E,0)))</f>
        <v/>
      </c>
      <c r="D1598" s="294" t="str">
        <f ca="1">IF(ISERROR($S1598),"",OFFSET('Smelter Reference List'!$C$4,$S1598-4,0)&amp;"")</f>
        <v/>
      </c>
      <c r="E1598" s="294" t="str">
        <f ca="1">IF(ISERROR($S1598),"",OFFSET('Smelter Reference List'!$D$4,$S1598-4,0)&amp;"")</f>
        <v/>
      </c>
      <c r="F1598" s="294" t="str">
        <f ca="1">IF(ISERROR($S1598),"",OFFSET('Smelter Reference List'!$E$4,$S1598-4,0))</f>
        <v/>
      </c>
      <c r="G1598" s="294" t="str">
        <f ca="1">IF(C1598=$U$4,"Enter smelter details", IF(ISERROR($S1598),"",OFFSET('Smelter Reference List'!$F$4,$S1598-4,0)))</f>
        <v/>
      </c>
      <c r="H1598" s="295" t="str">
        <f ca="1">IF(ISERROR($S1598),"",OFFSET('Smelter Reference List'!$G$4,$S1598-4,0))</f>
        <v/>
      </c>
      <c r="I1598" s="296" t="str">
        <f ca="1">IF(ISERROR($S1598),"",OFFSET('Smelter Reference List'!$H$4,$S1598-4,0))</f>
        <v/>
      </c>
      <c r="J1598" s="296" t="str">
        <f ca="1">IF(ISERROR($S1598),"",OFFSET('Smelter Reference List'!$I$4,$S1598-4,0))</f>
        <v/>
      </c>
      <c r="K1598" s="297"/>
      <c r="L1598" s="297"/>
      <c r="M1598" s="297"/>
      <c r="N1598" s="297"/>
      <c r="O1598" s="297"/>
      <c r="P1598" s="297"/>
      <c r="Q1598" s="298"/>
      <c r="R1598" s="227"/>
      <c r="S1598" s="228" t="e">
        <f>IF(C1598="",NA(),MATCH($B1598&amp;$C1598,'Smelter Reference List'!$J:$J,0))</f>
        <v>#N/A</v>
      </c>
      <c r="T1598" s="229"/>
      <c r="U1598" s="229">
        <f t="shared" ca="1" si="49"/>
        <v>0</v>
      </c>
      <c r="V1598" s="229"/>
      <c r="W1598" s="229"/>
      <c r="Y1598" s="223" t="str">
        <f t="shared" si="50"/>
        <v/>
      </c>
    </row>
    <row r="1599" spans="1:25" s="223" customFormat="1" ht="20.25">
      <c r="A1599" s="293"/>
      <c r="B1599" s="294" t="str">
        <f>IF(LEN(A1599)=0,"",INDEX('Smelter Reference List'!$A:$A,MATCH($A1599,'Smelter Reference List'!$E:$E,0)))</f>
        <v/>
      </c>
      <c r="C1599" s="300" t="str">
        <f>IF(LEN(A1599)=0,"",INDEX('Smelter Reference List'!$C:$C,MATCH($A1599,'Smelter Reference List'!$E:$E,0)))</f>
        <v/>
      </c>
      <c r="D1599" s="294" t="str">
        <f ca="1">IF(ISERROR($S1599),"",OFFSET('Smelter Reference List'!$C$4,$S1599-4,0)&amp;"")</f>
        <v/>
      </c>
      <c r="E1599" s="294" t="str">
        <f ca="1">IF(ISERROR($S1599),"",OFFSET('Smelter Reference List'!$D$4,$S1599-4,0)&amp;"")</f>
        <v/>
      </c>
      <c r="F1599" s="294" t="str">
        <f ca="1">IF(ISERROR($S1599),"",OFFSET('Smelter Reference List'!$E$4,$S1599-4,0))</f>
        <v/>
      </c>
      <c r="G1599" s="294" t="str">
        <f ca="1">IF(C1599=$U$4,"Enter smelter details", IF(ISERROR($S1599),"",OFFSET('Smelter Reference List'!$F$4,$S1599-4,0)))</f>
        <v/>
      </c>
      <c r="H1599" s="295" t="str">
        <f ca="1">IF(ISERROR($S1599),"",OFFSET('Smelter Reference List'!$G$4,$S1599-4,0))</f>
        <v/>
      </c>
      <c r="I1599" s="296" t="str">
        <f ca="1">IF(ISERROR($S1599),"",OFFSET('Smelter Reference List'!$H$4,$S1599-4,0))</f>
        <v/>
      </c>
      <c r="J1599" s="296" t="str">
        <f ca="1">IF(ISERROR($S1599),"",OFFSET('Smelter Reference List'!$I$4,$S1599-4,0))</f>
        <v/>
      </c>
      <c r="K1599" s="297"/>
      <c r="L1599" s="297"/>
      <c r="M1599" s="297"/>
      <c r="N1599" s="297"/>
      <c r="O1599" s="297"/>
      <c r="P1599" s="297"/>
      <c r="Q1599" s="298"/>
      <c r="R1599" s="227"/>
      <c r="S1599" s="228" t="e">
        <f>IF(C1599="",NA(),MATCH($B1599&amp;$C1599,'Smelter Reference List'!$J:$J,0))</f>
        <v>#N/A</v>
      </c>
      <c r="T1599" s="229"/>
      <c r="U1599" s="229">
        <f t="shared" ca="1" si="49"/>
        <v>0</v>
      </c>
      <c r="V1599" s="229"/>
      <c r="W1599" s="229"/>
      <c r="Y1599" s="223" t="str">
        <f t="shared" si="50"/>
        <v/>
      </c>
    </row>
    <row r="1600" spans="1:25" s="223" customFormat="1" ht="20.25">
      <c r="A1600" s="293"/>
      <c r="B1600" s="294" t="str">
        <f>IF(LEN(A1600)=0,"",INDEX('Smelter Reference List'!$A:$A,MATCH($A1600,'Smelter Reference List'!$E:$E,0)))</f>
        <v/>
      </c>
      <c r="C1600" s="300" t="str">
        <f>IF(LEN(A1600)=0,"",INDEX('Smelter Reference List'!$C:$C,MATCH($A1600,'Smelter Reference List'!$E:$E,0)))</f>
        <v/>
      </c>
      <c r="D1600" s="294" t="str">
        <f ca="1">IF(ISERROR($S1600),"",OFFSET('Smelter Reference List'!$C$4,$S1600-4,0)&amp;"")</f>
        <v/>
      </c>
      <c r="E1600" s="294" t="str">
        <f ca="1">IF(ISERROR($S1600),"",OFFSET('Smelter Reference List'!$D$4,$S1600-4,0)&amp;"")</f>
        <v/>
      </c>
      <c r="F1600" s="294" t="str">
        <f ca="1">IF(ISERROR($S1600),"",OFFSET('Smelter Reference List'!$E$4,$S1600-4,0))</f>
        <v/>
      </c>
      <c r="G1600" s="294" t="str">
        <f ca="1">IF(C1600=$U$4,"Enter smelter details", IF(ISERROR($S1600),"",OFFSET('Smelter Reference List'!$F$4,$S1600-4,0)))</f>
        <v/>
      </c>
      <c r="H1600" s="295" t="str">
        <f ca="1">IF(ISERROR($S1600),"",OFFSET('Smelter Reference List'!$G$4,$S1600-4,0))</f>
        <v/>
      </c>
      <c r="I1600" s="296" t="str">
        <f ca="1">IF(ISERROR($S1600),"",OFFSET('Smelter Reference List'!$H$4,$S1600-4,0))</f>
        <v/>
      </c>
      <c r="J1600" s="296" t="str">
        <f ca="1">IF(ISERROR($S1600),"",OFFSET('Smelter Reference List'!$I$4,$S1600-4,0))</f>
        <v/>
      </c>
      <c r="K1600" s="297"/>
      <c r="L1600" s="297"/>
      <c r="M1600" s="297"/>
      <c r="N1600" s="297"/>
      <c r="O1600" s="297"/>
      <c r="P1600" s="297"/>
      <c r="Q1600" s="298"/>
      <c r="R1600" s="227"/>
      <c r="S1600" s="228" t="e">
        <f>IF(C1600="",NA(),MATCH($B1600&amp;$C1600,'Smelter Reference List'!$J:$J,0))</f>
        <v>#N/A</v>
      </c>
      <c r="T1600" s="229"/>
      <c r="U1600" s="229">
        <f t="shared" ca="1" si="49"/>
        <v>0</v>
      </c>
      <c r="V1600" s="229"/>
      <c r="W1600" s="229"/>
      <c r="Y1600" s="223" t="str">
        <f t="shared" si="50"/>
        <v/>
      </c>
    </row>
    <row r="1601" spans="1:25" s="223" customFormat="1" ht="20.25">
      <c r="A1601" s="293"/>
      <c r="B1601" s="294" t="str">
        <f>IF(LEN(A1601)=0,"",INDEX('Smelter Reference List'!$A:$A,MATCH($A1601,'Smelter Reference List'!$E:$E,0)))</f>
        <v/>
      </c>
      <c r="C1601" s="300" t="str">
        <f>IF(LEN(A1601)=0,"",INDEX('Smelter Reference List'!$C:$C,MATCH($A1601,'Smelter Reference List'!$E:$E,0)))</f>
        <v/>
      </c>
      <c r="D1601" s="294" t="str">
        <f ca="1">IF(ISERROR($S1601),"",OFFSET('Smelter Reference List'!$C$4,$S1601-4,0)&amp;"")</f>
        <v/>
      </c>
      <c r="E1601" s="294" t="str">
        <f ca="1">IF(ISERROR($S1601),"",OFFSET('Smelter Reference List'!$D$4,$S1601-4,0)&amp;"")</f>
        <v/>
      </c>
      <c r="F1601" s="294" t="str">
        <f ca="1">IF(ISERROR($S1601),"",OFFSET('Smelter Reference List'!$E$4,$S1601-4,0))</f>
        <v/>
      </c>
      <c r="G1601" s="294" t="str">
        <f ca="1">IF(C1601=$U$4,"Enter smelter details", IF(ISERROR($S1601),"",OFFSET('Smelter Reference List'!$F$4,$S1601-4,0)))</f>
        <v/>
      </c>
      <c r="H1601" s="295" t="str">
        <f ca="1">IF(ISERROR($S1601),"",OFFSET('Smelter Reference List'!$G$4,$S1601-4,0))</f>
        <v/>
      </c>
      <c r="I1601" s="296" t="str">
        <f ca="1">IF(ISERROR($S1601),"",OFFSET('Smelter Reference List'!$H$4,$S1601-4,0))</f>
        <v/>
      </c>
      <c r="J1601" s="296" t="str">
        <f ca="1">IF(ISERROR($S1601),"",OFFSET('Smelter Reference List'!$I$4,$S1601-4,0))</f>
        <v/>
      </c>
      <c r="K1601" s="297"/>
      <c r="L1601" s="297"/>
      <c r="M1601" s="297"/>
      <c r="N1601" s="297"/>
      <c r="O1601" s="297"/>
      <c r="P1601" s="297"/>
      <c r="Q1601" s="298"/>
      <c r="R1601" s="227"/>
      <c r="S1601" s="228" t="e">
        <f>IF(C1601="",NA(),MATCH($B1601&amp;$C1601,'Smelter Reference List'!$J:$J,0))</f>
        <v>#N/A</v>
      </c>
      <c r="T1601" s="229"/>
      <c r="U1601" s="229">
        <f t="shared" ca="1" si="49"/>
        <v>0</v>
      </c>
      <c r="V1601" s="229"/>
      <c r="W1601" s="229"/>
      <c r="Y1601" s="223" t="str">
        <f t="shared" si="50"/>
        <v/>
      </c>
    </row>
    <row r="1602" spans="1:25" s="223" customFormat="1" ht="20.25">
      <c r="A1602" s="293"/>
      <c r="B1602" s="294" t="str">
        <f>IF(LEN(A1602)=0,"",INDEX('Smelter Reference List'!$A:$A,MATCH($A1602,'Smelter Reference List'!$E:$E,0)))</f>
        <v/>
      </c>
      <c r="C1602" s="300" t="str">
        <f>IF(LEN(A1602)=0,"",INDEX('Smelter Reference List'!$C:$C,MATCH($A1602,'Smelter Reference List'!$E:$E,0)))</f>
        <v/>
      </c>
      <c r="D1602" s="294" t="str">
        <f ca="1">IF(ISERROR($S1602),"",OFFSET('Smelter Reference List'!$C$4,$S1602-4,0)&amp;"")</f>
        <v/>
      </c>
      <c r="E1602" s="294" t="str">
        <f ca="1">IF(ISERROR($S1602),"",OFFSET('Smelter Reference List'!$D$4,$S1602-4,0)&amp;"")</f>
        <v/>
      </c>
      <c r="F1602" s="294" t="str">
        <f ca="1">IF(ISERROR($S1602),"",OFFSET('Smelter Reference List'!$E$4,$S1602-4,0))</f>
        <v/>
      </c>
      <c r="G1602" s="294" t="str">
        <f ca="1">IF(C1602=$U$4,"Enter smelter details", IF(ISERROR($S1602),"",OFFSET('Smelter Reference List'!$F$4,$S1602-4,0)))</f>
        <v/>
      </c>
      <c r="H1602" s="295" t="str">
        <f ca="1">IF(ISERROR($S1602),"",OFFSET('Smelter Reference List'!$G$4,$S1602-4,0))</f>
        <v/>
      </c>
      <c r="I1602" s="296" t="str">
        <f ca="1">IF(ISERROR($S1602),"",OFFSET('Smelter Reference List'!$H$4,$S1602-4,0))</f>
        <v/>
      </c>
      <c r="J1602" s="296" t="str">
        <f ca="1">IF(ISERROR($S1602),"",OFFSET('Smelter Reference List'!$I$4,$S1602-4,0))</f>
        <v/>
      </c>
      <c r="K1602" s="297"/>
      <c r="L1602" s="297"/>
      <c r="M1602" s="297"/>
      <c r="N1602" s="297"/>
      <c r="O1602" s="297"/>
      <c r="P1602" s="297"/>
      <c r="Q1602" s="298"/>
      <c r="R1602" s="227"/>
      <c r="S1602" s="228" t="e">
        <f>IF(C1602="",NA(),MATCH($B1602&amp;$C1602,'Smelter Reference List'!$J:$J,0))</f>
        <v>#N/A</v>
      </c>
      <c r="T1602" s="229"/>
      <c r="U1602" s="229">
        <f t="shared" ca="1" si="49"/>
        <v>0</v>
      </c>
      <c r="V1602" s="229"/>
      <c r="W1602" s="229"/>
      <c r="Y1602" s="223" t="str">
        <f t="shared" si="50"/>
        <v/>
      </c>
    </row>
    <row r="1603" spans="1:25" s="223" customFormat="1" ht="20.25">
      <c r="A1603" s="293"/>
      <c r="B1603" s="294" t="str">
        <f>IF(LEN(A1603)=0,"",INDEX('Smelter Reference List'!$A:$A,MATCH($A1603,'Smelter Reference List'!$E:$E,0)))</f>
        <v/>
      </c>
      <c r="C1603" s="300" t="str">
        <f>IF(LEN(A1603)=0,"",INDEX('Smelter Reference List'!$C:$C,MATCH($A1603,'Smelter Reference List'!$E:$E,0)))</f>
        <v/>
      </c>
      <c r="D1603" s="294" t="str">
        <f ca="1">IF(ISERROR($S1603),"",OFFSET('Smelter Reference List'!$C$4,$S1603-4,0)&amp;"")</f>
        <v/>
      </c>
      <c r="E1603" s="294" t="str">
        <f ca="1">IF(ISERROR($S1603),"",OFFSET('Smelter Reference List'!$D$4,$S1603-4,0)&amp;"")</f>
        <v/>
      </c>
      <c r="F1603" s="294" t="str">
        <f ca="1">IF(ISERROR($S1603),"",OFFSET('Smelter Reference List'!$E$4,$S1603-4,0))</f>
        <v/>
      </c>
      <c r="G1603" s="294" t="str">
        <f ca="1">IF(C1603=$U$4,"Enter smelter details", IF(ISERROR($S1603),"",OFFSET('Smelter Reference List'!$F$4,$S1603-4,0)))</f>
        <v/>
      </c>
      <c r="H1603" s="295" t="str">
        <f ca="1">IF(ISERROR($S1603),"",OFFSET('Smelter Reference List'!$G$4,$S1603-4,0))</f>
        <v/>
      </c>
      <c r="I1603" s="296" t="str">
        <f ca="1">IF(ISERROR($S1603),"",OFFSET('Smelter Reference List'!$H$4,$S1603-4,0))</f>
        <v/>
      </c>
      <c r="J1603" s="296" t="str">
        <f ca="1">IF(ISERROR($S1603),"",OFFSET('Smelter Reference List'!$I$4,$S1603-4,0))</f>
        <v/>
      </c>
      <c r="K1603" s="297"/>
      <c r="L1603" s="297"/>
      <c r="M1603" s="297"/>
      <c r="N1603" s="297"/>
      <c r="O1603" s="297"/>
      <c r="P1603" s="297"/>
      <c r="Q1603" s="298"/>
      <c r="R1603" s="227"/>
      <c r="S1603" s="228" t="e">
        <f>IF(C1603="",NA(),MATCH($B1603&amp;$C1603,'Smelter Reference List'!$J:$J,0))</f>
        <v>#N/A</v>
      </c>
      <c r="T1603" s="229"/>
      <c r="U1603" s="229">
        <f t="shared" ca="1" si="49"/>
        <v>0</v>
      </c>
      <c r="V1603" s="229"/>
      <c r="W1603" s="229"/>
      <c r="Y1603" s="223" t="str">
        <f t="shared" si="50"/>
        <v/>
      </c>
    </row>
    <row r="1604" spans="1:25" s="223" customFormat="1" ht="20.25">
      <c r="A1604" s="293"/>
      <c r="B1604" s="294" t="str">
        <f>IF(LEN(A1604)=0,"",INDEX('Smelter Reference List'!$A:$A,MATCH($A1604,'Smelter Reference List'!$E:$E,0)))</f>
        <v/>
      </c>
      <c r="C1604" s="300" t="str">
        <f>IF(LEN(A1604)=0,"",INDEX('Smelter Reference List'!$C:$C,MATCH($A1604,'Smelter Reference List'!$E:$E,0)))</f>
        <v/>
      </c>
      <c r="D1604" s="294" t="str">
        <f ca="1">IF(ISERROR($S1604),"",OFFSET('Smelter Reference List'!$C$4,$S1604-4,0)&amp;"")</f>
        <v/>
      </c>
      <c r="E1604" s="294" t="str">
        <f ca="1">IF(ISERROR($S1604),"",OFFSET('Smelter Reference List'!$D$4,$S1604-4,0)&amp;"")</f>
        <v/>
      </c>
      <c r="F1604" s="294" t="str">
        <f ca="1">IF(ISERROR($S1604),"",OFFSET('Smelter Reference List'!$E$4,$S1604-4,0))</f>
        <v/>
      </c>
      <c r="G1604" s="294" t="str">
        <f ca="1">IF(C1604=$U$4,"Enter smelter details", IF(ISERROR($S1604),"",OFFSET('Smelter Reference List'!$F$4,$S1604-4,0)))</f>
        <v/>
      </c>
      <c r="H1604" s="295" t="str">
        <f ca="1">IF(ISERROR($S1604),"",OFFSET('Smelter Reference List'!$G$4,$S1604-4,0))</f>
        <v/>
      </c>
      <c r="I1604" s="296" t="str">
        <f ca="1">IF(ISERROR($S1604),"",OFFSET('Smelter Reference List'!$H$4,$S1604-4,0))</f>
        <v/>
      </c>
      <c r="J1604" s="296" t="str">
        <f ca="1">IF(ISERROR($S1604),"",OFFSET('Smelter Reference List'!$I$4,$S1604-4,0))</f>
        <v/>
      </c>
      <c r="K1604" s="297"/>
      <c r="L1604" s="297"/>
      <c r="M1604" s="297"/>
      <c r="N1604" s="297"/>
      <c r="O1604" s="297"/>
      <c r="P1604" s="297"/>
      <c r="Q1604" s="298"/>
      <c r="R1604" s="227"/>
      <c r="S1604" s="228" t="e">
        <f>IF(C1604="",NA(),MATCH($B1604&amp;$C1604,'Smelter Reference List'!$J:$J,0))</f>
        <v>#N/A</v>
      </c>
      <c r="T1604" s="229"/>
      <c r="U1604" s="229">
        <f t="shared" ca="1" si="49"/>
        <v>0</v>
      </c>
      <c r="V1604" s="229"/>
      <c r="W1604" s="229"/>
      <c r="Y1604" s="223" t="str">
        <f t="shared" si="50"/>
        <v/>
      </c>
    </row>
    <row r="1605" spans="1:25" s="223" customFormat="1" ht="20.25">
      <c r="A1605" s="293"/>
      <c r="B1605" s="294" t="str">
        <f>IF(LEN(A1605)=0,"",INDEX('Smelter Reference List'!$A:$A,MATCH($A1605,'Smelter Reference List'!$E:$E,0)))</f>
        <v/>
      </c>
      <c r="C1605" s="300" t="str">
        <f>IF(LEN(A1605)=0,"",INDEX('Smelter Reference List'!$C:$C,MATCH($A1605,'Smelter Reference List'!$E:$E,0)))</f>
        <v/>
      </c>
      <c r="D1605" s="294" t="str">
        <f ca="1">IF(ISERROR($S1605),"",OFFSET('Smelter Reference List'!$C$4,$S1605-4,0)&amp;"")</f>
        <v/>
      </c>
      <c r="E1605" s="294" t="str">
        <f ca="1">IF(ISERROR($S1605),"",OFFSET('Smelter Reference List'!$D$4,$S1605-4,0)&amp;"")</f>
        <v/>
      </c>
      <c r="F1605" s="294" t="str">
        <f ca="1">IF(ISERROR($S1605),"",OFFSET('Smelter Reference List'!$E$4,$S1605-4,0))</f>
        <v/>
      </c>
      <c r="G1605" s="294" t="str">
        <f ca="1">IF(C1605=$U$4,"Enter smelter details", IF(ISERROR($S1605),"",OFFSET('Smelter Reference List'!$F$4,$S1605-4,0)))</f>
        <v/>
      </c>
      <c r="H1605" s="295" t="str">
        <f ca="1">IF(ISERROR($S1605),"",OFFSET('Smelter Reference List'!$G$4,$S1605-4,0))</f>
        <v/>
      </c>
      <c r="I1605" s="296" t="str">
        <f ca="1">IF(ISERROR($S1605),"",OFFSET('Smelter Reference List'!$H$4,$S1605-4,0))</f>
        <v/>
      </c>
      <c r="J1605" s="296" t="str">
        <f ca="1">IF(ISERROR($S1605),"",OFFSET('Smelter Reference List'!$I$4,$S1605-4,0))</f>
        <v/>
      </c>
      <c r="K1605" s="297"/>
      <c r="L1605" s="297"/>
      <c r="M1605" s="297"/>
      <c r="N1605" s="297"/>
      <c r="O1605" s="297"/>
      <c r="P1605" s="297"/>
      <c r="Q1605" s="298"/>
      <c r="R1605" s="227"/>
      <c r="S1605" s="228" t="e">
        <f>IF(C1605="",NA(),MATCH($B1605&amp;$C1605,'Smelter Reference List'!$J:$J,0))</f>
        <v>#N/A</v>
      </c>
      <c r="T1605" s="229"/>
      <c r="U1605" s="229">
        <f t="shared" ca="1" si="49"/>
        <v>0</v>
      </c>
      <c r="V1605" s="229"/>
      <c r="W1605" s="229"/>
      <c r="Y1605" s="223" t="str">
        <f t="shared" si="50"/>
        <v/>
      </c>
    </row>
    <row r="1606" spans="1:25" s="223" customFormat="1" ht="20.25">
      <c r="A1606" s="293"/>
      <c r="B1606" s="294" t="str">
        <f>IF(LEN(A1606)=0,"",INDEX('Smelter Reference List'!$A:$A,MATCH($A1606,'Smelter Reference List'!$E:$E,0)))</f>
        <v/>
      </c>
      <c r="C1606" s="300" t="str">
        <f>IF(LEN(A1606)=0,"",INDEX('Smelter Reference List'!$C:$C,MATCH($A1606,'Smelter Reference List'!$E:$E,0)))</f>
        <v/>
      </c>
      <c r="D1606" s="294" t="str">
        <f ca="1">IF(ISERROR($S1606),"",OFFSET('Smelter Reference List'!$C$4,$S1606-4,0)&amp;"")</f>
        <v/>
      </c>
      <c r="E1606" s="294" t="str">
        <f ca="1">IF(ISERROR($S1606),"",OFFSET('Smelter Reference List'!$D$4,$S1606-4,0)&amp;"")</f>
        <v/>
      </c>
      <c r="F1606" s="294" t="str">
        <f ca="1">IF(ISERROR($S1606),"",OFFSET('Smelter Reference List'!$E$4,$S1606-4,0))</f>
        <v/>
      </c>
      <c r="G1606" s="294" t="str">
        <f ca="1">IF(C1606=$U$4,"Enter smelter details", IF(ISERROR($S1606),"",OFFSET('Smelter Reference List'!$F$4,$S1606-4,0)))</f>
        <v/>
      </c>
      <c r="H1606" s="295" t="str">
        <f ca="1">IF(ISERROR($S1606),"",OFFSET('Smelter Reference List'!$G$4,$S1606-4,0))</f>
        <v/>
      </c>
      <c r="I1606" s="296" t="str">
        <f ca="1">IF(ISERROR($S1606),"",OFFSET('Smelter Reference List'!$H$4,$S1606-4,0))</f>
        <v/>
      </c>
      <c r="J1606" s="296" t="str">
        <f ca="1">IF(ISERROR($S1606),"",OFFSET('Smelter Reference List'!$I$4,$S1606-4,0))</f>
        <v/>
      </c>
      <c r="K1606" s="297"/>
      <c r="L1606" s="297"/>
      <c r="M1606" s="297"/>
      <c r="N1606" s="297"/>
      <c r="O1606" s="297"/>
      <c r="P1606" s="297"/>
      <c r="Q1606" s="298"/>
      <c r="R1606" s="227"/>
      <c r="S1606" s="228" t="e">
        <f>IF(C1606="",NA(),MATCH($B1606&amp;$C1606,'Smelter Reference List'!$J:$J,0))</f>
        <v>#N/A</v>
      </c>
      <c r="T1606" s="229"/>
      <c r="U1606" s="229">
        <f t="shared" ref="U1606:U1669" ca="1" si="51">IF(AND(C1606="Smelter not listed",OR(LEN(D1606)=0,LEN(E1606)=0)),1,0)</f>
        <v>0</v>
      </c>
      <c r="V1606" s="229"/>
      <c r="W1606" s="229"/>
      <c r="Y1606" s="223" t="str">
        <f t="shared" ref="Y1606:Y1669" si="52">B1606&amp;C1606</f>
        <v/>
      </c>
    </row>
    <row r="1607" spans="1:25" s="223" customFormat="1" ht="20.25">
      <c r="A1607" s="293"/>
      <c r="B1607" s="294" t="str">
        <f>IF(LEN(A1607)=0,"",INDEX('Smelter Reference List'!$A:$A,MATCH($A1607,'Smelter Reference List'!$E:$E,0)))</f>
        <v/>
      </c>
      <c r="C1607" s="300" t="str">
        <f>IF(LEN(A1607)=0,"",INDEX('Smelter Reference List'!$C:$C,MATCH($A1607,'Smelter Reference List'!$E:$E,0)))</f>
        <v/>
      </c>
      <c r="D1607" s="294" t="str">
        <f ca="1">IF(ISERROR($S1607),"",OFFSET('Smelter Reference List'!$C$4,$S1607-4,0)&amp;"")</f>
        <v/>
      </c>
      <c r="E1607" s="294" t="str">
        <f ca="1">IF(ISERROR($S1607),"",OFFSET('Smelter Reference List'!$D$4,$S1607-4,0)&amp;"")</f>
        <v/>
      </c>
      <c r="F1607" s="294" t="str">
        <f ca="1">IF(ISERROR($S1607),"",OFFSET('Smelter Reference List'!$E$4,$S1607-4,0))</f>
        <v/>
      </c>
      <c r="G1607" s="294" t="str">
        <f ca="1">IF(C1607=$U$4,"Enter smelter details", IF(ISERROR($S1607),"",OFFSET('Smelter Reference List'!$F$4,$S1607-4,0)))</f>
        <v/>
      </c>
      <c r="H1607" s="295" t="str">
        <f ca="1">IF(ISERROR($S1607),"",OFFSET('Smelter Reference List'!$G$4,$S1607-4,0))</f>
        <v/>
      </c>
      <c r="I1607" s="296" t="str">
        <f ca="1">IF(ISERROR($S1607),"",OFFSET('Smelter Reference List'!$H$4,$S1607-4,0))</f>
        <v/>
      </c>
      <c r="J1607" s="296" t="str">
        <f ca="1">IF(ISERROR($S1607),"",OFFSET('Smelter Reference List'!$I$4,$S1607-4,0))</f>
        <v/>
      </c>
      <c r="K1607" s="297"/>
      <c r="L1607" s="297"/>
      <c r="M1607" s="297"/>
      <c r="N1607" s="297"/>
      <c r="O1607" s="297"/>
      <c r="P1607" s="297"/>
      <c r="Q1607" s="298"/>
      <c r="R1607" s="227"/>
      <c r="S1607" s="228" t="e">
        <f>IF(C1607="",NA(),MATCH($B1607&amp;$C1607,'Smelter Reference List'!$J:$J,0))</f>
        <v>#N/A</v>
      </c>
      <c r="T1607" s="229"/>
      <c r="U1607" s="229">
        <f t="shared" ca="1" si="51"/>
        <v>0</v>
      </c>
      <c r="V1607" s="229"/>
      <c r="W1607" s="229"/>
      <c r="Y1607" s="223" t="str">
        <f t="shared" si="52"/>
        <v/>
      </c>
    </row>
    <row r="1608" spans="1:25" s="223" customFormat="1" ht="20.25">
      <c r="A1608" s="293"/>
      <c r="B1608" s="294" t="str">
        <f>IF(LEN(A1608)=0,"",INDEX('Smelter Reference List'!$A:$A,MATCH($A1608,'Smelter Reference List'!$E:$E,0)))</f>
        <v/>
      </c>
      <c r="C1608" s="300" t="str">
        <f>IF(LEN(A1608)=0,"",INDEX('Smelter Reference List'!$C:$C,MATCH($A1608,'Smelter Reference List'!$E:$E,0)))</f>
        <v/>
      </c>
      <c r="D1608" s="294" t="str">
        <f ca="1">IF(ISERROR($S1608),"",OFFSET('Smelter Reference List'!$C$4,$S1608-4,0)&amp;"")</f>
        <v/>
      </c>
      <c r="E1608" s="294" t="str">
        <f ca="1">IF(ISERROR($S1608),"",OFFSET('Smelter Reference List'!$D$4,$S1608-4,0)&amp;"")</f>
        <v/>
      </c>
      <c r="F1608" s="294" t="str">
        <f ca="1">IF(ISERROR($S1608),"",OFFSET('Smelter Reference List'!$E$4,$S1608-4,0))</f>
        <v/>
      </c>
      <c r="G1608" s="294" t="str">
        <f ca="1">IF(C1608=$U$4,"Enter smelter details", IF(ISERROR($S1608),"",OFFSET('Smelter Reference List'!$F$4,$S1608-4,0)))</f>
        <v/>
      </c>
      <c r="H1608" s="295" t="str">
        <f ca="1">IF(ISERROR($S1608),"",OFFSET('Smelter Reference List'!$G$4,$S1608-4,0))</f>
        <v/>
      </c>
      <c r="I1608" s="296" t="str">
        <f ca="1">IF(ISERROR($S1608),"",OFFSET('Smelter Reference List'!$H$4,$S1608-4,0))</f>
        <v/>
      </c>
      <c r="J1608" s="296" t="str">
        <f ca="1">IF(ISERROR($S1608),"",OFFSET('Smelter Reference List'!$I$4,$S1608-4,0))</f>
        <v/>
      </c>
      <c r="K1608" s="297"/>
      <c r="L1608" s="297"/>
      <c r="M1608" s="297"/>
      <c r="N1608" s="297"/>
      <c r="O1608" s="297"/>
      <c r="P1608" s="297"/>
      <c r="Q1608" s="298"/>
      <c r="R1608" s="227"/>
      <c r="S1608" s="228" t="e">
        <f>IF(C1608="",NA(),MATCH($B1608&amp;$C1608,'Smelter Reference List'!$J:$J,0))</f>
        <v>#N/A</v>
      </c>
      <c r="T1608" s="229"/>
      <c r="U1608" s="229">
        <f t="shared" ca="1" si="51"/>
        <v>0</v>
      </c>
      <c r="V1608" s="229"/>
      <c r="W1608" s="229"/>
      <c r="Y1608" s="223" t="str">
        <f t="shared" si="52"/>
        <v/>
      </c>
    </row>
    <row r="1609" spans="1:25" s="223" customFormat="1" ht="20.25">
      <c r="A1609" s="293"/>
      <c r="B1609" s="294" t="str">
        <f>IF(LEN(A1609)=0,"",INDEX('Smelter Reference List'!$A:$A,MATCH($A1609,'Smelter Reference List'!$E:$E,0)))</f>
        <v/>
      </c>
      <c r="C1609" s="300" t="str">
        <f>IF(LEN(A1609)=0,"",INDEX('Smelter Reference List'!$C:$C,MATCH($A1609,'Smelter Reference List'!$E:$E,0)))</f>
        <v/>
      </c>
      <c r="D1609" s="294" t="str">
        <f ca="1">IF(ISERROR($S1609),"",OFFSET('Smelter Reference List'!$C$4,$S1609-4,0)&amp;"")</f>
        <v/>
      </c>
      <c r="E1609" s="294" t="str">
        <f ca="1">IF(ISERROR($S1609),"",OFFSET('Smelter Reference List'!$D$4,$S1609-4,0)&amp;"")</f>
        <v/>
      </c>
      <c r="F1609" s="294" t="str">
        <f ca="1">IF(ISERROR($S1609),"",OFFSET('Smelter Reference List'!$E$4,$S1609-4,0))</f>
        <v/>
      </c>
      <c r="G1609" s="294" t="str">
        <f ca="1">IF(C1609=$U$4,"Enter smelter details", IF(ISERROR($S1609),"",OFFSET('Smelter Reference List'!$F$4,$S1609-4,0)))</f>
        <v/>
      </c>
      <c r="H1609" s="295" t="str">
        <f ca="1">IF(ISERROR($S1609),"",OFFSET('Smelter Reference List'!$G$4,$S1609-4,0))</f>
        <v/>
      </c>
      <c r="I1609" s="296" t="str">
        <f ca="1">IF(ISERROR($S1609),"",OFFSET('Smelter Reference List'!$H$4,$S1609-4,0))</f>
        <v/>
      </c>
      <c r="J1609" s="296" t="str">
        <f ca="1">IF(ISERROR($S1609),"",OFFSET('Smelter Reference List'!$I$4,$S1609-4,0))</f>
        <v/>
      </c>
      <c r="K1609" s="297"/>
      <c r="L1609" s="297"/>
      <c r="M1609" s="297"/>
      <c r="N1609" s="297"/>
      <c r="O1609" s="297"/>
      <c r="P1609" s="297"/>
      <c r="Q1609" s="298"/>
      <c r="R1609" s="227"/>
      <c r="S1609" s="228" t="e">
        <f>IF(C1609="",NA(),MATCH($B1609&amp;$C1609,'Smelter Reference List'!$J:$J,0))</f>
        <v>#N/A</v>
      </c>
      <c r="T1609" s="229"/>
      <c r="U1609" s="229">
        <f t="shared" ca="1" si="51"/>
        <v>0</v>
      </c>
      <c r="V1609" s="229"/>
      <c r="W1609" s="229"/>
      <c r="Y1609" s="223" t="str">
        <f t="shared" si="52"/>
        <v/>
      </c>
    </row>
    <row r="1610" spans="1:25" s="223" customFormat="1" ht="20.25">
      <c r="A1610" s="293"/>
      <c r="B1610" s="294" t="str">
        <f>IF(LEN(A1610)=0,"",INDEX('Smelter Reference List'!$A:$A,MATCH($A1610,'Smelter Reference List'!$E:$E,0)))</f>
        <v/>
      </c>
      <c r="C1610" s="300" t="str">
        <f>IF(LEN(A1610)=0,"",INDEX('Smelter Reference List'!$C:$C,MATCH($A1610,'Smelter Reference List'!$E:$E,0)))</f>
        <v/>
      </c>
      <c r="D1610" s="294" t="str">
        <f ca="1">IF(ISERROR($S1610),"",OFFSET('Smelter Reference List'!$C$4,$S1610-4,0)&amp;"")</f>
        <v/>
      </c>
      <c r="E1610" s="294" t="str">
        <f ca="1">IF(ISERROR($S1610),"",OFFSET('Smelter Reference List'!$D$4,$S1610-4,0)&amp;"")</f>
        <v/>
      </c>
      <c r="F1610" s="294" t="str">
        <f ca="1">IF(ISERROR($S1610),"",OFFSET('Smelter Reference List'!$E$4,$S1610-4,0))</f>
        <v/>
      </c>
      <c r="G1610" s="294" t="str">
        <f ca="1">IF(C1610=$U$4,"Enter smelter details", IF(ISERROR($S1610),"",OFFSET('Smelter Reference List'!$F$4,$S1610-4,0)))</f>
        <v/>
      </c>
      <c r="H1610" s="295" t="str">
        <f ca="1">IF(ISERROR($S1610),"",OFFSET('Smelter Reference List'!$G$4,$S1610-4,0))</f>
        <v/>
      </c>
      <c r="I1610" s="296" t="str">
        <f ca="1">IF(ISERROR($S1610),"",OFFSET('Smelter Reference List'!$H$4,$S1610-4,0))</f>
        <v/>
      </c>
      <c r="J1610" s="296" t="str">
        <f ca="1">IF(ISERROR($S1610),"",OFFSET('Smelter Reference List'!$I$4,$S1610-4,0))</f>
        <v/>
      </c>
      <c r="K1610" s="297"/>
      <c r="L1610" s="297"/>
      <c r="M1610" s="297"/>
      <c r="N1610" s="297"/>
      <c r="O1610" s="297"/>
      <c r="P1610" s="297"/>
      <c r="Q1610" s="298"/>
      <c r="R1610" s="227"/>
      <c r="S1610" s="228" t="e">
        <f>IF(C1610="",NA(),MATCH($B1610&amp;$C1610,'Smelter Reference List'!$J:$J,0))</f>
        <v>#N/A</v>
      </c>
      <c r="T1610" s="229"/>
      <c r="U1610" s="229">
        <f t="shared" ca="1" si="51"/>
        <v>0</v>
      </c>
      <c r="V1610" s="229"/>
      <c r="W1610" s="229"/>
      <c r="Y1610" s="223" t="str">
        <f t="shared" si="52"/>
        <v/>
      </c>
    </row>
    <row r="1611" spans="1:25" s="223" customFormat="1" ht="20.25">
      <c r="A1611" s="293"/>
      <c r="B1611" s="294" t="str">
        <f>IF(LEN(A1611)=0,"",INDEX('Smelter Reference List'!$A:$A,MATCH($A1611,'Smelter Reference List'!$E:$E,0)))</f>
        <v/>
      </c>
      <c r="C1611" s="300" t="str">
        <f>IF(LEN(A1611)=0,"",INDEX('Smelter Reference List'!$C:$C,MATCH($A1611,'Smelter Reference List'!$E:$E,0)))</f>
        <v/>
      </c>
      <c r="D1611" s="294" t="str">
        <f ca="1">IF(ISERROR($S1611),"",OFFSET('Smelter Reference List'!$C$4,$S1611-4,0)&amp;"")</f>
        <v/>
      </c>
      <c r="E1611" s="294" t="str">
        <f ca="1">IF(ISERROR($S1611),"",OFFSET('Smelter Reference List'!$D$4,$S1611-4,0)&amp;"")</f>
        <v/>
      </c>
      <c r="F1611" s="294" t="str">
        <f ca="1">IF(ISERROR($S1611),"",OFFSET('Smelter Reference List'!$E$4,$S1611-4,0))</f>
        <v/>
      </c>
      <c r="G1611" s="294" t="str">
        <f ca="1">IF(C1611=$U$4,"Enter smelter details", IF(ISERROR($S1611),"",OFFSET('Smelter Reference List'!$F$4,$S1611-4,0)))</f>
        <v/>
      </c>
      <c r="H1611" s="295" t="str">
        <f ca="1">IF(ISERROR($S1611),"",OFFSET('Smelter Reference List'!$G$4,$S1611-4,0))</f>
        <v/>
      </c>
      <c r="I1611" s="296" t="str">
        <f ca="1">IF(ISERROR($S1611),"",OFFSET('Smelter Reference List'!$H$4,$S1611-4,0))</f>
        <v/>
      </c>
      <c r="J1611" s="296" t="str">
        <f ca="1">IF(ISERROR($S1611),"",OFFSET('Smelter Reference List'!$I$4,$S1611-4,0))</f>
        <v/>
      </c>
      <c r="K1611" s="297"/>
      <c r="L1611" s="297"/>
      <c r="M1611" s="297"/>
      <c r="N1611" s="297"/>
      <c r="O1611" s="297"/>
      <c r="P1611" s="297"/>
      <c r="Q1611" s="298"/>
      <c r="R1611" s="227"/>
      <c r="S1611" s="228" t="e">
        <f>IF(C1611="",NA(),MATCH($B1611&amp;$C1611,'Smelter Reference List'!$J:$J,0))</f>
        <v>#N/A</v>
      </c>
      <c r="T1611" s="229"/>
      <c r="U1611" s="229">
        <f t="shared" ca="1" si="51"/>
        <v>0</v>
      </c>
      <c r="V1611" s="229"/>
      <c r="W1611" s="229"/>
      <c r="Y1611" s="223" t="str">
        <f t="shared" si="52"/>
        <v/>
      </c>
    </row>
    <row r="1612" spans="1:25" s="223" customFormat="1" ht="20.25">
      <c r="A1612" s="293"/>
      <c r="B1612" s="294" t="str">
        <f>IF(LEN(A1612)=0,"",INDEX('Smelter Reference List'!$A:$A,MATCH($A1612,'Smelter Reference List'!$E:$E,0)))</f>
        <v/>
      </c>
      <c r="C1612" s="300" t="str">
        <f>IF(LEN(A1612)=0,"",INDEX('Smelter Reference List'!$C:$C,MATCH($A1612,'Smelter Reference List'!$E:$E,0)))</f>
        <v/>
      </c>
      <c r="D1612" s="294" t="str">
        <f ca="1">IF(ISERROR($S1612),"",OFFSET('Smelter Reference List'!$C$4,$S1612-4,0)&amp;"")</f>
        <v/>
      </c>
      <c r="E1612" s="294" t="str">
        <f ca="1">IF(ISERROR($S1612),"",OFFSET('Smelter Reference List'!$D$4,$S1612-4,0)&amp;"")</f>
        <v/>
      </c>
      <c r="F1612" s="294" t="str">
        <f ca="1">IF(ISERROR($S1612),"",OFFSET('Smelter Reference List'!$E$4,$S1612-4,0))</f>
        <v/>
      </c>
      <c r="G1612" s="294" t="str">
        <f ca="1">IF(C1612=$U$4,"Enter smelter details", IF(ISERROR($S1612),"",OFFSET('Smelter Reference List'!$F$4,$S1612-4,0)))</f>
        <v/>
      </c>
      <c r="H1612" s="295" t="str">
        <f ca="1">IF(ISERROR($S1612),"",OFFSET('Smelter Reference List'!$G$4,$S1612-4,0))</f>
        <v/>
      </c>
      <c r="I1612" s="296" t="str">
        <f ca="1">IF(ISERROR($S1612),"",OFFSET('Smelter Reference List'!$H$4,$S1612-4,0))</f>
        <v/>
      </c>
      <c r="J1612" s="296" t="str">
        <f ca="1">IF(ISERROR($S1612),"",OFFSET('Smelter Reference List'!$I$4,$S1612-4,0))</f>
        <v/>
      </c>
      <c r="K1612" s="297"/>
      <c r="L1612" s="297"/>
      <c r="M1612" s="297"/>
      <c r="N1612" s="297"/>
      <c r="O1612" s="297"/>
      <c r="P1612" s="297"/>
      <c r="Q1612" s="298"/>
      <c r="R1612" s="227"/>
      <c r="S1612" s="228" t="e">
        <f>IF(C1612="",NA(),MATCH($B1612&amp;$C1612,'Smelter Reference List'!$J:$J,0))</f>
        <v>#N/A</v>
      </c>
      <c r="T1612" s="229"/>
      <c r="U1612" s="229">
        <f t="shared" ca="1" si="51"/>
        <v>0</v>
      </c>
      <c r="V1612" s="229"/>
      <c r="W1612" s="229"/>
      <c r="Y1612" s="223" t="str">
        <f t="shared" si="52"/>
        <v/>
      </c>
    </row>
    <row r="1613" spans="1:25" s="223" customFormat="1" ht="20.25">
      <c r="A1613" s="293"/>
      <c r="B1613" s="294" t="str">
        <f>IF(LEN(A1613)=0,"",INDEX('Smelter Reference List'!$A:$A,MATCH($A1613,'Smelter Reference List'!$E:$E,0)))</f>
        <v/>
      </c>
      <c r="C1613" s="300" t="str">
        <f>IF(LEN(A1613)=0,"",INDEX('Smelter Reference List'!$C:$C,MATCH($A1613,'Smelter Reference List'!$E:$E,0)))</f>
        <v/>
      </c>
      <c r="D1613" s="294" t="str">
        <f ca="1">IF(ISERROR($S1613),"",OFFSET('Smelter Reference List'!$C$4,$S1613-4,0)&amp;"")</f>
        <v/>
      </c>
      <c r="E1613" s="294" t="str">
        <f ca="1">IF(ISERROR($S1613),"",OFFSET('Smelter Reference List'!$D$4,$S1613-4,0)&amp;"")</f>
        <v/>
      </c>
      <c r="F1613" s="294" t="str">
        <f ca="1">IF(ISERROR($S1613),"",OFFSET('Smelter Reference List'!$E$4,$S1613-4,0))</f>
        <v/>
      </c>
      <c r="G1613" s="294" t="str">
        <f ca="1">IF(C1613=$U$4,"Enter smelter details", IF(ISERROR($S1613),"",OFFSET('Smelter Reference List'!$F$4,$S1613-4,0)))</f>
        <v/>
      </c>
      <c r="H1613" s="295" t="str">
        <f ca="1">IF(ISERROR($S1613),"",OFFSET('Smelter Reference List'!$G$4,$S1613-4,0))</f>
        <v/>
      </c>
      <c r="I1613" s="296" t="str">
        <f ca="1">IF(ISERROR($S1613),"",OFFSET('Smelter Reference List'!$H$4,$S1613-4,0))</f>
        <v/>
      </c>
      <c r="J1613" s="296" t="str">
        <f ca="1">IF(ISERROR($S1613),"",OFFSET('Smelter Reference List'!$I$4,$S1613-4,0))</f>
        <v/>
      </c>
      <c r="K1613" s="297"/>
      <c r="L1613" s="297"/>
      <c r="M1613" s="297"/>
      <c r="N1613" s="297"/>
      <c r="O1613" s="297"/>
      <c r="P1613" s="297"/>
      <c r="Q1613" s="298"/>
      <c r="R1613" s="227"/>
      <c r="S1613" s="228" t="e">
        <f>IF(C1613="",NA(),MATCH($B1613&amp;$C1613,'Smelter Reference List'!$J:$J,0))</f>
        <v>#N/A</v>
      </c>
      <c r="T1613" s="229"/>
      <c r="U1613" s="229">
        <f t="shared" ca="1" si="51"/>
        <v>0</v>
      </c>
      <c r="V1613" s="229"/>
      <c r="W1613" s="229"/>
      <c r="Y1613" s="223" t="str">
        <f t="shared" si="52"/>
        <v/>
      </c>
    </row>
    <row r="1614" spans="1:25" s="223" customFormat="1" ht="20.25">
      <c r="A1614" s="293"/>
      <c r="B1614" s="294" t="str">
        <f>IF(LEN(A1614)=0,"",INDEX('Smelter Reference List'!$A:$A,MATCH($A1614,'Smelter Reference List'!$E:$E,0)))</f>
        <v/>
      </c>
      <c r="C1614" s="300" t="str">
        <f>IF(LEN(A1614)=0,"",INDEX('Smelter Reference List'!$C:$C,MATCH($A1614,'Smelter Reference List'!$E:$E,0)))</f>
        <v/>
      </c>
      <c r="D1614" s="294" t="str">
        <f ca="1">IF(ISERROR($S1614),"",OFFSET('Smelter Reference List'!$C$4,$S1614-4,0)&amp;"")</f>
        <v/>
      </c>
      <c r="E1614" s="294" t="str">
        <f ca="1">IF(ISERROR($S1614),"",OFFSET('Smelter Reference List'!$D$4,$S1614-4,0)&amp;"")</f>
        <v/>
      </c>
      <c r="F1614" s="294" t="str">
        <f ca="1">IF(ISERROR($S1614),"",OFFSET('Smelter Reference List'!$E$4,$S1614-4,0))</f>
        <v/>
      </c>
      <c r="G1614" s="294" t="str">
        <f ca="1">IF(C1614=$U$4,"Enter smelter details", IF(ISERROR($S1614),"",OFFSET('Smelter Reference List'!$F$4,$S1614-4,0)))</f>
        <v/>
      </c>
      <c r="H1614" s="295" t="str">
        <f ca="1">IF(ISERROR($S1614),"",OFFSET('Smelter Reference List'!$G$4,$S1614-4,0))</f>
        <v/>
      </c>
      <c r="I1614" s="296" t="str">
        <f ca="1">IF(ISERROR($S1614),"",OFFSET('Smelter Reference List'!$H$4,$S1614-4,0))</f>
        <v/>
      </c>
      <c r="J1614" s="296" t="str">
        <f ca="1">IF(ISERROR($S1614),"",OFFSET('Smelter Reference List'!$I$4,$S1614-4,0))</f>
        <v/>
      </c>
      <c r="K1614" s="297"/>
      <c r="L1614" s="297"/>
      <c r="M1614" s="297"/>
      <c r="N1614" s="297"/>
      <c r="O1614" s="297"/>
      <c r="P1614" s="297"/>
      <c r="Q1614" s="298"/>
      <c r="R1614" s="227"/>
      <c r="S1614" s="228" t="e">
        <f>IF(C1614="",NA(),MATCH($B1614&amp;$C1614,'Smelter Reference List'!$J:$J,0))</f>
        <v>#N/A</v>
      </c>
      <c r="T1614" s="229"/>
      <c r="U1614" s="229">
        <f t="shared" ca="1" si="51"/>
        <v>0</v>
      </c>
      <c r="V1614" s="229"/>
      <c r="W1614" s="229"/>
      <c r="Y1614" s="223" t="str">
        <f t="shared" si="52"/>
        <v/>
      </c>
    </row>
    <row r="1615" spans="1:25" s="223" customFormat="1" ht="20.25">
      <c r="A1615" s="293"/>
      <c r="B1615" s="294" t="str">
        <f>IF(LEN(A1615)=0,"",INDEX('Smelter Reference List'!$A:$A,MATCH($A1615,'Smelter Reference List'!$E:$E,0)))</f>
        <v/>
      </c>
      <c r="C1615" s="300" t="str">
        <f>IF(LEN(A1615)=0,"",INDEX('Smelter Reference List'!$C:$C,MATCH($A1615,'Smelter Reference List'!$E:$E,0)))</f>
        <v/>
      </c>
      <c r="D1615" s="294" t="str">
        <f ca="1">IF(ISERROR($S1615),"",OFFSET('Smelter Reference List'!$C$4,$S1615-4,0)&amp;"")</f>
        <v/>
      </c>
      <c r="E1615" s="294" t="str">
        <f ca="1">IF(ISERROR($S1615),"",OFFSET('Smelter Reference List'!$D$4,$S1615-4,0)&amp;"")</f>
        <v/>
      </c>
      <c r="F1615" s="294" t="str">
        <f ca="1">IF(ISERROR($S1615),"",OFFSET('Smelter Reference List'!$E$4,$S1615-4,0))</f>
        <v/>
      </c>
      <c r="G1615" s="294" t="str">
        <f ca="1">IF(C1615=$U$4,"Enter smelter details", IF(ISERROR($S1615),"",OFFSET('Smelter Reference List'!$F$4,$S1615-4,0)))</f>
        <v/>
      </c>
      <c r="H1615" s="295" t="str">
        <f ca="1">IF(ISERROR($S1615),"",OFFSET('Smelter Reference List'!$G$4,$S1615-4,0))</f>
        <v/>
      </c>
      <c r="I1615" s="296" t="str">
        <f ca="1">IF(ISERROR($S1615),"",OFFSET('Smelter Reference List'!$H$4,$S1615-4,0))</f>
        <v/>
      </c>
      <c r="J1615" s="296" t="str">
        <f ca="1">IF(ISERROR($S1615),"",OFFSET('Smelter Reference List'!$I$4,$S1615-4,0))</f>
        <v/>
      </c>
      <c r="K1615" s="297"/>
      <c r="L1615" s="297"/>
      <c r="M1615" s="297"/>
      <c r="N1615" s="297"/>
      <c r="O1615" s="297"/>
      <c r="P1615" s="297"/>
      <c r="Q1615" s="298"/>
      <c r="R1615" s="227"/>
      <c r="S1615" s="228" t="e">
        <f>IF(C1615="",NA(),MATCH($B1615&amp;$C1615,'Smelter Reference List'!$J:$J,0))</f>
        <v>#N/A</v>
      </c>
      <c r="T1615" s="229"/>
      <c r="U1615" s="229">
        <f t="shared" ca="1" si="51"/>
        <v>0</v>
      </c>
      <c r="V1615" s="229"/>
      <c r="W1615" s="229"/>
      <c r="Y1615" s="223" t="str">
        <f t="shared" si="52"/>
        <v/>
      </c>
    </row>
    <row r="1616" spans="1:25" s="223" customFormat="1" ht="20.25">
      <c r="A1616" s="293"/>
      <c r="B1616" s="294" t="str">
        <f>IF(LEN(A1616)=0,"",INDEX('Smelter Reference List'!$A:$A,MATCH($A1616,'Smelter Reference List'!$E:$E,0)))</f>
        <v/>
      </c>
      <c r="C1616" s="300" t="str">
        <f>IF(LEN(A1616)=0,"",INDEX('Smelter Reference List'!$C:$C,MATCH($A1616,'Smelter Reference List'!$E:$E,0)))</f>
        <v/>
      </c>
      <c r="D1616" s="294" t="str">
        <f ca="1">IF(ISERROR($S1616),"",OFFSET('Smelter Reference List'!$C$4,$S1616-4,0)&amp;"")</f>
        <v/>
      </c>
      <c r="E1616" s="294" t="str">
        <f ca="1">IF(ISERROR($S1616),"",OFFSET('Smelter Reference List'!$D$4,$S1616-4,0)&amp;"")</f>
        <v/>
      </c>
      <c r="F1616" s="294" t="str">
        <f ca="1">IF(ISERROR($S1616),"",OFFSET('Smelter Reference List'!$E$4,$S1616-4,0))</f>
        <v/>
      </c>
      <c r="G1616" s="294" t="str">
        <f ca="1">IF(C1616=$U$4,"Enter smelter details", IF(ISERROR($S1616),"",OFFSET('Smelter Reference List'!$F$4,$S1616-4,0)))</f>
        <v/>
      </c>
      <c r="H1616" s="295" t="str">
        <f ca="1">IF(ISERROR($S1616),"",OFFSET('Smelter Reference List'!$G$4,$S1616-4,0))</f>
        <v/>
      </c>
      <c r="I1616" s="296" t="str">
        <f ca="1">IF(ISERROR($S1616),"",OFFSET('Smelter Reference List'!$H$4,$S1616-4,0))</f>
        <v/>
      </c>
      <c r="J1616" s="296" t="str">
        <f ca="1">IF(ISERROR($S1616),"",OFFSET('Smelter Reference List'!$I$4,$S1616-4,0))</f>
        <v/>
      </c>
      <c r="K1616" s="297"/>
      <c r="L1616" s="297"/>
      <c r="M1616" s="297"/>
      <c r="N1616" s="297"/>
      <c r="O1616" s="297"/>
      <c r="P1616" s="297"/>
      <c r="Q1616" s="298"/>
      <c r="R1616" s="227"/>
      <c r="S1616" s="228" t="e">
        <f>IF(C1616="",NA(),MATCH($B1616&amp;$C1616,'Smelter Reference List'!$J:$J,0))</f>
        <v>#N/A</v>
      </c>
      <c r="T1616" s="229"/>
      <c r="U1616" s="229">
        <f t="shared" ca="1" si="51"/>
        <v>0</v>
      </c>
      <c r="V1616" s="229"/>
      <c r="W1616" s="229"/>
      <c r="Y1616" s="223" t="str">
        <f t="shared" si="52"/>
        <v/>
      </c>
    </row>
    <row r="1617" spans="1:25" s="223" customFormat="1" ht="20.25">
      <c r="A1617" s="293"/>
      <c r="B1617" s="294" t="str">
        <f>IF(LEN(A1617)=0,"",INDEX('Smelter Reference List'!$A:$A,MATCH($A1617,'Smelter Reference List'!$E:$E,0)))</f>
        <v/>
      </c>
      <c r="C1617" s="300" t="str">
        <f>IF(LEN(A1617)=0,"",INDEX('Smelter Reference List'!$C:$C,MATCH($A1617,'Smelter Reference List'!$E:$E,0)))</f>
        <v/>
      </c>
      <c r="D1617" s="294" t="str">
        <f ca="1">IF(ISERROR($S1617),"",OFFSET('Smelter Reference List'!$C$4,$S1617-4,0)&amp;"")</f>
        <v/>
      </c>
      <c r="E1617" s="294" t="str">
        <f ca="1">IF(ISERROR($S1617),"",OFFSET('Smelter Reference List'!$D$4,$S1617-4,0)&amp;"")</f>
        <v/>
      </c>
      <c r="F1617" s="294" t="str">
        <f ca="1">IF(ISERROR($S1617),"",OFFSET('Smelter Reference List'!$E$4,$S1617-4,0))</f>
        <v/>
      </c>
      <c r="G1617" s="294" t="str">
        <f ca="1">IF(C1617=$U$4,"Enter smelter details", IF(ISERROR($S1617),"",OFFSET('Smelter Reference List'!$F$4,$S1617-4,0)))</f>
        <v/>
      </c>
      <c r="H1617" s="295" t="str">
        <f ca="1">IF(ISERROR($S1617),"",OFFSET('Smelter Reference List'!$G$4,$S1617-4,0))</f>
        <v/>
      </c>
      <c r="I1617" s="296" t="str">
        <f ca="1">IF(ISERROR($S1617),"",OFFSET('Smelter Reference List'!$H$4,$S1617-4,0))</f>
        <v/>
      </c>
      <c r="J1617" s="296" t="str">
        <f ca="1">IF(ISERROR($S1617),"",OFFSET('Smelter Reference List'!$I$4,$S1617-4,0))</f>
        <v/>
      </c>
      <c r="K1617" s="297"/>
      <c r="L1617" s="297"/>
      <c r="M1617" s="297"/>
      <c r="N1617" s="297"/>
      <c r="O1617" s="297"/>
      <c r="P1617" s="297"/>
      <c r="Q1617" s="298"/>
      <c r="R1617" s="227"/>
      <c r="S1617" s="228" t="e">
        <f>IF(C1617="",NA(),MATCH($B1617&amp;$C1617,'Smelter Reference List'!$J:$J,0))</f>
        <v>#N/A</v>
      </c>
      <c r="T1617" s="229"/>
      <c r="U1617" s="229">
        <f t="shared" ca="1" si="51"/>
        <v>0</v>
      </c>
      <c r="V1617" s="229"/>
      <c r="W1617" s="229"/>
      <c r="Y1617" s="223" t="str">
        <f t="shared" si="52"/>
        <v/>
      </c>
    </row>
    <row r="1618" spans="1:25" s="223" customFormat="1" ht="20.25">
      <c r="A1618" s="293"/>
      <c r="B1618" s="294" t="str">
        <f>IF(LEN(A1618)=0,"",INDEX('Smelter Reference List'!$A:$A,MATCH($A1618,'Smelter Reference List'!$E:$E,0)))</f>
        <v/>
      </c>
      <c r="C1618" s="300" t="str">
        <f>IF(LEN(A1618)=0,"",INDEX('Smelter Reference List'!$C:$C,MATCH($A1618,'Smelter Reference List'!$E:$E,0)))</f>
        <v/>
      </c>
      <c r="D1618" s="294" t="str">
        <f ca="1">IF(ISERROR($S1618),"",OFFSET('Smelter Reference List'!$C$4,$S1618-4,0)&amp;"")</f>
        <v/>
      </c>
      <c r="E1618" s="294" t="str">
        <f ca="1">IF(ISERROR($S1618),"",OFFSET('Smelter Reference List'!$D$4,$S1618-4,0)&amp;"")</f>
        <v/>
      </c>
      <c r="F1618" s="294" t="str">
        <f ca="1">IF(ISERROR($S1618),"",OFFSET('Smelter Reference List'!$E$4,$S1618-4,0))</f>
        <v/>
      </c>
      <c r="G1618" s="294" t="str">
        <f ca="1">IF(C1618=$U$4,"Enter smelter details", IF(ISERROR($S1618),"",OFFSET('Smelter Reference List'!$F$4,$S1618-4,0)))</f>
        <v/>
      </c>
      <c r="H1618" s="295" t="str">
        <f ca="1">IF(ISERROR($S1618),"",OFFSET('Smelter Reference List'!$G$4,$S1618-4,0))</f>
        <v/>
      </c>
      <c r="I1618" s="296" t="str">
        <f ca="1">IF(ISERROR($S1618),"",OFFSET('Smelter Reference List'!$H$4,$S1618-4,0))</f>
        <v/>
      </c>
      <c r="J1618" s="296" t="str">
        <f ca="1">IF(ISERROR($S1618),"",OFFSET('Smelter Reference List'!$I$4,$S1618-4,0))</f>
        <v/>
      </c>
      <c r="K1618" s="297"/>
      <c r="L1618" s="297"/>
      <c r="M1618" s="297"/>
      <c r="N1618" s="297"/>
      <c r="O1618" s="297"/>
      <c r="P1618" s="297"/>
      <c r="Q1618" s="298"/>
      <c r="R1618" s="227"/>
      <c r="S1618" s="228" t="e">
        <f>IF(C1618="",NA(),MATCH($B1618&amp;$C1618,'Smelter Reference List'!$J:$J,0))</f>
        <v>#N/A</v>
      </c>
      <c r="T1618" s="229"/>
      <c r="U1618" s="229">
        <f t="shared" ca="1" si="51"/>
        <v>0</v>
      </c>
      <c r="V1618" s="229"/>
      <c r="W1618" s="229"/>
      <c r="Y1618" s="223" t="str">
        <f t="shared" si="52"/>
        <v/>
      </c>
    </row>
    <row r="1619" spans="1:25" s="223" customFormat="1" ht="20.25">
      <c r="A1619" s="293"/>
      <c r="B1619" s="294" t="str">
        <f>IF(LEN(A1619)=0,"",INDEX('Smelter Reference List'!$A:$A,MATCH($A1619,'Smelter Reference List'!$E:$E,0)))</f>
        <v/>
      </c>
      <c r="C1619" s="300" t="str">
        <f>IF(LEN(A1619)=0,"",INDEX('Smelter Reference List'!$C:$C,MATCH($A1619,'Smelter Reference List'!$E:$E,0)))</f>
        <v/>
      </c>
      <c r="D1619" s="294" t="str">
        <f ca="1">IF(ISERROR($S1619),"",OFFSET('Smelter Reference List'!$C$4,$S1619-4,0)&amp;"")</f>
        <v/>
      </c>
      <c r="E1619" s="294" t="str">
        <f ca="1">IF(ISERROR($S1619),"",OFFSET('Smelter Reference List'!$D$4,$S1619-4,0)&amp;"")</f>
        <v/>
      </c>
      <c r="F1619" s="294" t="str">
        <f ca="1">IF(ISERROR($S1619),"",OFFSET('Smelter Reference List'!$E$4,$S1619-4,0))</f>
        <v/>
      </c>
      <c r="G1619" s="294" t="str">
        <f ca="1">IF(C1619=$U$4,"Enter smelter details", IF(ISERROR($S1619),"",OFFSET('Smelter Reference List'!$F$4,$S1619-4,0)))</f>
        <v/>
      </c>
      <c r="H1619" s="295" t="str">
        <f ca="1">IF(ISERROR($S1619),"",OFFSET('Smelter Reference List'!$G$4,$S1619-4,0))</f>
        <v/>
      </c>
      <c r="I1619" s="296" t="str">
        <f ca="1">IF(ISERROR($S1619),"",OFFSET('Smelter Reference List'!$H$4,$S1619-4,0))</f>
        <v/>
      </c>
      <c r="J1619" s="296" t="str">
        <f ca="1">IF(ISERROR($S1619),"",OFFSET('Smelter Reference List'!$I$4,$S1619-4,0))</f>
        <v/>
      </c>
      <c r="K1619" s="297"/>
      <c r="L1619" s="297"/>
      <c r="M1619" s="297"/>
      <c r="N1619" s="297"/>
      <c r="O1619" s="297"/>
      <c r="P1619" s="297"/>
      <c r="Q1619" s="298"/>
      <c r="R1619" s="227"/>
      <c r="S1619" s="228" t="e">
        <f>IF(C1619="",NA(),MATCH($B1619&amp;$C1619,'Smelter Reference List'!$J:$J,0))</f>
        <v>#N/A</v>
      </c>
      <c r="T1619" s="229"/>
      <c r="U1619" s="229">
        <f t="shared" ca="1" si="51"/>
        <v>0</v>
      </c>
      <c r="V1619" s="229"/>
      <c r="W1619" s="229"/>
      <c r="Y1619" s="223" t="str">
        <f t="shared" si="52"/>
        <v/>
      </c>
    </row>
    <row r="1620" spans="1:25" s="223" customFormat="1" ht="20.25">
      <c r="A1620" s="293"/>
      <c r="B1620" s="294" t="str">
        <f>IF(LEN(A1620)=0,"",INDEX('Smelter Reference List'!$A:$A,MATCH($A1620,'Smelter Reference List'!$E:$E,0)))</f>
        <v/>
      </c>
      <c r="C1620" s="300" t="str">
        <f>IF(LEN(A1620)=0,"",INDEX('Smelter Reference List'!$C:$C,MATCH($A1620,'Smelter Reference List'!$E:$E,0)))</f>
        <v/>
      </c>
      <c r="D1620" s="294" t="str">
        <f ca="1">IF(ISERROR($S1620),"",OFFSET('Smelter Reference List'!$C$4,$S1620-4,0)&amp;"")</f>
        <v/>
      </c>
      <c r="E1620" s="294" t="str">
        <f ca="1">IF(ISERROR($S1620),"",OFFSET('Smelter Reference List'!$D$4,$S1620-4,0)&amp;"")</f>
        <v/>
      </c>
      <c r="F1620" s="294" t="str">
        <f ca="1">IF(ISERROR($S1620),"",OFFSET('Smelter Reference List'!$E$4,$S1620-4,0))</f>
        <v/>
      </c>
      <c r="G1620" s="294" t="str">
        <f ca="1">IF(C1620=$U$4,"Enter smelter details", IF(ISERROR($S1620),"",OFFSET('Smelter Reference List'!$F$4,$S1620-4,0)))</f>
        <v/>
      </c>
      <c r="H1620" s="295" t="str">
        <f ca="1">IF(ISERROR($S1620),"",OFFSET('Smelter Reference List'!$G$4,$S1620-4,0))</f>
        <v/>
      </c>
      <c r="I1620" s="296" t="str">
        <f ca="1">IF(ISERROR($S1620),"",OFFSET('Smelter Reference List'!$H$4,$S1620-4,0))</f>
        <v/>
      </c>
      <c r="J1620" s="296" t="str">
        <f ca="1">IF(ISERROR($S1620),"",OFFSET('Smelter Reference List'!$I$4,$S1620-4,0))</f>
        <v/>
      </c>
      <c r="K1620" s="297"/>
      <c r="L1620" s="297"/>
      <c r="M1620" s="297"/>
      <c r="N1620" s="297"/>
      <c r="O1620" s="297"/>
      <c r="P1620" s="297"/>
      <c r="Q1620" s="298"/>
      <c r="R1620" s="227"/>
      <c r="S1620" s="228" t="e">
        <f>IF(C1620="",NA(),MATCH($B1620&amp;$C1620,'Smelter Reference List'!$J:$J,0))</f>
        <v>#N/A</v>
      </c>
      <c r="T1620" s="229"/>
      <c r="U1620" s="229">
        <f t="shared" ca="1" si="51"/>
        <v>0</v>
      </c>
      <c r="V1620" s="229"/>
      <c r="W1620" s="229"/>
      <c r="Y1620" s="223" t="str">
        <f t="shared" si="52"/>
        <v/>
      </c>
    </row>
    <row r="1621" spans="1:25" s="223" customFormat="1" ht="20.25">
      <c r="A1621" s="293"/>
      <c r="B1621" s="294" t="str">
        <f>IF(LEN(A1621)=0,"",INDEX('Smelter Reference List'!$A:$A,MATCH($A1621,'Smelter Reference List'!$E:$E,0)))</f>
        <v/>
      </c>
      <c r="C1621" s="300" t="str">
        <f>IF(LEN(A1621)=0,"",INDEX('Smelter Reference List'!$C:$C,MATCH($A1621,'Smelter Reference List'!$E:$E,0)))</f>
        <v/>
      </c>
      <c r="D1621" s="294" t="str">
        <f ca="1">IF(ISERROR($S1621),"",OFFSET('Smelter Reference List'!$C$4,$S1621-4,0)&amp;"")</f>
        <v/>
      </c>
      <c r="E1621" s="294" t="str">
        <f ca="1">IF(ISERROR($S1621),"",OFFSET('Smelter Reference List'!$D$4,$S1621-4,0)&amp;"")</f>
        <v/>
      </c>
      <c r="F1621" s="294" t="str">
        <f ca="1">IF(ISERROR($S1621),"",OFFSET('Smelter Reference List'!$E$4,$S1621-4,0))</f>
        <v/>
      </c>
      <c r="G1621" s="294" t="str">
        <f ca="1">IF(C1621=$U$4,"Enter smelter details", IF(ISERROR($S1621),"",OFFSET('Smelter Reference List'!$F$4,$S1621-4,0)))</f>
        <v/>
      </c>
      <c r="H1621" s="295" t="str">
        <f ca="1">IF(ISERROR($S1621),"",OFFSET('Smelter Reference List'!$G$4,$S1621-4,0))</f>
        <v/>
      </c>
      <c r="I1621" s="296" t="str">
        <f ca="1">IF(ISERROR($S1621),"",OFFSET('Smelter Reference List'!$H$4,$S1621-4,0))</f>
        <v/>
      </c>
      <c r="J1621" s="296" t="str">
        <f ca="1">IF(ISERROR($S1621),"",OFFSET('Smelter Reference List'!$I$4,$S1621-4,0))</f>
        <v/>
      </c>
      <c r="K1621" s="297"/>
      <c r="L1621" s="297"/>
      <c r="M1621" s="297"/>
      <c r="N1621" s="297"/>
      <c r="O1621" s="297"/>
      <c r="P1621" s="297"/>
      <c r="Q1621" s="298"/>
      <c r="R1621" s="227"/>
      <c r="S1621" s="228" t="e">
        <f>IF(C1621="",NA(),MATCH($B1621&amp;$C1621,'Smelter Reference List'!$J:$J,0))</f>
        <v>#N/A</v>
      </c>
      <c r="T1621" s="229"/>
      <c r="U1621" s="229">
        <f t="shared" ca="1" si="51"/>
        <v>0</v>
      </c>
      <c r="V1621" s="229"/>
      <c r="W1621" s="229"/>
      <c r="Y1621" s="223" t="str">
        <f t="shared" si="52"/>
        <v/>
      </c>
    </row>
    <row r="1622" spans="1:25" s="223" customFormat="1" ht="20.25">
      <c r="A1622" s="293"/>
      <c r="B1622" s="294" t="str">
        <f>IF(LEN(A1622)=0,"",INDEX('Smelter Reference List'!$A:$A,MATCH($A1622,'Smelter Reference List'!$E:$E,0)))</f>
        <v/>
      </c>
      <c r="C1622" s="300" t="str">
        <f>IF(LEN(A1622)=0,"",INDEX('Smelter Reference List'!$C:$C,MATCH($A1622,'Smelter Reference List'!$E:$E,0)))</f>
        <v/>
      </c>
      <c r="D1622" s="294" t="str">
        <f ca="1">IF(ISERROR($S1622),"",OFFSET('Smelter Reference List'!$C$4,$S1622-4,0)&amp;"")</f>
        <v/>
      </c>
      <c r="E1622" s="294" t="str">
        <f ca="1">IF(ISERROR($S1622),"",OFFSET('Smelter Reference List'!$D$4,$S1622-4,0)&amp;"")</f>
        <v/>
      </c>
      <c r="F1622" s="294" t="str">
        <f ca="1">IF(ISERROR($S1622),"",OFFSET('Smelter Reference List'!$E$4,$S1622-4,0))</f>
        <v/>
      </c>
      <c r="G1622" s="294" t="str">
        <f ca="1">IF(C1622=$U$4,"Enter smelter details", IF(ISERROR($S1622),"",OFFSET('Smelter Reference List'!$F$4,$S1622-4,0)))</f>
        <v/>
      </c>
      <c r="H1622" s="295" t="str">
        <f ca="1">IF(ISERROR($S1622),"",OFFSET('Smelter Reference List'!$G$4,$S1622-4,0))</f>
        <v/>
      </c>
      <c r="I1622" s="296" t="str">
        <f ca="1">IF(ISERROR($S1622),"",OFFSET('Smelter Reference List'!$H$4,$S1622-4,0))</f>
        <v/>
      </c>
      <c r="J1622" s="296" t="str">
        <f ca="1">IF(ISERROR($S1622),"",OFFSET('Smelter Reference List'!$I$4,$S1622-4,0))</f>
        <v/>
      </c>
      <c r="K1622" s="297"/>
      <c r="L1622" s="297"/>
      <c r="M1622" s="297"/>
      <c r="N1622" s="297"/>
      <c r="O1622" s="297"/>
      <c r="P1622" s="297"/>
      <c r="Q1622" s="298"/>
      <c r="R1622" s="227"/>
      <c r="S1622" s="228" t="e">
        <f>IF(C1622="",NA(),MATCH($B1622&amp;$C1622,'Smelter Reference List'!$J:$J,0))</f>
        <v>#N/A</v>
      </c>
      <c r="T1622" s="229"/>
      <c r="U1622" s="229">
        <f t="shared" ca="1" si="51"/>
        <v>0</v>
      </c>
      <c r="V1622" s="229"/>
      <c r="W1622" s="229"/>
      <c r="Y1622" s="223" t="str">
        <f t="shared" si="52"/>
        <v/>
      </c>
    </row>
    <row r="1623" spans="1:25" s="223" customFormat="1" ht="20.25">
      <c r="A1623" s="293"/>
      <c r="B1623" s="294" t="str">
        <f>IF(LEN(A1623)=0,"",INDEX('Smelter Reference List'!$A:$A,MATCH($A1623,'Smelter Reference List'!$E:$E,0)))</f>
        <v/>
      </c>
      <c r="C1623" s="300" t="str">
        <f>IF(LEN(A1623)=0,"",INDEX('Smelter Reference List'!$C:$C,MATCH($A1623,'Smelter Reference List'!$E:$E,0)))</f>
        <v/>
      </c>
      <c r="D1623" s="294" t="str">
        <f ca="1">IF(ISERROR($S1623),"",OFFSET('Smelter Reference List'!$C$4,$S1623-4,0)&amp;"")</f>
        <v/>
      </c>
      <c r="E1623" s="294" t="str">
        <f ca="1">IF(ISERROR($S1623),"",OFFSET('Smelter Reference List'!$D$4,$S1623-4,0)&amp;"")</f>
        <v/>
      </c>
      <c r="F1623" s="294" t="str">
        <f ca="1">IF(ISERROR($S1623),"",OFFSET('Smelter Reference List'!$E$4,$S1623-4,0))</f>
        <v/>
      </c>
      <c r="G1623" s="294" t="str">
        <f ca="1">IF(C1623=$U$4,"Enter smelter details", IF(ISERROR($S1623),"",OFFSET('Smelter Reference List'!$F$4,$S1623-4,0)))</f>
        <v/>
      </c>
      <c r="H1623" s="295" t="str">
        <f ca="1">IF(ISERROR($S1623),"",OFFSET('Smelter Reference List'!$G$4,$S1623-4,0))</f>
        <v/>
      </c>
      <c r="I1623" s="296" t="str">
        <f ca="1">IF(ISERROR($S1623),"",OFFSET('Smelter Reference List'!$H$4,$S1623-4,0))</f>
        <v/>
      </c>
      <c r="J1623" s="296" t="str">
        <f ca="1">IF(ISERROR($S1623),"",OFFSET('Smelter Reference List'!$I$4,$S1623-4,0))</f>
        <v/>
      </c>
      <c r="K1623" s="297"/>
      <c r="L1623" s="297"/>
      <c r="M1623" s="297"/>
      <c r="N1623" s="297"/>
      <c r="O1623" s="297"/>
      <c r="P1623" s="297"/>
      <c r="Q1623" s="298"/>
      <c r="R1623" s="227"/>
      <c r="S1623" s="228" t="e">
        <f>IF(C1623="",NA(),MATCH($B1623&amp;$C1623,'Smelter Reference List'!$J:$J,0))</f>
        <v>#N/A</v>
      </c>
      <c r="T1623" s="229"/>
      <c r="U1623" s="229">
        <f t="shared" ca="1" si="51"/>
        <v>0</v>
      </c>
      <c r="V1623" s="229"/>
      <c r="W1623" s="229"/>
      <c r="Y1623" s="223" t="str">
        <f t="shared" si="52"/>
        <v/>
      </c>
    </row>
    <row r="1624" spans="1:25" s="223" customFormat="1" ht="20.25">
      <c r="A1624" s="293"/>
      <c r="B1624" s="294" t="str">
        <f>IF(LEN(A1624)=0,"",INDEX('Smelter Reference List'!$A:$A,MATCH($A1624,'Smelter Reference List'!$E:$E,0)))</f>
        <v/>
      </c>
      <c r="C1624" s="300" t="str">
        <f>IF(LEN(A1624)=0,"",INDEX('Smelter Reference List'!$C:$C,MATCH($A1624,'Smelter Reference List'!$E:$E,0)))</f>
        <v/>
      </c>
      <c r="D1624" s="294" t="str">
        <f ca="1">IF(ISERROR($S1624),"",OFFSET('Smelter Reference List'!$C$4,$S1624-4,0)&amp;"")</f>
        <v/>
      </c>
      <c r="E1624" s="294" t="str">
        <f ca="1">IF(ISERROR($S1624),"",OFFSET('Smelter Reference List'!$D$4,$S1624-4,0)&amp;"")</f>
        <v/>
      </c>
      <c r="F1624" s="294" t="str">
        <f ca="1">IF(ISERROR($S1624),"",OFFSET('Smelter Reference List'!$E$4,$S1624-4,0))</f>
        <v/>
      </c>
      <c r="G1624" s="294" t="str">
        <f ca="1">IF(C1624=$U$4,"Enter smelter details", IF(ISERROR($S1624),"",OFFSET('Smelter Reference List'!$F$4,$S1624-4,0)))</f>
        <v/>
      </c>
      <c r="H1624" s="295" t="str">
        <f ca="1">IF(ISERROR($S1624),"",OFFSET('Smelter Reference List'!$G$4,$S1624-4,0))</f>
        <v/>
      </c>
      <c r="I1624" s="296" t="str">
        <f ca="1">IF(ISERROR($S1624),"",OFFSET('Smelter Reference List'!$H$4,$S1624-4,0))</f>
        <v/>
      </c>
      <c r="J1624" s="296" t="str">
        <f ca="1">IF(ISERROR($S1624),"",OFFSET('Smelter Reference List'!$I$4,$S1624-4,0))</f>
        <v/>
      </c>
      <c r="K1624" s="297"/>
      <c r="L1624" s="297"/>
      <c r="M1624" s="297"/>
      <c r="N1624" s="297"/>
      <c r="O1624" s="297"/>
      <c r="P1624" s="297"/>
      <c r="Q1624" s="298"/>
      <c r="R1624" s="227"/>
      <c r="S1624" s="228" t="e">
        <f>IF(C1624="",NA(),MATCH($B1624&amp;$C1624,'Smelter Reference List'!$J:$J,0))</f>
        <v>#N/A</v>
      </c>
      <c r="T1624" s="229"/>
      <c r="U1624" s="229">
        <f t="shared" ca="1" si="51"/>
        <v>0</v>
      </c>
      <c r="V1624" s="229"/>
      <c r="W1624" s="229"/>
      <c r="Y1624" s="223" t="str">
        <f t="shared" si="52"/>
        <v/>
      </c>
    </row>
    <row r="1625" spans="1:25" s="223" customFormat="1" ht="20.25">
      <c r="A1625" s="293"/>
      <c r="B1625" s="294" t="str">
        <f>IF(LEN(A1625)=0,"",INDEX('Smelter Reference List'!$A:$A,MATCH($A1625,'Smelter Reference List'!$E:$E,0)))</f>
        <v/>
      </c>
      <c r="C1625" s="300" t="str">
        <f>IF(LEN(A1625)=0,"",INDEX('Smelter Reference List'!$C:$C,MATCH($A1625,'Smelter Reference List'!$E:$E,0)))</f>
        <v/>
      </c>
      <c r="D1625" s="294" t="str">
        <f ca="1">IF(ISERROR($S1625),"",OFFSET('Smelter Reference List'!$C$4,$S1625-4,0)&amp;"")</f>
        <v/>
      </c>
      <c r="E1625" s="294" t="str">
        <f ca="1">IF(ISERROR($S1625),"",OFFSET('Smelter Reference List'!$D$4,$S1625-4,0)&amp;"")</f>
        <v/>
      </c>
      <c r="F1625" s="294" t="str">
        <f ca="1">IF(ISERROR($S1625),"",OFFSET('Smelter Reference List'!$E$4,$S1625-4,0))</f>
        <v/>
      </c>
      <c r="G1625" s="294" t="str">
        <f ca="1">IF(C1625=$U$4,"Enter smelter details", IF(ISERROR($S1625),"",OFFSET('Smelter Reference List'!$F$4,$S1625-4,0)))</f>
        <v/>
      </c>
      <c r="H1625" s="295" t="str">
        <f ca="1">IF(ISERROR($S1625),"",OFFSET('Smelter Reference List'!$G$4,$S1625-4,0))</f>
        <v/>
      </c>
      <c r="I1625" s="296" t="str">
        <f ca="1">IF(ISERROR($S1625),"",OFFSET('Smelter Reference List'!$H$4,$S1625-4,0))</f>
        <v/>
      </c>
      <c r="J1625" s="296" t="str">
        <f ca="1">IF(ISERROR($S1625),"",OFFSET('Smelter Reference List'!$I$4,$S1625-4,0))</f>
        <v/>
      </c>
      <c r="K1625" s="297"/>
      <c r="L1625" s="297"/>
      <c r="M1625" s="297"/>
      <c r="N1625" s="297"/>
      <c r="O1625" s="297"/>
      <c r="P1625" s="297"/>
      <c r="Q1625" s="298"/>
      <c r="R1625" s="227"/>
      <c r="S1625" s="228" t="e">
        <f>IF(C1625="",NA(),MATCH($B1625&amp;$C1625,'Smelter Reference List'!$J:$J,0))</f>
        <v>#N/A</v>
      </c>
      <c r="T1625" s="229"/>
      <c r="U1625" s="229">
        <f t="shared" ca="1" si="51"/>
        <v>0</v>
      </c>
      <c r="V1625" s="229"/>
      <c r="W1625" s="229"/>
      <c r="Y1625" s="223" t="str">
        <f t="shared" si="52"/>
        <v/>
      </c>
    </row>
    <row r="1626" spans="1:25" s="223" customFormat="1" ht="20.25">
      <c r="A1626" s="293"/>
      <c r="B1626" s="294" t="str">
        <f>IF(LEN(A1626)=0,"",INDEX('Smelter Reference List'!$A:$A,MATCH($A1626,'Smelter Reference List'!$E:$E,0)))</f>
        <v/>
      </c>
      <c r="C1626" s="300" t="str">
        <f>IF(LEN(A1626)=0,"",INDEX('Smelter Reference List'!$C:$C,MATCH($A1626,'Smelter Reference List'!$E:$E,0)))</f>
        <v/>
      </c>
      <c r="D1626" s="294" t="str">
        <f ca="1">IF(ISERROR($S1626),"",OFFSET('Smelter Reference List'!$C$4,$S1626-4,0)&amp;"")</f>
        <v/>
      </c>
      <c r="E1626" s="294" t="str">
        <f ca="1">IF(ISERROR($S1626),"",OFFSET('Smelter Reference List'!$D$4,$S1626-4,0)&amp;"")</f>
        <v/>
      </c>
      <c r="F1626" s="294" t="str">
        <f ca="1">IF(ISERROR($S1626),"",OFFSET('Smelter Reference List'!$E$4,$S1626-4,0))</f>
        <v/>
      </c>
      <c r="G1626" s="294" t="str">
        <f ca="1">IF(C1626=$U$4,"Enter smelter details", IF(ISERROR($S1626),"",OFFSET('Smelter Reference List'!$F$4,$S1626-4,0)))</f>
        <v/>
      </c>
      <c r="H1626" s="295" t="str">
        <f ca="1">IF(ISERROR($S1626),"",OFFSET('Smelter Reference List'!$G$4,$S1626-4,0))</f>
        <v/>
      </c>
      <c r="I1626" s="296" t="str">
        <f ca="1">IF(ISERROR($S1626),"",OFFSET('Smelter Reference List'!$H$4,$S1626-4,0))</f>
        <v/>
      </c>
      <c r="J1626" s="296" t="str">
        <f ca="1">IF(ISERROR($S1626),"",OFFSET('Smelter Reference List'!$I$4,$S1626-4,0))</f>
        <v/>
      </c>
      <c r="K1626" s="297"/>
      <c r="L1626" s="297"/>
      <c r="M1626" s="297"/>
      <c r="N1626" s="297"/>
      <c r="O1626" s="297"/>
      <c r="P1626" s="297"/>
      <c r="Q1626" s="298"/>
      <c r="R1626" s="227"/>
      <c r="S1626" s="228" t="e">
        <f>IF(C1626="",NA(),MATCH($B1626&amp;$C1626,'Smelter Reference List'!$J:$J,0))</f>
        <v>#N/A</v>
      </c>
      <c r="T1626" s="229"/>
      <c r="U1626" s="229">
        <f t="shared" ca="1" si="51"/>
        <v>0</v>
      </c>
      <c r="V1626" s="229"/>
      <c r="W1626" s="229"/>
      <c r="Y1626" s="223" t="str">
        <f t="shared" si="52"/>
        <v/>
      </c>
    </row>
    <row r="1627" spans="1:25" s="223" customFormat="1" ht="20.25">
      <c r="A1627" s="293"/>
      <c r="B1627" s="294" t="str">
        <f>IF(LEN(A1627)=0,"",INDEX('Smelter Reference List'!$A:$A,MATCH($A1627,'Smelter Reference List'!$E:$E,0)))</f>
        <v/>
      </c>
      <c r="C1627" s="300" t="str">
        <f>IF(LEN(A1627)=0,"",INDEX('Smelter Reference List'!$C:$C,MATCH($A1627,'Smelter Reference List'!$E:$E,0)))</f>
        <v/>
      </c>
      <c r="D1627" s="294" t="str">
        <f ca="1">IF(ISERROR($S1627),"",OFFSET('Smelter Reference List'!$C$4,$S1627-4,0)&amp;"")</f>
        <v/>
      </c>
      <c r="E1627" s="294" t="str">
        <f ca="1">IF(ISERROR($S1627),"",OFFSET('Smelter Reference List'!$D$4,$S1627-4,0)&amp;"")</f>
        <v/>
      </c>
      <c r="F1627" s="294" t="str">
        <f ca="1">IF(ISERROR($S1627),"",OFFSET('Smelter Reference List'!$E$4,$S1627-4,0))</f>
        <v/>
      </c>
      <c r="G1627" s="294" t="str">
        <f ca="1">IF(C1627=$U$4,"Enter smelter details", IF(ISERROR($S1627),"",OFFSET('Smelter Reference List'!$F$4,$S1627-4,0)))</f>
        <v/>
      </c>
      <c r="H1627" s="295" t="str">
        <f ca="1">IF(ISERROR($S1627),"",OFFSET('Smelter Reference List'!$G$4,$S1627-4,0))</f>
        <v/>
      </c>
      <c r="I1627" s="296" t="str">
        <f ca="1">IF(ISERROR($S1627),"",OFFSET('Smelter Reference List'!$H$4,$S1627-4,0))</f>
        <v/>
      </c>
      <c r="J1627" s="296" t="str">
        <f ca="1">IF(ISERROR($S1627),"",OFFSET('Smelter Reference List'!$I$4,$S1627-4,0))</f>
        <v/>
      </c>
      <c r="K1627" s="297"/>
      <c r="L1627" s="297"/>
      <c r="M1627" s="297"/>
      <c r="N1627" s="297"/>
      <c r="O1627" s="297"/>
      <c r="P1627" s="297"/>
      <c r="Q1627" s="298"/>
      <c r="R1627" s="227"/>
      <c r="S1627" s="228" t="e">
        <f>IF(C1627="",NA(),MATCH($B1627&amp;$C1627,'Smelter Reference List'!$J:$J,0))</f>
        <v>#N/A</v>
      </c>
      <c r="T1627" s="229"/>
      <c r="U1627" s="229">
        <f t="shared" ca="1" si="51"/>
        <v>0</v>
      </c>
      <c r="V1627" s="229"/>
      <c r="W1627" s="229"/>
      <c r="Y1627" s="223" t="str">
        <f t="shared" si="52"/>
        <v/>
      </c>
    </row>
    <row r="1628" spans="1:25" s="223" customFormat="1" ht="20.25">
      <c r="A1628" s="293"/>
      <c r="B1628" s="294" t="str">
        <f>IF(LEN(A1628)=0,"",INDEX('Smelter Reference List'!$A:$A,MATCH($A1628,'Smelter Reference List'!$E:$E,0)))</f>
        <v/>
      </c>
      <c r="C1628" s="300" t="str">
        <f>IF(LEN(A1628)=0,"",INDEX('Smelter Reference List'!$C:$C,MATCH($A1628,'Smelter Reference List'!$E:$E,0)))</f>
        <v/>
      </c>
      <c r="D1628" s="294" t="str">
        <f ca="1">IF(ISERROR($S1628),"",OFFSET('Smelter Reference List'!$C$4,$S1628-4,0)&amp;"")</f>
        <v/>
      </c>
      <c r="E1628" s="294" t="str">
        <f ca="1">IF(ISERROR($S1628),"",OFFSET('Smelter Reference List'!$D$4,$S1628-4,0)&amp;"")</f>
        <v/>
      </c>
      <c r="F1628" s="294" t="str">
        <f ca="1">IF(ISERROR($S1628),"",OFFSET('Smelter Reference List'!$E$4,$S1628-4,0))</f>
        <v/>
      </c>
      <c r="G1628" s="294" t="str">
        <f ca="1">IF(C1628=$U$4,"Enter smelter details", IF(ISERROR($S1628),"",OFFSET('Smelter Reference List'!$F$4,$S1628-4,0)))</f>
        <v/>
      </c>
      <c r="H1628" s="295" t="str">
        <f ca="1">IF(ISERROR($S1628),"",OFFSET('Smelter Reference List'!$G$4,$S1628-4,0))</f>
        <v/>
      </c>
      <c r="I1628" s="296" t="str">
        <f ca="1">IF(ISERROR($S1628),"",OFFSET('Smelter Reference List'!$H$4,$S1628-4,0))</f>
        <v/>
      </c>
      <c r="J1628" s="296" t="str">
        <f ca="1">IF(ISERROR($S1628),"",OFFSET('Smelter Reference List'!$I$4,$S1628-4,0))</f>
        <v/>
      </c>
      <c r="K1628" s="297"/>
      <c r="L1628" s="297"/>
      <c r="M1628" s="297"/>
      <c r="N1628" s="297"/>
      <c r="O1628" s="297"/>
      <c r="P1628" s="297"/>
      <c r="Q1628" s="298"/>
      <c r="R1628" s="227"/>
      <c r="S1628" s="228" t="e">
        <f>IF(C1628="",NA(),MATCH($B1628&amp;$C1628,'Smelter Reference List'!$J:$J,0))</f>
        <v>#N/A</v>
      </c>
      <c r="T1628" s="229"/>
      <c r="U1628" s="229">
        <f t="shared" ca="1" si="51"/>
        <v>0</v>
      </c>
      <c r="V1628" s="229"/>
      <c r="W1628" s="229"/>
      <c r="Y1628" s="223" t="str">
        <f t="shared" si="52"/>
        <v/>
      </c>
    </row>
    <row r="1629" spans="1:25" s="223" customFormat="1" ht="20.25">
      <c r="A1629" s="293"/>
      <c r="B1629" s="294" t="str">
        <f>IF(LEN(A1629)=0,"",INDEX('Smelter Reference List'!$A:$A,MATCH($A1629,'Smelter Reference List'!$E:$E,0)))</f>
        <v/>
      </c>
      <c r="C1629" s="300" t="str">
        <f>IF(LEN(A1629)=0,"",INDEX('Smelter Reference List'!$C:$C,MATCH($A1629,'Smelter Reference List'!$E:$E,0)))</f>
        <v/>
      </c>
      <c r="D1629" s="294" t="str">
        <f ca="1">IF(ISERROR($S1629),"",OFFSET('Smelter Reference List'!$C$4,$S1629-4,0)&amp;"")</f>
        <v/>
      </c>
      <c r="E1629" s="294" t="str">
        <f ca="1">IF(ISERROR($S1629),"",OFFSET('Smelter Reference List'!$D$4,$S1629-4,0)&amp;"")</f>
        <v/>
      </c>
      <c r="F1629" s="294" t="str">
        <f ca="1">IF(ISERROR($S1629),"",OFFSET('Smelter Reference List'!$E$4,$S1629-4,0))</f>
        <v/>
      </c>
      <c r="G1629" s="294" t="str">
        <f ca="1">IF(C1629=$U$4,"Enter smelter details", IF(ISERROR($S1629),"",OFFSET('Smelter Reference List'!$F$4,$S1629-4,0)))</f>
        <v/>
      </c>
      <c r="H1629" s="295" t="str">
        <f ca="1">IF(ISERROR($S1629),"",OFFSET('Smelter Reference List'!$G$4,$S1629-4,0))</f>
        <v/>
      </c>
      <c r="I1629" s="296" t="str">
        <f ca="1">IF(ISERROR($S1629),"",OFFSET('Smelter Reference List'!$H$4,$S1629-4,0))</f>
        <v/>
      </c>
      <c r="J1629" s="296" t="str">
        <f ca="1">IF(ISERROR($S1629),"",OFFSET('Smelter Reference List'!$I$4,$S1629-4,0))</f>
        <v/>
      </c>
      <c r="K1629" s="297"/>
      <c r="L1629" s="297"/>
      <c r="M1629" s="297"/>
      <c r="N1629" s="297"/>
      <c r="O1629" s="297"/>
      <c r="P1629" s="297"/>
      <c r="Q1629" s="298"/>
      <c r="R1629" s="227"/>
      <c r="S1629" s="228" t="e">
        <f>IF(C1629="",NA(),MATCH($B1629&amp;$C1629,'Smelter Reference List'!$J:$J,0))</f>
        <v>#N/A</v>
      </c>
      <c r="T1629" s="229"/>
      <c r="U1629" s="229">
        <f t="shared" ca="1" si="51"/>
        <v>0</v>
      </c>
      <c r="V1629" s="229"/>
      <c r="W1629" s="229"/>
      <c r="Y1629" s="223" t="str">
        <f t="shared" si="52"/>
        <v/>
      </c>
    </row>
    <row r="1630" spans="1:25" s="223" customFormat="1" ht="20.25">
      <c r="A1630" s="293"/>
      <c r="B1630" s="294" t="str">
        <f>IF(LEN(A1630)=0,"",INDEX('Smelter Reference List'!$A:$A,MATCH($A1630,'Smelter Reference List'!$E:$E,0)))</f>
        <v/>
      </c>
      <c r="C1630" s="300" t="str">
        <f>IF(LEN(A1630)=0,"",INDEX('Smelter Reference List'!$C:$C,MATCH($A1630,'Smelter Reference List'!$E:$E,0)))</f>
        <v/>
      </c>
      <c r="D1630" s="294" t="str">
        <f ca="1">IF(ISERROR($S1630),"",OFFSET('Smelter Reference List'!$C$4,$S1630-4,0)&amp;"")</f>
        <v/>
      </c>
      <c r="E1630" s="294" t="str">
        <f ca="1">IF(ISERROR($S1630),"",OFFSET('Smelter Reference List'!$D$4,$S1630-4,0)&amp;"")</f>
        <v/>
      </c>
      <c r="F1630" s="294" t="str">
        <f ca="1">IF(ISERROR($S1630),"",OFFSET('Smelter Reference List'!$E$4,$S1630-4,0))</f>
        <v/>
      </c>
      <c r="G1630" s="294" t="str">
        <f ca="1">IF(C1630=$U$4,"Enter smelter details", IF(ISERROR($S1630),"",OFFSET('Smelter Reference List'!$F$4,$S1630-4,0)))</f>
        <v/>
      </c>
      <c r="H1630" s="295" t="str">
        <f ca="1">IF(ISERROR($S1630),"",OFFSET('Smelter Reference List'!$G$4,$S1630-4,0))</f>
        <v/>
      </c>
      <c r="I1630" s="296" t="str">
        <f ca="1">IF(ISERROR($S1630),"",OFFSET('Smelter Reference List'!$H$4,$S1630-4,0))</f>
        <v/>
      </c>
      <c r="J1630" s="296" t="str">
        <f ca="1">IF(ISERROR($S1630),"",OFFSET('Smelter Reference List'!$I$4,$S1630-4,0))</f>
        <v/>
      </c>
      <c r="K1630" s="297"/>
      <c r="L1630" s="297"/>
      <c r="M1630" s="297"/>
      <c r="N1630" s="297"/>
      <c r="O1630" s="297"/>
      <c r="P1630" s="297"/>
      <c r="Q1630" s="298"/>
      <c r="R1630" s="227"/>
      <c r="S1630" s="228" t="e">
        <f>IF(C1630="",NA(),MATCH($B1630&amp;$C1630,'Smelter Reference List'!$J:$J,0))</f>
        <v>#N/A</v>
      </c>
      <c r="T1630" s="229"/>
      <c r="U1630" s="229">
        <f t="shared" ca="1" si="51"/>
        <v>0</v>
      </c>
      <c r="V1630" s="229"/>
      <c r="W1630" s="229"/>
      <c r="Y1630" s="223" t="str">
        <f t="shared" si="52"/>
        <v/>
      </c>
    </row>
    <row r="1631" spans="1:25" s="223" customFormat="1" ht="20.25">
      <c r="A1631" s="293"/>
      <c r="B1631" s="294" t="str">
        <f>IF(LEN(A1631)=0,"",INDEX('Smelter Reference List'!$A:$A,MATCH($A1631,'Smelter Reference List'!$E:$E,0)))</f>
        <v/>
      </c>
      <c r="C1631" s="300" t="str">
        <f>IF(LEN(A1631)=0,"",INDEX('Smelter Reference List'!$C:$C,MATCH($A1631,'Smelter Reference List'!$E:$E,0)))</f>
        <v/>
      </c>
      <c r="D1631" s="294" t="str">
        <f ca="1">IF(ISERROR($S1631),"",OFFSET('Smelter Reference List'!$C$4,$S1631-4,0)&amp;"")</f>
        <v/>
      </c>
      <c r="E1631" s="294" t="str">
        <f ca="1">IF(ISERROR($S1631),"",OFFSET('Smelter Reference List'!$D$4,$S1631-4,0)&amp;"")</f>
        <v/>
      </c>
      <c r="F1631" s="294" t="str">
        <f ca="1">IF(ISERROR($S1631),"",OFFSET('Smelter Reference List'!$E$4,$S1631-4,0))</f>
        <v/>
      </c>
      <c r="G1631" s="294" t="str">
        <f ca="1">IF(C1631=$U$4,"Enter smelter details", IF(ISERROR($S1631),"",OFFSET('Smelter Reference List'!$F$4,$S1631-4,0)))</f>
        <v/>
      </c>
      <c r="H1631" s="295" t="str">
        <f ca="1">IF(ISERROR($S1631),"",OFFSET('Smelter Reference List'!$G$4,$S1631-4,0))</f>
        <v/>
      </c>
      <c r="I1631" s="296" t="str">
        <f ca="1">IF(ISERROR($S1631),"",OFFSET('Smelter Reference List'!$H$4,$S1631-4,0))</f>
        <v/>
      </c>
      <c r="J1631" s="296" t="str">
        <f ca="1">IF(ISERROR($S1631),"",OFFSET('Smelter Reference List'!$I$4,$S1631-4,0))</f>
        <v/>
      </c>
      <c r="K1631" s="297"/>
      <c r="L1631" s="297"/>
      <c r="M1631" s="297"/>
      <c r="N1631" s="297"/>
      <c r="O1631" s="297"/>
      <c r="P1631" s="297"/>
      <c r="Q1631" s="298"/>
      <c r="R1631" s="227"/>
      <c r="S1631" s="228" t="e">
        <f>IF(C1631="",NA(),MATCH($B1631&amp;$C1631,'Smelter Reference List'!$J:$J,0))</f>
        <v>#N/A</v>
      </c>
      <c r="T1631" s="229"/>
      <c r="U1631" s="229">
        <f t="shared" ca="1" si="51"/>
        <v>0</v>
      </c>
      <c r="V1631" s="229"/>
      <c r="W1631" s="229"/>
      <c r="Y1631" s="223" t="str">
        <f t="shared" si="52"/>
        <v/>
      </c>
    </row>
    <row r="1632" spans="1:25" s="223" customFormat="1" ht="20.25">
      <c r="A1632" s="293"/>
      <c r="B1632" s="294" t="str">
        <f>IF(LEN(A1632)=0,"",INDEX('Smelter Reference List'!$A:$A,MATCH($A1632,'Smelter Reference List'!$E:$E,0)))</f>
        <v/>
      </c>
      <c r="C1632" s="300" t="str">
        <f>IF(LEN(A1632)=0,"",INDEX('Smelter Reference List'!$C:$C,MATCH($A1632,'Smelter Reference List'!$E:$E,0)))</f>
        <v/>
      </c>
      <c r="D1632" s="294" t="str">
        <f ca="1">IF(ISERROR($S1632),"",OFFSET('Smelter Reference List'!$C$4,$S1632-4,0)&amp;"")</f>
        <v/>
      </c>
      <c r="E1632" s="294" t="str">
        <f ca="1">IF(ISERROR($S1632),"",OFFSET('Smelter Reference List'!$D$4,$S1632-4,0)&amp;"")</f>
        <v/>
      </c>
      <c r="F1632" s="294" t="str">
        <f ca="1">IF(ISERROR($S1632),"",OFFSET('Smelter Reference List'!$E$4,$S1632-4,0))</f>
        <v/>
      </c>
      <c r="G1632" s="294" t="str">
        <f ca="1">IF(C1632=$U$4,"Enter smelter details", IF(ISERROR($S1632),"",OFFSET('Smelter Reference List'!$F$4,$S1632-4,0)))</f>
        <v/>
      </c>
      <c r="H1632" s="295" t="str">
        <f ca="1">IF(ISERROR($S1632),"",OFFSET('Smelter Reference List'!$G$4,$S1632-4,0))</f>
        <v/>
      </c>
      <c r="I1632" s="296" t="str">
        <f ca="1">IF(ISERROR($S1632),"",OFFSET('Smelter Reference List'!$H$4,$S1632-4,0))</f>
        <v/>
      </c>
      <c r="J1632" s="296" t="str">
        <f ca="1">IF(ISERROR($S1632),"",OFFSET('Smelter Reference List'!$I$4,$S1632-4,0))</f>
        <v/>
      </c>
      <c r="K1632" s="297"/>
      <c r="L1632" s="297"/>
      <c r="M1632" s="297"/>
      <c r="N1632" s="297"/>
      <c r="O1632" s="297"/>
      <c r="P1632" s="297"/>
      <c r="Q1632" s="298"/>
      <c r="R1632" s="227"/>
      <c r="S1632" s="228" t="e">
        <f>IF(C1632="",NA(),MATCH($B1632&amp;$C1632,'Smelter Reference List'!$J:$J,0))</f>
        <v>#N/A</v>
      </c>
      <c r="T1632" s="229"/>
      <c r="U1632" s="229">
        <f t="shared" ca="1" si="51"/>
        <v>0</v>
      </c>
      <c r="V1632" s="229"/>
      <c r="W1632" s="229"/>
      <c r="Y1632" s="223" t="str">
        <f t="shared" si="52"/>
        <v/>
      </c>
    </row>
    <row r="1633" spans="1:25" s="223" customFormat="1" ht="20.25">
      <c r="A1633" s="293"/>
      <c r="B1633" s="294" t="str">
        <f>IF(LEN(A1633)=0,"",INDEX('Smelter Reference List'!$A:$A,MATCH($A1633,'Smelter Reference List'!$E:$E,0)))</f>
        <v/>
      </c>
      <c r="C1633" s="300" t="str">
        <f>IF(LEN(A1633)=0,"",INDEX('Smelter Reference List'!$C:$C,MATCH($A1633,'Smelter Reference List'!$E:$E,0)))</f>
        <v/>
      </c>
      <c r="D1633" s="294" t="str">
        <f ca="1">IF(ISERROR($S1633),"",OFFSET('Smelter Reference List'!$C$4,$S1633-4,0)&amp;"")</f>
        <v/>
      </c>
      <c r="E1633" s="294" t="str">
        <f ca="1">IF(ISERROR($S1633),"",OFFSET('Smelter Reference List'!$D$4,$S1633-4,0)&amp;"")</f>
        <v/>
      </c>
      <c r="F1633" s="294" t="str">
        <f ca="1">IF(ISERROR($S1633),"",OFFSET('Smelter Reference List'!$E$4,$S1633-4,0))</f>
        <v/>
      </c>
      <c r="G1633" s="294" t="str">
        <f ca="1">IF(C1633=$U$4,"Enter smelter details", IF(ISERROR($S1633),"",OFFSET('Smelter Reference List'!$F$4,$S1633-4,0)))</f>
        <v/>
      </c>
      <c r="H1633" s="295" t="str">
        <f ca="1">IF(ISERROR($S1633),"",OFFSET('Smelter Reference List'!$G$4,$S1633-4,0))</f>
        <v/>
      </c>
      <c r="I1633" s="296" t="str">
        <f ca="1">IF(ISERROR($S1633),"",OFFSET('Smelter Reference List'!$H$4,$S1633-4,0))</f>
        <v/>
      </c>
      <c r="J1633" s="296" t="str">
        <f ca="1">IF(ISERROR($S1633),"",OFFSET('Smelter Reference List'!$I$4,$S1633-4,0))</f>
        <v/>
      </c>
      <c r="K1633" s="297"/>
      <c r="L1633" s="297"/>
      <c r="M1633" s="297"/>
      <c r="N1633" s="297"/>
      <c r="O1633" s="297"/>
      <c r="P1633" s="297"/>
      <c r="Q1633" s="298"/>
      <c r="R1633" s="227"/>
      <c r="S1633" s="228" t="e">
        <f>IF(C1633="",NA(),MATCH($B1633&amp;$C1633,'Smelter Reference List'!$J:$J,0))</f>
        <v>#N/A</v>
      </c>
      <c r="T1633" s="229"/>
      <c r="U1633" s="229">
        <f t="shared" ca="1" si="51"/>
        <v>0</v>
      </c>
      <c r="V1633" s="229"/>
      <c r="W1633" s="229"/>
      <c r="Y1633" s="223" t="str">
        <f t="shared" si="52"/>
        <v/>
      </c>
    </row>
    <row r="1634" spans="1:25" s="223" customFormat="1" ht="20.25">
      <c r="A1634" s="293"/>
      <c r="B1634" s="294" t="str">
        <f>IF(LEN(A1634)=0,"",INDEX('Smelter Reference List'!$A:$A,MATCH($A1634,'Smelter Reference List'!$E:$E,0)))</f>
        <v/>
      </c>
      <c r="C1634" s="300" t="str">
        <f>IF(LEN(A1634)=0,"",INDEX('Smelter Reference List'!$C:$C,MATCH($A1634,'Smelter Reference List'!$E:$E,0)))</f>
        <v/>
      </c>
      <c r="D1634" s="294" t="str">
        <f ca="1">IF(ISERROR($S1634),"",OFFSET('Smelter Reference List'!$C$4,$S1634-4,0)&amp;"")</f>
        <v/>
      </c>
      <c r="E1634" s="294" t="str">
        <f ca="1">IF(ISERROR($S1634),"",OFFSET('Smelter Reference List'!$D$4,$S1634-4,0)&amp;"")</f>
        <v/>
      </c>
      <c r="F1634" s="294" t="str">
        <f ca="1">IF(ISERROR($S1634),"",OFFSET('Smelter Reference List'!$E$4,$S1634-4,0))</f>
        <v/>
      </c>
      <c r="G1634" s="294" t="str">
        <f ca="1">IF(C1634=$U$4,"Enter smelter details", IF(ISERROR($S1634),"",OFFSET('Smelter Reference List'!$F$4,$S1634-4,0)))</f>
        <v/>
      </c>
      <c r="H1634" s="295" t="str">
        <f ca="1">IF(ISERROR($S1634),"",OFFSET('Smelter Reference List'!$G$4,$S1634-4,0))</f>
        <v/>
      </c>
      <c r="I1634" s="296" t="str">
        <f ca="1">IF(ISERROR($S1634),"",OFFSET('Smelter Reference List'!$H$4,$S1634-4,0))</f>
        <v/>
      </c>
      <c r="J1634" s="296" t="str">
        <f ca="1">IF(ISERROR($S1634),"",OFFSET('Smelter Reference List'!$I$4,$S1634-4,0))</f>
        <v/>
      </c>
      <c r="K1634" s="297"/>
      <c r="L1634" s="297"/>
      <c r="M1634" s="297"/>
      <c r="N1634" s="297"/>
      <c r="O1634" s="297"/>
      <c r="P1634" s="297"/>
      <c r="Q1634" s="298"/>
      <c r="R1634" s="227"/>
      <c r="S1634" s="228" t="e">
        <f>IF(C1634="",NA(),MATCH($B1634&amp;$C1634,'Smelter Reference List'!$J:$J,0))</f>
        <v>#N/A</v>
      </c>
      <c r="T1634" s="229"/>
      <c r="U1634" s="229">
        <f t="shared" ca="1" si="51"/>
        <v>0</v>
      </c>
      <c r="V1634" s="229"/>
      <c r="W1634" s="229"/>
      <c r="Y1634" s="223" t="str">
        <f t="shared" si="52"/>
        <v/>
      </c>
    </row>
    <row r="1635" spans="1:25" s="223" customFormat="1" ht="20.25">
      <c r="A1635" s="293"/>
      <c r="B1635" s="294" t="str">
        <f>IF(LEN(A1635)=0,"",INDEX('Smelter Reference List'!$A:$A,MATCH($A1635,'Smelter Reference List'!$E:$E,0)))</f>
        <v/>
      </c>
      <c r="C1635" s="300" t="str">
        <f>IF(LEN(A1635)=0,"",INDEX('Smelter Reference List'!$C:$C,MATCH($A1635,'Smelter Reference List'!$E:$E,0)))</f>
        <v/>
      </c>
      <c r="D1635" s="294" t="str">
        <f ca="1">IF(ISERROR($S1635),"",OFFSET('Smelter Reference List'!$C$4,$S1635-4,0)&amp;"")</f>
        <v/>
      </c>
      <c r="E1635" s="294" t="str">
        <f ca="1">IF(ISERROR($S1635),"",OFFSET('Smelter Reference List'!$D$4,$S1635-4,0)&amp;"")</f>
        <v/>
      </c>
      <c r="F1635" s="294" t="str">
        <f ca="1">IF(ISERROR($S1635),"",OFFSET('Smelter Reference List'!$E$4,$S1635-4,0))</f>
        <v/>
      </c>
      <c r="G1635" s="294" t="str">
        <f ca="1">IF(C1635=$U$4,"Enter smelter details", IF(ISERROR($S1635),"",OFFSET('Smelter Reference List'!$F$4,$S1635-4,0)))</f>
        <v/>
      </c>
      <c r="H1635" s="295" t="str">
        <f ca="1">IF(ISERROR($S1635),"",OFFSET('Smelter Reference List'!$G$4,$S1635-4,0))</f>
        <v/>
      </c>
      <c r="I1635" s="296" t="str">
        <f ca="1">IF(ISERROR($S1635),"",OFFSET('Smelter Reference List'!$H$4,$S1635-4,0))</f>
        <v/>
      </c>
      <c r="J1635" s="296" t="str">
        <f ca="1">IF(ISERROR($S1635),"",OFFSET('Smelter Reference List'!$I$4,$S1635-4,0))</f>
        <v/>
      </c>
      <c r="K1635" s="297"/>
      <c r="L1635" s="297"/>
      <c r="M1635" s="297"/>
      <c r="N1635" s="297"/>
      <c r="O1635" s="297"/>
      <c r="P1635" s="297"/>
      <c r="Q1635" s="298"/>
      <c r="R1635" s="227"/>
      <c r="S1635" s="228" t="e">
        <f>IF(C1635="",NA(),MATCH($B1635&amp;$C1635,'Smelter Reference List'!$J:$J,0))</f>
        <v>#N/A</v>
      </c>
      <c r="T1635" s="229"/>
      <c r="U1635" s="229">
        <f t="shared" ca="1" si="51"/>
        <v>0</v>
      </c>
      <c r="V1635" s="229"/>
      <c r="W1635" s="229"/>
      <c r="Y1635" s="223" t="str">
        <f t="shared" si="52"/>
        <v/>
      </c>
    </row>
    <row r="1636" spans="1:25" s="223" customFormat="1" ht="20.25">
      <c r="A1636" s="293"/>
      <c r="B1636" s="294" t="str">
        <f>IF(LEN(A1636)=0,"",INDEX('Smelter Reference List'!$A:$A,MATCH($A1636,'Smelter Reference List'!$E:$E,0)))</f>
        <v/>
      </c>
      <c r="C1636" s="300" t="str">
        <f>IF(LEN(A1636)=0,"",INDEX('Smelter Reference List'!$C:$C,MATCH($A1636,'Smelter Reference List'!$E:$E,0)))</f>
        <v/>
      </c>
      <c r="D1636" s="294" t="str">
        <f ca="1">IF(ISERROR($S1636),"",OFFSET('Smelter Reference List'!$C$4,$S1636-4,0)&amp;"")</f>
        <v/>
      </c>
      <c r="E1636" s="294" t="str">
        <f ca="1">IF(ISERROR($S1636),"",OFFSET('Smelter Reference List'!$D$4,$S1636-4,0)&amp;"")</f>
        <v/>
      </c>
      <c r="F1636" s="294" t="str">
        <f ca="1">IF(ISERROR($S1636),"",OFFSET('Smelter Reference List'!$E$4,$S1636-4,0))</f>
        <v/>
      </c>
      <c r="G1636" s="294" t="str">
        <f ca="1">IF(C1636=$U$4,"Enter smelter details", IF(ISERROR($S1636),"",OFFSET('Smelter Reference List'!$F$4,$S1636-4,0)))</f>
        <v/>
      </c>
      <c r="H1636" s="295" t="str">
        <f ca="1">IF(ISERROR($S1636),"",OFFSET('Smelter Reference List'!$G$4,$S1636-4,0))</f>
        <v/>
      </c>
      <c r="I1636" s="296" t="str">
        <f ca="1">IF(ISERROR($S1636),"",OFFSET('Smelter Reference List'!$H$4,$S1636-4,0))</f>
        <v/>
      </c>
      <c r="J1636" s="296" t="str">
        <f ca="1">IF(ISERROR($S1636),"",OFFSET('Smelter Reference List'!$I$4,$S1636-4,0))</f>
        <v/>
      </c>
      <c r="K1636" s="297"/>
      <c r="L1636" s="297"/>
      <c r="M1636" s="297"/>
      <c r="N1636" s="297"/>
      <c r="O1636" s="297"/>
      <c r="P1636" s="297"/>
      <c r="Q1636" s="298"/>
      <c r="R1636" s="227"/>
      <c r="S1636" s="228" t="e">
        <f>IF(C1636="",NA(),MATCH($B1636&amp;$C1636,'Smelter Reference List'!$J:$J,0))</f>
        <v>#N/A</v>
      </c>
      <c r="T1636" s="229"/>
      <c r="U1636" s="229">
        <f t="shared" ca="1" si="51"/>
        <v>0</v>
      </c>
      <c r="V1636" s="229"/>
      <c r="W1636" s="229"/>
      <c r="Y1636" s="223" t="str">
        <f t="shared" si="52"/>
        <v/>
      </c>
    </row>
    <row r="1637" spans="1:25" s="223" customFormat="1" ht="20.25">
      <c r="A1637" s="293"/>
      <c r="B1637" s="294" t="str">
        <f>IF(LEN(A1637)=0,"",INDEX('Smelter Reference List'!$A:$A,MATCH($A1637,'Smelter Reference List'!$E:$E,0)))</f>
        <v/>
      </c>
      <c r="C1637" s="300" t="str">
        <f>IF(LEN(A1637)=0,"",INDEX('Smelter Reference List'!$C:$C,MATCH($A1637,'Smelter Reference List'!$E:$E,0)))</f>
        <v/>
      </c>
      <c r="D1637" s="294" t="str">
        <f ca="1">IF(ISERROR($S1637),"",OFFSET('Smelter Reference List'!$C$4,$S1637-4,0)&amp;"")</f>
        <v/>
      </c>
      <c r="E1637" s="294" t="str">
        <f ca="1">IF(ISERROR($S1637),"",OFFSET('Smelter Reference List'!$D$4,$S1637-4,0)&amp;"")</f>
        <v/>
      </c>
      <c r="F1637" s="294" t="str">
        <f ca="1">IF(ISERROR($S1637),"",OFFSET('Smelter Reference List'!$E$4,$S1637-4,0))</f>
        <v/>
      </c>
      <c r="G1637" s="294" t="str">
        <f ca="1">IF(C1637=$U$4,"Enter smelter details", IF(ISERROR($S1637),"",OFFSET('Smelter Reference List'!$F$4,$S1637-4,0)))</f>
        <v/>
      </c>
      <c r="H1637" s="295" t="str">
        <f ca="1">IF(ISERROR($S1637),"",OFFSET('Smelter Reference List'!$G$4,$S1637-4,0))</f>
        <v/>
      </c>
      <c r="I1637" s="296" t="str">
        <f ca="1">IF(ISERROR($S1637),"",OFFSET('Smelter Reference List'!$H$4,$S1637-4,0))</f>
        <v/>
      </c>
      <c r="J1637" s="296" t="str">
        <f ca="1">IF(ISERROR($S1637),"",OFFSET('Smelter Reference List'!$I$4,$S1637-4,0))</f>
        <v/>
      </c>
      <c r="K1637" s="297"/>
      <c r="L1637" s="297"/>
      <c r="M1637" s="297"/>
      <c r="N1637" s="297"/>
      <c r="O1637" s="297"/>
      <c r="P1637" s="297"/>
      <c r="Q1637" s="298"/>
      <c r="R1637" s="227"/>
      <c r="S1637" s="228" t="e">
        <f>IF(C1637="",NA(),MATCH($B1637&amp;$C1637,'Smelter Reference List'!$J:$J,0))</f>
        <v>#N/A</v>
      </c>
      <c r="T1637" s="229"/>
      <c r="U1637" s="229">
        <f t="shared" ca="1" si="51"/>
        <v>0</v>
      </c>
      <c r="V1637" s="229"/>
      <c r="W1637" s="229"/>
      <c r="Y1637" s="223" t="str">
        <f t="shared" si="52"/>
        <v/>
      </c>
    </row>
    <row r="1638" spans="1:25" s="223" customFormat="1" ht="20.25">
      <c r="A1638" s="293"/>
      <c r="B1638" s="294" t="str">
        <f>IF(LEN(A1638)=0,"",INDEX('Smelter Reference List'!$A:$A,MATCH($A1638,'Smelter Reference List'!$E:$E,0)))</f>
        <v/>
      </c>
      <c r="C1638" s="300" t="str">
        <f>IF(LEN(A1638)=0,"",INDEX('Smelter Reference List'!$C:$C,MATCH($A1638,'Smelter Reference List'!$E:$E,0)))</f>
        <v/>
      </c>
      <c r="D1638" s="294" t="str">
        <f ca="1">IF(ISERROR($S1638),"",OFFSET('Smelter Reference List'!$C$4,$S1638-4,0)&amp;"")</f>
        <v/>
      </c>
      <c r="E1638" s="294" t="str">
        <f ca="1">IF(ISERROR($S1638),"",OFFSET('Smelter Reference List'!$D$4,$S1638-4,0)&amp;"")</f>
        <v/>
      </c>
      <c r="F1638" s="294" t="str">
        <f ca="1">IF(ISERROR($S1638),"",OFFSET('Smelter Reference List'!$E$4,$S1638-4,0))</f>
        <v/>
      </c>
      <c r="G1638" s="294" t="str">
        <f ca="1">IF(C1638=$U$4,"Enter smelter details", IF(ISERROR($S1638),"",OFFSET('Smelter Reference List'!$F$4,$S1638-4,0)))</f>
        <v/>
      </c>
      <c r="H1638" s="295" t="str">
        <f ca="1">IF(ISERROR($S1638),"",OFFSET('Smelter Reference List'!$G$4,$S1638-4,0))</f>
        <v/>
      </c>
      <c r="I1638" s="296" t="str">
        <f ca="1">IF(ISERROR($S1638),"",OFFSET('Smelter Reference List'!$H$4,$S1638-4,0))</f>
        <v/>
      </c>
      <c r="J1638" s="296" t="str">
        <f ca="1">IF(ISERROR($S1638),"",OFFSET('Smelter Reference List'!$I$4,$S1638-4,0))</f>
        <v/>
      </c>
      <c r="K1638" s="297"/>
      <c r="L1638" s="297"/>
      <c r="M1638" s="297"/>
      <c r="N1638" s="297"/>
      <c r="O1638" s="297"/>
      <c r="P1638" s="297"/>
      <c r="Q1638" s="298"/>
      <c r="R1638" s="227"/>
      <c r="S1638" s="228" t="e">
        <f>IF(C1638="",NA(),MATCH($B1638&amp;$C1638,'Smelter Reference List'!$J:$J,0))</f>
        <v>#N/A</v>
      </c>
      <c r="T1638" s="229"/>
      <c r="U1638" s="229">
        <f t="shared" ca="1" si="51"/>
        <v>0</v>
      </c>
      <c r="V1638" s="229"/>
      <c r="W1638" s="229"/>
      <c r="Y1638" s="223" t="str">
        <f t="shared" si="52"/>
        <v/>
      </c>
    </row>
    <row r="1639" spans="1:25" s="223" customFormat="1" ht="20.25">
      <c r="A1639" s="293"/>
      <c r="B1639" s="294" t="str">
        <f>IF(LEN(A1639)=0,"",INDEX('Smelter Reference List'!$A:$A,MATCH($A1639,'Smelter Reference List'!$E:$E,0)))</f>
        <v/>
      </c>
      <c r="C1639" s="300" t="str">
        <f>IF(LEN(A1639)=0,"",INDEX('Smelter Reference List'!$C:$C,MATCH($A1639,'Smelter Reference List'!$E:$E,0)))</f>
        <v/>
      </c>
      <c r="D1639" s="294" t="str">
        <f ca="1">IF(ISERROR($S1639),"",OFFSET('Smelter Reference List'!$C$4,$S1639-4,0)&amp;"")</f>
        <v/>
      </c>
      <c r="E1639" s="294" t="str">
        <f ca="1">IF(ISERROR($S1639),"",OFFSET('Smelter Reference List'!$D$4,$S1639-4,0)&amp;"")</f>
        <v/>
      </c>
      <c r="F1639" s="294" t="str">
        <f ca="1">IF(ISERROR($S1639),"",OFFSET('Smelter Reference List'!$E$4,$S1639-4,0))</f>
        <v/>
      </c>
      <c r="G1639" s="294" t="str">
        <f ca="1">IF(C1639=$U$4,"Enter smelter details", IF(ISERROR($S1639),"",OFFSET('Smelter Reference List'!$F$4,$S1639-4,0)))</f>
        <v/>
      </c>
      <c r="H1639" s="295" t="str">
        <f ca="1">IF(ISERROR($S1639),"",OFFSET('Smelter Reference List'!$G$4,$S1639-4,0))</f>
        <v/>
      </c>
      <c r="I1639" s="296" t="str">
        <f ca="1">IF(ISERROR($S1639),"",OFFSET('Smelter Reference List'!$H$4,$S1639-4,0))</f>
        <v/>
      </c>
      <c r="J1639" s="296" t="str">
        <f ca="1">IF(ISERROR($S1639),"",OFFSET('Smelter Reference List'!$I$4,$S1639-4,0))</f>
        <v/>
      </c>
      <c r="K1639" s="297"/>
      <c r="L1639" s="297"/>
      <c r="M1639" s="297"/>
      <c r="N1639" s="297"/>
      <c r="O1639" s="297"/>
      <c r="P1639" s="297"/>
      <c r="Q1639" s="298"/>
      <c r="R1639" s="227"/>
      <c r="S1639" s="228" t="e">
        <f>IF(C1639="",NA(),MATCH($B1639&amp;$C1639,'Smelter Reference List'!$J:$J,0))</f>
        <v>#N/A</v>
      </c>
      <c r="T1639" s="229"/>
      <c r="U1639" s="229">
        <f t="shared" ca="1" si="51"/>
        <v>0</v>
      </c>
      <c r="V1639" s="229"/>
      <c r="W1639" s="229"/>
      <c r="Y1639" s="223" t="str">
        <f t="shared" si="52"/>
        <v/>
      </c>
    </row>
    <row r="1640" spans="1:25" s="223" customFormat="1" ht="20.25">
      <c r="A1640" s="293"/>
      <c r="B1640" s="294" t="str">
        <f>IF(LEN(A1640)=0,"",INDEX('Smelter Reference List'!$A:$A,MATCH($A1640,'Smelter Reference List'!$E:$E,0)))</f>
        <v/>
      </c>
      <c r="C1640" s="300" t="str">
        <f>IF(LEN(A1640)=0,"",INDEX('Smelter Reference List'!$C:$C,MATCH($A1640,'Smelter Reference List'!$E:$E,0)))</f>
        <v/>
      </c>
      <c r="D1640" s="294" t="str">
        <f ca="1">IF(ISERROR($S1640),"",OFFSET('Smelter Reference List'!$C$4,$S1640-4,0)&amp;"")</f>
        <v/>
      </c>
      <c r="E1640" s="294" t="str">
        <f ca="1">IF(ISERROR($S1640),"",OFFSET('Smelter Reference List'!$D$4,$S1640-4,0)&amp;"")</f>
        <v/>
      </c>
      <c r="F1640" s="294" t="str">
        <f ca="1">IF(ISERROR($S1640),"",OFFSET('Smelter Reference List'!$E$4,$S1640-4,0))</f>
        <v/>
      </c>
      <c r="G1640" s="294" t="str">
        <f ca="1">IF(C1640=$U$4,"Enter smelter details", IF(ISERROR($S1640),"",OFFSET('Smelter Reference List'!$F$4,$S1640-4,0)))</f>
        <v/>
      </c>
      <c r="H1640" s="295" t="str">
        <f ca="1">IF(ISERROR($S1640),"",OFFSET('Smelter Reference List'!$G$4,$S1640-4,0))</f>
        <v/>
      </c>
      <c r="I1640" s="296" t="str">
        <f ca="1">IF(ISERROR($S1640),"",OFFSET('Smelter Reference List'!$H$4,$S1640-4,0))</f>
        <v/>
      </c>
      <c r="J1640" s="296" t="str">
        <f ca="1">IF(ISERROR($S1640),"",OFFSET('Smelter Reference List'!$I$4,$S1640-4,0))</f>
        <v/>
      </c>
      <c r="K1640" s="297"/>
      <c r="L1640" s="297"/>
      <c r="M1640" s="297"/>
      <c r="N1640" s="297"/>
      <c r="O1640" s="297"/>
      <c r="P1640" s="297"/>
      <c r="Q1640" s="298"/>
      <c r="R1640" s="227"/>
      <c r="S1640" s="228" t="e">
        <f>IF(C1640="",NA(),MATCH($B1640&amp;$C1640,'Smelter Reference List'!$J:$J,0))</f>
        <v>#N/A</v>
      </c>
      <c r="T1640" s="229"/>
      <c r="U1640" s="229">
        <f t="shared" ca="1" si="51"/>
        <v>0</v>
      </c>
      <c r="V1640" s="229"/>
      <c r="W1640" s="229"/>
      <c r="Y1640" s="223" t="str">
        <f t="shared" si="52"/>
        <v/>
      </c>
    </row>
    <row r="1641" spans="1:25" s="223" customFormat="1" ht="20.25">
      <c r="A1641" s="293"/>
      <c r="B1641" s="294" t="str">
        <f>IF(LEN(A1641)=0,"",INDEX('Smelter Reference List'!$A:$A,MATCH($A1641,'Smelter Reference List'!$E:$E,0)))</f>
        <v/>
      </c>
      <c r="C1641" s="300" t="str">
        <f>IF(LEN(A1641)=0,"",INDEX('Smelter Reference List'!$C:$C,MATCH($A1641,'Smelter Reference List'!$E:$E,0)))</f>
        <v/>
      </c>
      <c r="D1641" s="294" t="str">
        <f ca="1">IF(ISERROR($S1641),"",OFFSET('Smelter Reference List'!$C$4,$S1641-4,0)&amp;"")</f>
        <v/>
      </c>
      <c r="E1641" s="294" t="str">
        <f ca="1">IF(ISERROR($S1641),"",OFFSET('Smelter Reference List'!$D$4,$S1641-4,0)&amp;"")</f>
        <v/>
      </c>
      <c r="F1641" s="294" t="str">
        <f ca="1">IF(ISERROR($S1641),"",OFFSET('Smelter Reference List'!$E$4,$S1641-4,0))</f>
        <v/>
      </c>
      <c r="G1641" s="294" t="str">
        <f ca="1">IF(C1641=$U$4,"Enter smelter details", IF(ISERROR($S1641),"",OFFSET('Smelter Reference List'!$F$4,$S1641-4,0)))</f>
        <v/>
      </c>
      <c r="H1641" s="295" t="str">
        <f ca="1">IF(ISERROR($S1641),"",OFFSET('Smelter Reference List'!$G$4,$S1641-4,0))</f>
        <v/>
      </c>
      <c r="I1641" s="296" t="str">
        <f ca="1">IF(ISERROR($S1641),"",OFFSET('Smelter Reference List'!$H$4,$S1641-4,0))</f>
        <v/>
      </c>
      <c r="J1641" s="296" t="str">
        <f ca="1">IF(ISERROR($S1641),"",OFFSET('Smelter Reference List'!$I$4,$S1641-4,0))</f>
        <v/>
      </c>
      <c r="K1641" s="297"/>
      <c r="L1641" s="297"/>
      <c r="M1641" s="297"/>
      <c r="N1641" s="297"/>
      <c r="O1641" s="297"/>
      <c r="P1641" s="297"/>
      <c r="Q1641" s="298"/>
      <c r="R1641" s="227"/>
      <c r="S1641" s="228" t="e">
        <f>IF(C1641="",NA(),MATCH($B1641&amp;$C1641,'Smelter Reference List'!$J:$J,0))</f>
        <v>#N/A</v>
      </c>
      <c r="T1641" s="229"/>
      <c r="U1641" s="229">
        <f t="shared" ca="1" si="51"/>
        <v>0</v>
      </c>
      <c r="V1641" s="229"/>
      <c r="W1641" s="229"/>
      <c r="Y1641" s="223" t="str">
        <f t="shared" si="52"/>
        <v/>
      </c>
    </row>
    <row r="1642" spans="1:25" s="223" customFormat="1" ht="20.25">
      <c r="A1642" s="293"/>
      <c r="B1642" s="294" t="str">
        <f>IF(LEN(A1642)=0,"",INDEX('Smelter Reference List'!$A:$A,MATCH($A1642,'Smelter Reference List'!$E:$E,0)))</f>
        <v/>
      </c>
      <c r="C1642" s="300" t="str">
        <f>IF(LEN(A1642)=0,"",INDEX('Smelter Reference List'!$C:$C,MATCH($A1642,'Smelter Reference List'!$E:$E,0)))</f>
        <v/>
      </c>
      <c r="D1642" s="294" t="str">
        <f ca="1">IF(ISERROR($S1642),"",OFFSET('Smelter Reference List'!$C$4,$S1642-4,0)&amp;"")</f>
        <v/>
      </c>
      <c r="E1642" s="294" t="str">
        <f ca="1">IF(ISERROR($S1642),"",OFFSET('Smelter Reference List'!$D$4,$S1642-4,0)&amp;"")</f>
        <v/>
      </c>
      <c r="F1642" s="294" t="str">
        <f ca="1">IF(ISERROR($S1642),"",OFFSET('Smelter Reference List'!$E$4,$S1642-4,0))</f>
        <v/>
      </c>
      <c r="G1642" s="294" t="str">
        <f ca="1">IF(C1642=$U$4,"Enter smelter details", IF(ISERROR($S1642),"",OFFSET('Smelter Reference List'!$F$4,$S1642-4,0)))</f>
        <v/>
      </c>
      <c r="H1642" s="295" t="str">
        <f ca="1">IF(ISERROR($S1642),"",OFFSET('Smelter Reference List'!$G$4,$S1642-4,0))</f>
        <v/>
      </c>
      <c r="I1642" s="296" t="str">
        <f ca="1">IF(ISERROR($S1642),"",OFFSET('Smelter Reference List'!$H$4,$S1642-4,0))</f>
        <v/>
      </c>
      <c r="J1642" s="296" t="str">
        <f ca="1">IF(ISERROR($S1642),"",OFFSET('Smelter Reference List'!$I$4,$S1642-4,0))</f>
        <v/>
      </c>
      <c r="K1642" s="297"/>
      <c r="L1642" s="297"/>
      <c r="M1642" s="297"/>
      <c r="N1642" s="297"/>
      <c r="O1642" s="297"/>
      <c r="P1642" s="297"/>
      <c r="Q1642" s="298"/>
      <c r="R1642" s="227"/>
      <c r="S1642" s="228" t="e">
        <f>IF(C1642="",NA(),MATCH($B1642&amp;$C1642,'Smelter Reference List'!$J:$J,0))</f>
        <v>#N/A</v>
      </c>
      <c r="T1642" s="229"/>
      <c r="U1642" s="229">
        <f t="shared" ca="1" si="51"/>
        <v>0</v>
      </c>
      <c r="V1642" s="229"/>
      <c r="W1642" s="229"/>
      <c r="Y1642" s="223" t="str">
        <f t="shared" si="52"/>
        <v/>
      </c>
    </row>
    <row r="1643" spans="1:25" s="223" customFormat="1" ht="20.25">
      <c r="A1643" s="293"/>
      <c r="B1643" s="294" t="str">
        <f>IF(LEN(A1643)=0,"",INDEX('Smelter Reference List'!$A:$A,MATCH($A1643,'Smelter Reference List'!$E:$E,0)))</f>
        <v/>
      </c>
      <c r="C1643" s="300" t="str">
        <f>IF(LEN(A1643)=0,"",INDEX('Smelter Reference List'!$C:$C,MATCH($A1643,'Smelter Reference List'!$E:$E,0)))</f>
        <v/>
      </c>
      <c r="D1643" s="294" t="str">
        <f ca="1">IF(ISERROR($S1643),"",OFFSET('Smelter Reference List'!$C$4,$S1643-4,0)&amp;"")</f>
        <v/>
      </c>
      <c r="E1643" s="294" t="str">
        <f ca="1">IF(ISERROR($S1643),"",OFFSET('Smelter Reference List'!$D$4,$S1643-4,0)&amp;"")</f>
        <v/>
      </c>
      <c r="F1643" s="294" t="str">
        <f ca="1">IF(ISERROR($S1643),"",OFFSET('Smelter Reference List'!$E$4,$S1643-4,0))</f>
        <v/>
      </c>
      <c r="G1643" s="294" t="str">
        <f ca="1">IF(C1643=$U$4,"Enter smelter details", IF(ISERROR($S1643),"",OFFSET('Smelter Reference List'!$F$4,$S1643-4,0)))</f>
        <v/>
      </c>
      <c r="H1643" s="295" t="str">
        <f ca="1">IF(ISERROR($S1643),"",OFFSET('Smelter Reference List'!$G$4,$S1643-4,0))</f>
        <v/>
      </c>
      <c r="I1643" s="296" t="str">
        <f ca="1">IF(ISERROR($S1643),"",OFFSET('Smelter Reference List'!$H$4,$S1643-4,0))</f>
        <v/>
      </c>
      <c r="J1643" s="296" t="str">
        <f ca="1">IF(ISERROR($S1643),"",OFFSET('Smelter Reference List'!$I$4,$S1643-4,0))</f>
        <v/>
      </c>
      <c r="K1643" s="297"/>
      <c r="L1643" s="297"/>
      <c r="M1643" s="297"/>
      <c r="N1643" s="297"/>
      <c r="O1643" s="297"/>
      <c r="P1643" s="297"/>
      <c r="Q1643" s="298"/>
      <c r="R1643" s="227"/>
      <c r="S1643" s="228" t="e">
        <f>IF(C1643="",NA(),MATCH($B1643&amp;$C1643,'Smelter Reference List'!$J:$J,0))</f>
        <v>#N/A</v>
      </c>
      <c r="T1643" s="229"/>
      <c r="U1643" s="229">
        <f t="shared" ca="1" si="51"/>
        <v>0</v>
      </c>
      <c r="V1643" s="229"/>
      <c r="W1643" s="229"/>
      <c r="Y1643" s="223" t="str">
        <f t="shared" si="52"/>
        <v/>
      </c>
    </row>
    <row r="1644" spans="1:25" s="223" customFormat="1" ht="20.25">
      <c r="A1644" s="293"/>
      <c r="B1644" s="294" t="str">
        <f>IF(LEN(A1644)=0,"",INDEX('Smelter Reference List'!$A:$A,MATCH($A1644,'Smelter Reference List'!$E:$E,0)))</f>
        <v/>
      </c>
      <c r="C1644" s="300" t="str">
        <f>IF(LEN(A1644)=0,"",INDEX('Smelter Reference List'!$C:$C,MATCH($A1644,'Smelter Reference List'!$E:$E,0)))</f>
        <v/>
      </c>
      <c r="D1644" s="294" t="str">
        <f ca="1">IF(ISERROR($S1644),"",OFFSET('Smelter Reference List'!$C$4,$S1644-4,0)&amp;"")</f>
        <v/>
      </c>
      <c r="E1644" s="294" t="str">
        <f ca="1">IF(ISERROR($S1644),"",OFFSET('Smelter Reference List'!$D$4,$S1644-4,0)&amp;"")</f>
        <v/>
      </c>
      <c r="F1644" s="294" t="str">
        <f ca="1">IF(ISERROR($S1644),"",OFFSET('Smelter Reference List'!$E$4,$S1644-4,0))</f>
        <v/>
      </c>
      <c r="G1644" s="294" t="str">
        <f ca="1">IF(C1644=$U$4,"Enter smelter details", IF(ISERROR($S1644),"",OFFSET('Smelter Reference List'!$F$4,$S1644-4,0)))</f>
        <v/>
      </c>
      <c r="H1644" s="295" t="str">
        <f ca="1">IF(ISERROR($S1644),"",OFFSET('Smelter Reference List'!$G$4,$S1644-4,0))</f>
        <v/>
      </c>
      <c r="I1644" s="296" t="str">
        <f ca="1">IF(ISERROR($S1644),"",OFFSET('Smelter Reference List'!$H$4,$S1644-4,0))</f>
        <v/>
      </c>
      <c r="J1644" s="296" t="str">
        <f ca="1">IF(ISERROR($S1644),"",OFFSET('Smelter Reference List'!$I$4,$S1644-4,0))</f>
        <v/>
      </c>
      <c r="K1644" s="297"/>
      <c r="L1644" s="297"/>
      <c r="M1644" s="297"/>
      <c r="N1644" s="297"/>
      <c r="O1644" s="297"/>
      <c r="P1644" s="297"/>
      <c r="Q1644" s="298"/>
      <c r="R1644" s="227"/>
      <c r="S1644" s="228" t="e">
        <f>IF(C1644="",NA(),MATCH($B1644&amp;$C1644,'Smelter Reference List'!$J:$J,0))</f>
        <v>#N/A</v>
      </c>
      <c r="T1644" s="229"/>
      <c r="U1644" s="229">
        <f t="shared" ca="1" si="51"/>
        <v>0</v>
      </c>
      <c r="V1644" s="229"/>
      <c r="W1644" s="229"/>
      <c r="Y1644" s="223" t="str">
        <f t="shared" si="52"/>
        <v/>
      </c>
    </row>
    <row r="1645" spans="1:25" s="223" customFormat="1" ht="20.25">
      <c r="A1645" s="293"/>
      <c r="B1645" s="294" t="str">
        <f>IF(LEN(A1645)=0,"",INDEX('Smelter Reference List'!$A:$A,MATCH($A1645,'Smelter Reference List'!$E:$E,0)))</f>
        <v/>
      </c>
      <c r="C1645" s="300" t="str">
        <f>IF(LEN(A1645)=0,"",INDEX('Smelter Reference List'!$C:$C,MATCH($A1645,'Smelter Reference List'!$E:$E,0)))</f>
        <v/>
      </c>
      <c r="D1645" s="294" t="str">
        <f ca="1">IF(ISERROR($S1645),"",OFFSET('Smelter Reference List'!$C$4,$S1645-4,0)&amp;"")</f>
        <v/>
      </c>
      <c r="E1645" s="294" t="str">
        <f ca="1">IF(ISERROR($S1645),"",OFFSET('Smelter Reference List'!$D$4,$S1645-4,0)&amp;"")</f>
        <v/>
      </c>
      <c r="F1645" s="294" t="str">
        <f ca="1">IF(ISERROR($S1645),"",OFFSET('Smelter Reference List'!$E$4,$S1645-4,0))</f>
        <v/>
      </c>
      <c r="G1645" s="294" t="str">
        <f ca="1">IF(C1645=$U$4,"Enter smelter details", IF(ISERROR($S1645),"",OFFSET('Smelter Reference List'!$F$4,$S1645-4,0)))</f>
        <v/>
      </c>
      <c r="H1645" s="295" t="str">
        <f ca="1">IF(ISERROR($S1645),"",OFFSET('Smelter Reference List'!$G$4,$S1645-4,0))</f>
        <v/>
      </c>
      <c r="I1645" s="296" t="str">
        <f ca="1">IF(ISERROR($S1645),"",OFFSET('Smelter Reference List'!$H$4,$S1645-4,0))</f>
        <v/>
      </c>
      <c r="J1645" s="296" t="str">
        <f ca="1">IF(ISERROR($S1645),"",OFFSET('Smelter Reference List'!$I$4,$S1645-4,0))</f>
        <v/>
      </c>
      <c r="K1645" s="297"/>
      <c r="L1645" s="297"/>
      <c r="M1645" s="297"/>
      <c r="N1645" s="297"/>
      <c r="O1645" s="297"/>
      <c r="P1645" s="297"/>
      <c r="Q1645" s="298"/>
      <c r="R1645" s="227"/>
      <c r="S1645" s="228" t="e">
        <f>IF(C1645="",NA(),MATCH($B1645&amp;$C1645,'Smelter Reference List'!$J:$J,0))</f>
        <v>#N/A</v>
      </c>
      <c r="T1645" s="229"/>
      <c r="U1645" s="229">
        <f t="shared" ca="1" si="51"/>
        <v>0</v>
      </c>
      <c r="V1645" s="229"/>
      <c r="W1645" s="229"/>
      <c r="Y1645" s="223" t="str">
        <f t="shared" si="52"/>
        <v/>
      </c>
    </row>
    <row r="1646" spans="1:25" s="223" customFormat="1" ht="20.25">
      <c r="A1646" s="293"/>
      <c r="B1646" s="294" t="str">
        <f>IF(LEN(A1646)=0,"",INDEX('Smelter Reference List'!$A:$A,MATCH($A1646,'Smelter Reference List'!$E:$E,0)))</f>
        <v/>
      </c>
      <c r="C1646" s="300" t="str">
        <f>IF(LEN(A1646)=0,"",INDEX('Smelter Reference List'!$C:$C,MATCH($A1646,'Smelter Reference List'!$E:$E,0)))</f>
        <v/>
      </c>
      <c r="D1646" s="294" t="str">
        <f ca="1">IF(ISERROR($S1646),"",OFFSET('Smelter Reference List'!$C$4,$S1646-4,0)&amp;"")</f>
        <v/>
      </c>
      <c r="E1646" s="294" t="str">
        <f ca="1">IF(ISERROR($S1646),"",OFFSET('Smelter Reference List'!$D$4,$S1646-4,0)&amp;"")</f>
        <v/>
      </c>
      <c r="F1646" s="294" t="str">
        <f ca="1">IF(ISERROR($S1646),"",OFFSET('Smelter Reference List'!$E$4,$S1646-4,0))</f>
        <v/>
      </c>
      <c r="G1646" s="294" t="str">
        <f ca="1">IF(C1646=$U$4,"Enter smelter details", IF(ISERROR($S1646),"",OFFSET('Smelter Reference List'!$F$4,$S1646-4,0)))</f>
        <v/>
      </c>
      <c r="H1646" s="295" t="str">
        <f ca="1">IF(ISERROR($S1646),"",OFFSET('Smelter Reference List'!$G$4,$S1646-4,0))</f>
        <v/>
      </c>
      <c r="I1646" s="296" t="str">
        <f ca="1">IF(ISERROR($S1646),"",OFFSET('Smelter Reference List'!$H$4,$S1646-4,0))</f>
        <v/>
      </c>
      <c r="J1646" s="296" t="str">
        <f ca="1">IF(ISERROR($S1646),"",OFFSET('Smelter Reference List'!$I$4,$S1646-4,0))</f>
        <v/>
      </c>
      <c r="K1646" s="297"/>
      <c r="L1646" s="297"/>
      <c r="M1646" s="297"/>
      <c r="N1646" s="297"/>
      <c r="O1646" s="297"/>
      <c r="P1646" s="297"/>
      <c r="Q1646" s="298"/>
      <c r="R1646" s="227"/>
      <c r="S1646" s="228" t="e">
        <f>IF(C1646="",NA(),MATCH($B1646&amp;$C1646,'Smelter Reference List'!$J:$J,0))</f>
        <v>#N/A</v>
      </c>
      <c r="T1646" s="229"/>
      <c r="U1646" s="229">
        <f t="shared" ca="1" si="51"/>
        <v>0</v>
      </c>
      <c r="V1646" s="229"/>
      <c r="W1646" s="229"/>
      <c r="Y1646" s="223" t="str">
        <f t="shared" si="52"/>
        <v/>
      </c>
    </row>
    <row r="1647" spans="1:25" s="223" customFormat="1" ht="20.25">
      <c r="A1647" s="293"/>
      <c r="B1647" s="294" t="str">
        <f>IF(LEN(A1647)=0,"",INDEX('Smelter Reference List'!$A:$A,MATCH($A1647,'Smelter Reference List'!$E:$E,0)))</f>
        <v/>
      </c>
      <c r="C1647" s="300" t="str">
        <f>IF(LEN(A1647)=0,"",INDEX('Smelter Reference List'!$C:$C,MATCH($A1647,'Smelter Reference List'!$E:$E,0)))</f>
        <v/>
      </c>
      <c r="D1647" s="294" t="str">
        <f ca="1">IF(ISERROR($S1647),"",OFFSET('Smelter Reference List'!$C$4,$S1647-4,0)&amp;"")</f>
        <v/>
      </c>
      <c r="E1647" s="294" t="str">
        <f ca="1">IF(ISERROR($S1647),"",OFFSET('Smelter Reference List'!$D$4,$S1647-4,0)&amp;"")</f>
        <v/>
      </c>
      <c r="F1647" s="294" t="str">
        <f ca="1">IF(ISERROR($S1647),"",OFFSET('Smelter Reference List'!$E$4,$S1647-4,0))</f>
        <v/>
      </c>
      <c r="G1647" s="294" t="str">
        <f ca="1">IF(C1647=$U$4,"Enter smelter details", IF(ISERROR($S1647),"",OFFSET('Smelter Reference List'!$F$4,$S1647-4,0)))</f>
        <v/>
      </c>
      <c r="H1647" s="295" t="str">
        <f ca="1">IF(ISERROR($S1647),"",OFFSET('Smelter Reference List'!$G$4,$S1647-4,0))</f>
        <v/>
      </c>
      <c r="I1647" s="296" t="str">
        <f ca="1">IF(ISERROR($S1647),"",OFFSET('Smelter Reference List'!$H$4,$S1647-4,0))</f>
        <v/>
      </c>
      <c r="J1647" s="296" t="str">
        <f ca="1">IF(ISERROR($S1647),"",OFFSET('Smelter Reference List'!$I$4,$S1647-4,0))</f>
        <v/>
      </c>
      <c r="K1647" s="297"/>
      <c r="L1647" s="297"/>
      <c r="M1647" s="297"/>
      <c r="N1647" s="297"/>
      <c r="O1647" s="297"/>
      <c r="P1647" s="297"/>
      <c r="Q1647" s="298"/>
      <c r="R1647" s="227"/>
      <c r="S1647" s="228" t="e">
        <f>IF(C1647="",NA(),MATCH($B1647&amp;$C1647,'Smelter Reference List'!$J:$J,0))</f>
        <v>#N/A</v>
      </c>
      <c r="T1647" s="229"/>
      <c r="U1647" s="229">
        <f t="shared" ca="1" si="51"/>
        <v>0</v>
      </c>
      <c r="V1647" s="229"/>
      <c r="W1647" s="229"/>
      <c r="Y1647" s="223" t="str">
        <f t="shared" si="52"/>
        <v/>
      </c>
    </row>
    <row r="1648" spans="1:25" s="223" customFormat="1" ht="20.25">
      <c r="A1648" s="293"/>
      <c r="B1648" s="294" t="str">
        <f>IF(LEN(A1648)=0,"",INDEX('Smelter Reference List'!$A:$A,MATCH($A1648,'Smelter Reference List'!$E:$E,0)))</f>
        <v/>
      </c>
      <c r="C1648" s="300" t="str">
        <f>IF(LEN(A1648)=0,"",INDEX('Smelter Reference List'!$C:$C,MATCH($A1648,'Smelter Reference List'!$E:$E,0)))</f>
        <v/>
      </c>
      <c r="D1648" s="294" t="str">
        <f ca="1">IF(ISERROR($S1648),"",OFFSET('Smelter Reference List'!$C$4,$S1648-4,0)&amp;"")</f>
        <v/>
      </c>
      <c r="E1648" s="294" t="str">
        <f ca="1">IF(ISERROR($S1648),"",OFFSET('Smelter Reference List'!$D$4,$S1648-4,0)&amp;"")</f>
        <v/>
      </c>
      <c r="F1648" s="294" t="str">
        <f ca="1">IF(ISERROR($S1648),"",OFFSET('Smelter Reference List'!$E$4,$S1648-4,0))</f>
        <v/>
      </c>
      <c r="G1648" s="294" t="str">
        <f ca="1">IF(C1648=$U$4,"Enter smelter details", IF(ISERROR($S1648),"",OFFSET('Smelter Reference List'!$F$4,$S1648-4,0)))</f>
        <v/>
      </c>
      <c r="H1648" s="295" t="str">
        <f ca="1">IF(ISERROR($S1648),"",OFFSET('Smelter Reference List'!$G$4,$S1648-4,0))</f>
        <v/>
      </c>
      <c r="I1648" s="296" t="str">
        <f ca="1">IF(ISERROR($S1648),"",OFFSET('Smelter Reference List'!$H$4,$S1648-4,0))</f>
        <v/>
      </c>
      <c r="J1648" s="296" t="str">
        <f ca="1">IF(ISERROR($S1648),"",OFFSET('Smelter Reference List'!$I$4,$S1648-4,0))</f>
        <v/>
      </c>
      <c r="K1648" s="297"/>
      <c r="L1648" s="297"/>
      <c r="M1648" s="297"/>
      <c r="N1648" s="297"/>
      <c r="O1648" s="297"/>
      <c r="P1648" s="297"/>
      <c r="Q1648" s="298"/>
      <c r="R1648" s="227"/>
      <c r="S1648" s="228" t="e">
        <f>IF(C1648="",NA(),MATCH($B1648&amp;$C1648,'Smelter Reference List'!$J:$J,0))</f>
        <v>#N/A</v>
      </c>
      <c r="T1648" s="229"/>
      <c r="U1648" s="229">
        <f t="shared" ca="1" si="51"/>
        <v>0</v>
      </c>
      <c r="V1648" s="229"/>
      <c r="W1648" s="229"/>
      <c r="Y1648" s="223" t="str">
        <f t="shared" si="52"/>
        <v/>
      </c>
    </row>
    <row r="1649" spans="1:25" s="223" customFormat="1" ht="20.25">
      <c r="A1649" s="293"/>
      <c r="B1649" s="294" t="str">
        <f>IF(LEN(A1649)=0,"",INDEX('Smelter Reference List'!$A:$A,MATCH($A1649,'Smelter Reference List'!$E:$E,0)))</f>
        <v/>
      </c>
      <c r="C1649" s="300" t="str">
        <f>IF(LEN(A1649)=0,"",INDEX('Smelter Reference List'!$C:$C,MATCH($A1649,'Smelter Reference List'!$E:$E,0)))</f>
        <v/>
      </c>
      <c r="D1649" s="294" t="str">
        <f ca="1">IF(ISERROR($S1649),"",OFFSET('Smelter Reference List'!$C$4,$S1649-4,0)&amp;"")</f>
        <v/>
      </c>
      <c r="E1649" s="294" t="str">
        <f ca="1">IF(ISERROR($S1649),"",OFFSET('Smelter Reference List'!$D$4,$S1649-4,0)&amp;"")</f>
        <v/>
      </c>
      <c r="F1649" s="294" t="str">
        <f ca="1">IF(ISERROR($S1649),"",OFFSET('Smelter Reference List'!$E$4,$S1649-4,0))</f>
        <v/>
      </c>
      <c r="G1649" s="294" t="str">
        <f ca="1">IF(C1649=$U$4,"Enter smelter details", IF(ISERROR($S1649),"",OFFSET('Smelter Reference List'!$F$4,$S1649-4,0)))</f>
        <v/>
      </c>
      <c r="H1649" s="295" t="str">
        <f ca="1">IF(ISERROR($S1649),"",OFFSET('Smelter Reference List'!$G$4,$S1649-4,0))</f>
        <v/>
      </c>
      <c r="I1649" s="296" t="str">
        <f ca="1">IF(ISERROR($S1649),"",OFFSET('Smelter Reference List'!$H$4,$S1649-4,0))</f>
        <v/>
      </c>
      <c r="J1649" s="296" t="str">
        <f ca="1">IF(ISERROR($S1649),"",OFFSET('Smelter Reference List'!$I$4,$S1649-4,0))</f>
        <v/>
      </c>
      <c r="K1649" s="297"/>
      <c r="L1649" s="297"/>
      <c r="M1649" s="297"/>
      <c r="N1649" s="297"/>
      <c r="O1649" s="297"/>
      <c r="P1649" s="297"/>
      <c r="Q1649" s="298"/>
      <c r="R1649" s="227"/>
      <c r="S1649" s="228" t="e">
        <f>IF(C1649="",NA(),MATCH($B1649&amp;$C1649,'Smelter Reference List'!$J:$J,0))</f>
        <v>#N/A</v>
      </c>
      <c r="T1649" s="229"/>
      <c r="U1649" s="229">
        <f t="shared" ca="1" si="51"/>
        <v>0</v>
      </c>
      <c r="V1649" s="229"/>
      <c r="W1649" s="229"/>
      <c r="Y1649" s="223" t="str">
        <f t="shared" si="52"/>
        <v/>
      </c>
    </row>
    <row r="1650" spans="1:25" s="223" customFormat="1" ht="20.25">
      <c r="A1650" s="293"/>
      <c r="B1650" s="294" t="str">
        <f>IF(LEN(A1650)=0,"",INDEX('Smelter Reference List'!$A:$A,MATCH($A1650,'Smelter Reference List'!$E:$E,0)))</f>
        <v/>
      </c>
      <c r="C1650" s="300" t="str">
        <f>IF(LEN(A1650)=0,"",INDEX('Smelter Reference List'!$C:$C,MATCH($A1650,'Smelter Reference List'!$E:$E,0)))</f>
        <v/>
      </c>
      <c r="D1650" s="294" t="str">
        <f ca="1">IF(ISERROR($S1650),"",OFFSET('Smelter Reference List'!$C$4,$S1650-4,0)&amp;"")</f>
        <v/>
      </c>
      <c r="E1650" s="294" t="str">
        <f ca="1">IF(ISERROR($S1650),"",OFFSET('Smelter Reference List'!$D$4,$S1650-4,0)&amp;"")</f>
        <v/>
      </c>
      <c r="F1650" s="294" t="str">
        <f ca="1">IF(ISERROR($S1650),"",OFFSET('Smelter Reference List'!$E$4,$S1650-4,0))</f>
        <v/>
      </c>
      <c r="G1650" s="294" t="str">
        <f ca="1">IF(C1650=$U$4,"Enter smelter details", IF(ISERROR($S1650),"",OFFSET('Smelter Reference List'!$F$4,$S1650-4,0)))</f>
        <v/>
      </c>
      <c r="H1650" s="295" t="str">
        <f ca="1">IF(ISERROR($S1650),"",OFFSET('Smelter Reference List'!$G$4,$S1650-4,0))</f>
        <v/>
      </c>
      <c r="I1650" s="296" t="str">
        <f ca="1">IF(ISERROR($S1650),"",OFFSET('Smelter Reference List'!$H$4,$S1650-4,0))</f>
        <v/>
      </c>
      <c r="J1650" s="296" t="str">
        <f ca="1">IF(ISERROR($S1650),"",OFFSET('Smelter Reference List'!$I$4,$S1650-4,0))</f>
        <v/>
      </c>
      <c r="K1650" s="297"/>
      <c r="L1650" s="297"/>
      <c r="M1650" s="297"/>
      <c r="N1650" s="297"/>
      <c r="O1650" s="297"/>
      <c r="P1650" s="297"/>
      <c r="Q1650" s="298"/>
      <c r="R1650" s="227"/>
      <c r="S1650" s="228" t="e">
        <f>IF(C1650="",NA(),MATCH($B1650&amp;$C1650,'Smelter Reference List'!$J:$J,0))</f>
        <v>#N/A</v>
      </c>
      <c r="T1650" s="229"/>
      <c r="U1650" s="229">
        <f t="shared" ca="1" si="51"/>
        <v>0</v>
      </c>
      <c r="V1650" s="229"/>
      <c r="W1650" s="229"/>
      <c r="Y1650" s="223" t="str">
        <f t="shared" si="52"/>
        <v/>
      </c>
    </row>
    <row r="1651" spans="1:25" s="223" customFormat="1" ht="20.25">
      <c r="A1651" s="293"/>
      <c r="B1651" s="294" t="str">
        <f>IF(LEN(A1651)=0,"",INDEX('Smelter Reference List'!$A:$A,MATCH($A1651,'Smelter Reference List'!$E:$E,0)))</f>
        <v/>
      </c>
      <c r="C1651" s="300" t="str">
        <f>IF(LEN(A1651)=0,"",INDEX('Smelter Reference List'!$C:$C,MATCH($A1651,'Smelter Reference List'!$E:$E,0)))</f>
        <v/>
      </c>
      <c r="D1651" s="294" t="str">
        <f ca="1">IF(ISERROR($S1651),"",OFFSET('Smelter Reference List'!$C$4,$S1651-4,0)&amp;"")</f>
        <v/>
      </c>
      <c r="E1651" s="294" t="str">
        <f ca="1">IF(ISERROR($S1651),"",OFFSET('Smelter Reference List'!$D$4,$S1651-4,0)&amp;"")</f>
        <v/>
      </c>
      <c r="F1651" s="294" t="str">
        <f ca="1">IF(ISERROR($S1651),"",OFFSET('Smelter Reference List'!$E$4,$S1651-4,0))</f>
        <v/>
      </c>
      <c r="G1651" s="294" t="str">
        <f ca="1">IF(C1651=$U$4,"Enter smelter details", IF(ISERROR($S1651),"",OFFSET('Smelter Reference List'!$F$4,$S1651-4,0)))</f>
        <v/>
      </c>
      <c r="H1651" s="295" t="str">
        <f ca="1">IF(ISERROR($S1651),"",OFFSET('Smelter Reference List'!$G$4,$S1651-4,0))</f>
        <v/>
      </c>
      <c r="I1651" s="296" t="str">
        <f ca="1">IF(ISERROR($S1651),"",OFFSET('Smelter Reference List'!$H$4,$S1651-4,0))</f>
        <v/>
      </c>
      <c r="J1651" s="296" t="str">
        <f ca="1">IF(ISERROR($S1651),"",OFFSET('Smelter Reference List'!$I$4,$S1651-4,0))</f>
        <v/>
      </c>
      <c r="K1651" s="297"/>
      <c r="L1651" s="297"/>
      <c r="M1651" s="297"/>
      <c r="N1651" s="297"/>
      <c r="O1651" s="297"/>
      <c r="P1651" s="297"/>
      <c r="Q1651" s="298"/>
      <c r="R1651" s="227"/>
      <c r="S1651" s="228" t="e">
        <f>IF(C1651="",NA(),MATCH($B1651&amp;$C1651,'Smelter Reference List'!$J:$J,0))</f>
        <v>#N/A</v>
      </c>
      <c r="T1651" s="229"/>
      <c r="U1651" s="229">
        <f t="shared" ca="1" si="51"/>
        <v>0</v>
      </c>
      <c r="V1651" s="229"/>
      <c r="W1651" s="229"/>
      <c r="Y1651" s="223" t="str">
        <f t="shared" si="52"/>
        <v/>
      </c>
    </row>
    <row r="1652" spans="1:25" s="223" customFormat="1" ht="20.25">
      <c r="A1652" s="293"/>
      <c r="B1652" s="294" t="str">
        <f>IF(LEN(A1652)=0,"",INDEX('Smelter Reference List'!$A:$A,MATCH($A1652,'Smelter Reference List'!$E:$E,0)))</f>
        <v/>
      </c>
      <c r="C1652" s="300" t="str">
        <f>IF(LEN(A1652)=0,"",INDEX('Smelter Reference List'!$C:$C,MATCH($A1652,'Smelter Reference List'!$E:$E,0)))</f>
        <v/>
      </c>
      <c r="D1652" s="294" t="str">
        <f ca="1">IF(ISERROR($S1652),"",OFFSET('Smelter Reference List'!$C$4,$S1652-4,0)&amp;"")</f>
        <v/>
      </c>
      <c r="E1652" s="294" t="str">
        <f ca="1">IF(ISERROR($S1652),"",OFFSET('Smelter Reference List'!$D$4,$S1652-4,0)&amp;"")</f>
        <v/>
      </c>
      <c r="F1652" s="294" t="str">
        <f ca="1">IF(ISERROR($S1652),"",OFFSET('Smelter Reference List'!$E$4,$S1652-4,0))</f>
        <v/>
      </c>
      <c r="G1652" s="294" t="str">
        <f ca="1">IF(C1652=$U$4,"Enter smelter details", IF(ISERROR($S1652),"",OFFSET('Smelter Reference List'!$F$4,$S1652-4,0)))</f>
        <v/>
      </c>
      <c r="H1652" s="295" t="str">
        <f ca="1">IF(ISERROR($S1652),"",OFFSET('Smelter Reference List'!$G$4,$S1652-4,0))</f>
        <v/>
      </c>
      <c r="I1652" s="296" t="str">
        <f ca="1">IF(ISERROR($S1652),"",OFFSET('Smelter Reference List'!$H$4,$S1652-4,0))</f>
        <v/>
      </c>
      <c r="J1652" s="296" t="str">
        <f ca="1">IF(ISERROR($S1652),"",OFFSET('Smelter Reference List'!$I$4,$S1652-4,0))</f>
        <v/>
      </c>
      <c r="K1652" s="297"/>
      <c r="L1652" s="297"/>
      <c r="M1652" s="297"/>
      <c r="N1652" s="297"/>
      <c r="O1652" s="297"/>
      <c r="P1652" s="297"/>
      <c r="Q1652" s="298"/>
      <c r="R1652" s="227"/>
      <c r="S1652" s="228" t="e">
        <f>IF(C1652="",NA(),MATCH($B1652&amp;$C1652,'Smelter Reference List'!$J:$J,0))</f>
        <v>#N/A</v>
      </c>
      <c r="T1652" s="229"/>
      <c r="U1652" s="229">
        <f t="shared" ca="1" si="51"/>
        <v>0</v>
      </c>
      <c r="V1652" s="229"/>
      <c r="W1652" s="229"/>
      <c r="Y1652" s="223" t="str">
        <f t="shared" si="52"/>
        <v/>
      </c>
    </row>
    <row r="1653" spans="1:25" s="223" customFormat="1" ht="20.25">
      <c r="A1653" s="293"/>
      <c r="B1653" s="294" t="str">
        <f>IF(LEN(A1653)=0,"",INDEX('Smelter Reference List'!$A:$A,MATCH($A1653,'Smelter Reference List'!$E:$E,0)))</f>
        <v/>
      </c>
      <c r="C1653" s="300" t="str">
        <f>IF(LEN(A1653)=0,"",INDEX('Smelter Reference List'!$C:$C,MATCH($A1653,'Smelter Reference List'!$E:$E,0)))</f>
        <v/>
      </c>
      <c r="D1653" s="294" t="str">
        <f ca="1">IF(ISERROR($S1653),"",OFFSET('Smelter Reference List'!$C$4,$S1653-4,0)&amp;"")</f>
        <v/>
      </c>
      <c r="E1653" s="294" t="str">
        <f ca="1">IF(ISERROR($S1653),"",OFFSET('Smelter Reference List'!$D$4,$S1653-4,0)&amp;"")</f>
        <v/>
      </c>
      <c r="F1653" s="294" t="str">
        <f ca="1">IF(ISERROR($S1653),"",OFFSET('Smelter Reference List'!$E$4,$S1653-4,0))</f>
        <v/>
      </c>
      <c r="G1653" s="294" t="str">
        <f ca="1">IF(C1653=$U$4,"Enter smelter details", IF(ISERROR($S1653),"",OFFSET('Smelter Reference List'!$F$4,$S1653-4,0)))</f>
        <v/>
      </c>
      <c r="H1653" s="295" t="str">
        <f ca="1">IF(ISERROR($S1653),"",OFFSET('Smelter Reference List'!$G$4,$S1653-4,0))</f>
        <v/>
      </c>
      <c r="I1653" s="296" t="str">
        <f ca="1">IF(ISERROR($S1653),"",OFFSET('Smelter Reference List'!$H$4,$S1653-4,0))</f>
        <v/>
      </c>
      <c r="J1653" s="296" t="str">
        <f ca="1">IF(ISERROR($S1653),"",OFFSET('Smelter Reference List'!$I$4,$S1653-4,0))</f>
        <v/>
      </c>
      <c r="K1653" s="297"/>
      <c r="L1653" s="297"/>
      <c r="M1653" s="297"/>
      <c r="N1653" s="297"/>
      <c r="O1653" s="297"/>
      <c r="P1653" s="297"/>
      <c r="Q1653" s="298"/>
      <c r="R1653" s="227"/>
      <c r="S1653" s="228" t="e">
        <f>IF(C1653="",NA(),MATCH($B1653&amp;$C1653,'Smelter Reference List'!$J:$J,0))</f>
        <v>#N/A</v>
      </c>
      <c r="T1653" s="229"/>
      <c r="U1653" s="229">
        <f t="shared" ca="1" si="51"/>
        <v>0</v>
      </c>
      <c r="V1653" s="229"/>
      <c r="W1653" s="229"/>
      <c r="Y1653" s="223" t="str">
        <f t="shared" si="52"/>
        <v/>
      </c>
    </row>
    <row r="1654" spans="1:25" s="223" customFormat="1" ht="20.25">
      <c r="A1654" s="293"/>
      <c r="B1654" s="294" t="str">
        <f>IF(LEN(A1654)=0,"",INDEX('Smelter Reference List'!$A:$A,MATCH($A1654,'Smelter Reference List'!$E:$E,0)))</f>
        <v/>
      </c>
      <c r="C1654" s="300" t="str">
        <f>IF(LEN(A1654)=0,"",INDEX('Smelter Reference List'!$C:$C,MATCH($A1654,'Smelter Reference List'!$E:$E,0)))</f>
        <v/>
      </c>
      <c r="D1654" s="294" t="str">
        <f ca="1">IF(ISERROR($S1654),"",OFFSET('Smelter Reference List'!$C$4,$S1654-4,0)&amp;"")</f>
        <v/>
      </c>
      <c r="E1654" s="294" t="str">
        <f ca="1">IF(ISERROR($S1654),"",OFFSET('Smelter Reference List'!$D$4,$S1654-4,0)&amp;"")</f>
        <v/>
      </c>
      <c r="F1654" s="294" t="str">
        <f ca="1">IF(ISERROR($S1654),"",OFFSET('Smelter Reference List'!$E$4,$S1654-4,0))</f>
        <v/>
      </c>
      <c r="G1654" s="294" t="str">
        <f ca="1">IF(C1654=$U$4,"Enter smelter details", IF(ISERROR($S1654),"",OFFSET('Smelter Reference List'!$F$4,$S1654-4,0)))</f>
        <v/>
      </c>
      <c r="H1654" s="295" t="str">
        <f ca="1">IF(ISERROR($S1654),"",OFFSET('Smelter Reference List'!$G$4,$S1654-4,0))</f>
        <v/>
      </c>
      <c r="I1654" s="296" t="str">
        <f ca="1">IF(ISERROR($S1654),"",OFFSET('Smelter Reference List'!$H$4,$S1654-4,0))</f>
        <v/>
      </c>
      <c r="J1654" s="296" t="str">
        <f ca="1">IF(ISERROR($S1654),"",OFFSET('Smelter Reference List'!$I$4,$S1654-4,0))</f>
        <v/>
      </c>
      <c r="K1654" s="297"/>
      <c r="L1654" s="297"/>
      <c r="M1654" s="297"/>
      <c r="N1654" s="297"/>
      <c r="O1654" s="297"/>
      <c r="P1654" s="297"/>
      <c r="Q1654" s="298"/>
      <c r="R1654" s="227"/>
      <c r="S1654" s="228" t="e">
        <f>IF(C1654="",NA(),MATCH($B1654&amp;$C1654,'Smelter Reference List'!$J:$J,0))</f>
        <v>#N/A</v>
      </c>
      <c r="T1654" s="229"/>
      <c r="U1654" s="229">
        <f t="shared" ca="1" si="51"/>
        <v>0</v>
      </c>
      <c r="V1654" s="229"/>
      <c r="W1654" s="229"/>
      <c r="Y1654" s="223" t="str">
        <f t="shared" si="52"/>
        <v/>
      </c>
    </row>
    <row r="1655" spans="1:25" s="223" customFormat="1" ht="20.25">
      <c r="A1655" s="293"/>
      <c r="B1655" s="294" t="str">
        <f>IF(LEN(A1655)=0,"",INDEX('Smelter Reference List'!$A:$A,MATCH($A1655,'Smelter Reference List'!$E:$E,0)))</f>
        <v/>
      </c>
      <c r="C1655" s="300" t="str">
        <f>IF(LEN(A1655)=0,"",INDEX('Smelter Reference List'!$C:$C,MATCH($A1655,'Smelter Reference List'!$E:$E,0)))</f>
        <v/>
      </c>
      <c r="D1655" s="294" t="str">
        <f ca="1">IF(ISERROR($S1655),"",OFFSET('Smelter Reference List'!$C$4,$S1655-4,0)&amp;"")</f>
        <v/>
      </c>
      <c r="E1655" s="294" t="str">
        <f ca="1">IF(ISERROR($S1655),"",OFFSET('Smelter Reference List'!$D$4,$S1655-4,0)&amp;"")</f>
        <v/>
      </c>
      <c r="F1655" s="294" t="str">
        <f ca="1">IF(ISERROR($S1655),"",OFFSET('Smelter Reference List'!$E$4,$S1655-4,0))</f>
        <v/>
      </c>
      <c r="G1655" s="294" t="str">
        <f ca="1">IF(C1655=$U$4,"Enter smelter details", IF(ISERROR($S1655),"",OFFSET('Smelter Reference List'!$F$4,$S1655-4,0)))</f>
        <v/>
      </c>
      <c r="H1655" s="295" t="str">
        <f ca="1">IF(ISERROR($S1655),"",OFFSET('Smelter Reference List'!$G$4,$S1655-4,0))</f>
        <v/>
      </c>
      <c r="I1655" s="296" t="str">
        <f ca="1">IF(ISERROR($S1655),"",OFFSET('Smelter Reference List'!$H$4,$S1655-4,0))</f>
        <v/>
      </c>
      <c r="J1655" s="296" t="str">
        <f ca="1">IF(ISERROR($S1655),"",OFFSET('Smelter Reference List'!$I$4,$S1655-4,0))</f>
        <v/>
      </c>
      <c r="K1655" s="297"/>
      <c r="L1655" s="297"/>
      <c r="M1655" s="297"/>
      <c r="N1655" s="297"/>
      <c r="O1655" s="297"/>
      <c r="P1655" s="297"/>
      <c r="Q1655" s="298"/>
      <c r="R1655" s="227"/>
      <c r="S1655" s="228" t="e">
        <f>IF(C1655="",NA(),MATCH($B1655&amp;$C1655,'Smelter Reference List'!$J:$J,0))</f>
        <v>#N/A</v>
      </c>
      <c r="T1655" s="229"/>
      <c r="U1655" s="229">
        <f t="shared" ca="1" si="51"/>
        <v>0</v>
      </c>
      <c r="V1655" s="229"/>
      <c r="W1655" s="229"/>
      <c r="Y1655" s="223" t="str">
        <f t="shared" si="52"/>
        <v/>
      </c>
    </row>
    <row r="1656" spans="1:25" s="223" customFormat="1" ht="20.25">
      <c r="A1656" s="293"/>
      <c r="B1656" s="294" t="str">
        <f>IF(LEN(A1656)=0,"",INDEX('Smelter Reference List'!$A:$A,MATCH($A1656,'Smelter Reference List'!$E:$E,0)))</f>
        <v/>
      </c>
      <c r="C1656" s="300" t="str">
        <f>IF(LEN(A1656)=0,"",INDEX('Smelter Reference List'!$C:$C,MATCH($A1656,'Smelter Reference List'!$E:$E,0)))</f>
        <v/>
      </c>
      <c r="D1656" s="294" t="str">
        <f ca="1">IF(ISERROR($S1656),"",OFFSET('Smelter Reference List'!$C$4,$S1656-4,0)&amp;"")</f>
        <v/>
      </c>
      <c r="E1656" s="294" t="str">
        <f ca="1">IF(ISERROR($S1656),"",OFFSET('Smelter Reference List'!$D$4,$S1656-4,0)&amp;"")</f>
        <v/>
      </c>
      <c r="F1656" s="294" t="str">
        <f ca="1">IF(ISERROR($S1656),"",OFFSET('Smelter Reference List'!$E$4,$S1656-4,0))</f>
        <v/>
      </c>
      <c r="G1656" s="294" t="str">
        <f ca="1">IF(C1656=$U$4,"Enter smelter details", IF(ISERROR($S1656),"",OFFSET('Smelter Reference List'!$F$4,$S1656-4,0)))</f>
        <v/>
      </c>
      <c r="H1656" s="295" t="str">
        <f ca="1">IF(ISERROR($S1656),"",OFFSET('Smelter Reference List'!$G$4,$S1656-4,0))</f>
        <v/>
      </c>
      <c r="I1656" s="296" t="str">
        <f ca="1">IF(ISERROR($S1656),"",OFFSET('Smelter Reference List'!$H$4,$S1656-4,0))</f>
        <v/>
      </c>
      <c r="J1656" s="296" t="str">
        <f ca="1">IF(ISERROR($S1656),"",OFFSET('Smelter Reference List'!$I$4,$S1656-4,0))</f>
        <v/>
      </c>
      <c r="K1656" s="297"/>
      <c r="L1656" s="297"/>
      <c r="M1656" s="297"/>
      <c r="N1656" s="297"/>
      <c r="O1656" s="297"/>
      <c r="P1656" s="297"/>
      <c r="Q1656" s="298"/>
      <c r="R1656" s="227"/>
      <c r="S1656" s="228" t="e">
        <f>IF(C1656="",NA(),MATCH($B1656&amp;$C1656,'Smelter Reference List'!$J:$J,0))</f>
        <v>#N/A</v>
      </c>
      <c r="T1656" s="229"/>
      <c r="U1656" s="229">
        <f t="shared" ca="1" si="51"/>
        <v>0</v>
      </c>
      <c r="V1656" s="229"/>
      <c r="W1656" s="229"/>
      <c r="Y1656" s="223" t="str">
        <f t="shared" si="52"/>
        <v/>
      </c>
    </row>
    <row r="1657" spans="1:25" s="223" customFormat="1" ht="20.25">
      <c r="A1657" s="293"/>
      <c r="B1657" s="294" t="str">
        <f>IF(LEN(A1657)=0,"",INDEX('Smelter Reference List'!$A:$A,MATCH($A1657,'Smelter Reference List'!$E:$E,0)))</f>
        <v/>
      </c>
      <c r="C1657" s="300" t="str">
        <f>IF(LEN(A1657)=0,"",INDEX('Smelter Reference List'!$C:$C,MATCH($A1657,'Smelter Reference List'!$E:$E,0)))</f>
        <v/>
      </c>
      <c r="D1657" s="294" t="str">
        <f ca="1">IF(ISERROR($S1657),"",OFFSET('Smelter Reference List'!$C$4,$S1657-4,0)&amp;"")</f>
        <v/>
      </c>
      <c r="E1657" s="294" t="str">
        <f ca="1">IF(ISERROR($S1657),"",OFFSET('Smelter Reference List'!$D$4,$S1657-4,0)&amp;"")</f>
        <v/>
      </c>
      <c r="F1657" s="294" t="str">
        <f ca="1">IF(ISERROR($S1657),"",OFFSET('Smelter Reference List'!$E$4,$S1657-4,0))</f>
        <v/>
      </c>
      <c r="G1657" s="294" t="str">
        <f ca="1">IF(C1657=$U$4,"Enter smelter details", IF(ISERROR($S1657),"",OFFSET('Smelter Reference List'!$F$4,$S1657-4,0)))</f>
        <v/>
      </c>
      <c r="H1657" s="295" t="str">
        <f ca="1">IF(ISERROR($S1657),"",OFFSET('Smelter Reference List'!$G$4,$S1657-4,0))</f>
        <v/>
      </c>
      <c r="I1657" s="296" t="str">
        <f ca="1">IF(ISERROR($S1657),"",OFFSET('Smelter Reference List'!$H$4,$S1657-4,0))</f>
        <v/>
      </c>
      <c r="J1657" s="296" t="str">
        <f ca="1">IF(ISERROR($S1657),"",OFFSET('Smelter Reference List'!$I$4,$S1657-4,0))</f>
        <v/>
      </c>
      <c r="K1657" s="297"/>
      <c r="L1657" s="297"/>
      <c r="M1657" s="297"/>
      <c r="N1657" s="297"/>
      <c r="O1657" s="297"/>
      <c r="P1657" s="297"/>
      <c r="Q1657" s="298"/>
      <c r="R1657" s="227"/>
      <c r="S1657" s="228" t="e">
        <f>IF(C1657="",NA(),MATCH($B1657&amp;$C1657,'Smelter Reference List'!$J:$J,0))</f>
        <v>#N/A</v>
      </c>
      <c r="T1657" s="229"/>
      <c r="U1657" s="229">
        <f t="shared" ca="1" si="51"/>
        <v>0</v>
      </c>
      <c r="V1657" s="229"/>
      <c r="W1657" s="229"/>
      <c r="Y1657" s="223" t="str">
        <f t="shared" si="52"/>
        <v/>
      </c>
    </row>
    <row r="1658" spans="1:25" s="223" customFormat="1" ht="20.25">
      <c r="A1658" s="293"/>
      <c r="B1658" s="294" t="str">
        <f>IF(LEN(A1658)=0,"",INDEX('Smelter Reference List'!$A:$A,MATCH($A1658,'Smelter Reference List'!$E:$E,0)))</f>
        <v/>
      </c>
      <c r="C1658" s="300" t="str">
        <f>IF(LEN(A1658)=0,"",INDEX('Smelter Reference List'!$C:$C,MATCH($A1658,'Smelter Reference List'!$E:$E,0)))</f>
        <v/>
      </c>
      <c r="D1658" s="294" t="str">
        <f ca="1">IF(ISERROR($S1658),"",OFFSET('Smelter Reference List'!$C$4,$S1658-4,0)&amp;"")</f>
        <v/>
      </c>
      <c r="E1658" s="294" t="str">
        <f ca="1">IF(ISERROR($S1658),"",OFFSET('Smelter Reference List'!$D$4,$S1658-4,0)&amp;"")</f>
        <v/>
      </c>
      <c r="F1658" s="294" t="str">
        <f ca="1">IF(ISERROR($S1658),"",OFFSET('Smelter Reference List'!$E$4,$S1658-4,0))</f>
        <v/>
      </c>
      <c r="G1658" s="294" t="str">
        <f ca="1">IF(C1658=$U$4,"Enter smelter details", IF(ISERROR($S1658),"",OFFSET('Smelter Reference List'!$F$4,$S1658-4,0)))</f>
        <v/>
      </c>
      <c r="H1658" s="295" t="str">
        <f ca="1">IF(ISERROR($S1658),"",OFFSET('Smelter Reference List'!$G$4,$S1658-4,0))</f>
        <v/>
      </c>
      <c r="I1658" s="296" t="str">
        <f ca="1">IF(ISERROR($S1658),"",OFFSET('Smelter Reference List'!$H$4,$S1658-4,0))</f>
        <v/>
      </c>
      <c r="J1658" s="296" t="str">
        <f ca="1">IF(ISERROR($S1658),"",OFFSET('Smelter Reference List'!$I$4,$S1658-4,0))</f>
        <v/>
      </c>
      <c r="K1658" s="297"/>
      <c r="L1658" s="297"/>
      <c r="M1658" s="297"/>
      <c r="N1658" s="297"/>
      <c r="O1658" s="297"/>
      <c r="P1658" s="297"/>
      <c r="Q1658" s="298"/>
      <c r="R1658" s="227"/>
      <c r="S1658" s="228" t="e">
        <f>IF(C1658="",NA(),MATCH($B1658&amp;$C1658,'Smelter Reference List'!$J:$J,0))</f>
        <v>#N/A</v>
      </c>
      <c r="T1658" s="229"/>
      <c r="U1658" s="229">
        <f t="shared" ca="1" si="51"/>
        <v>0</v>
      </c>
      <c r="V1658" s="229"/>
      <c r="W1658" s="229"/>
      <c r="Y1658" s="223" t="str">
        <f t="shared" si="52"/>
        <v/>
      </c>
    </row>
    <row r="1659" spans="1:25" s="223" customFormat="1" ht="20.25">
      <c r="A1659" s="293"/>
      <c r="B1659" s="294" t="str">
        <f>IF(LEN(A1659)=0,"",INDEX('Smelter Reference List'!$A:$A,MATCH($A1659,'Smelter Reference List'!$E:$E,0)))</f>
        <v/>
      </c>
      <c r="C1659" s="300" t="str">
        <f>IF(LEN(A1659)=0,"",INDEX('Smelter Reference List'!$C:$C,MATCH($A1659,'Smelter Reference List'!$E:$E,0)))</f>
        <v/>
      </c>
      <c r="D1659" s="294" t="str">
        <f ca="1">IF(ISERROR($S1659),"",OFFSET('Smelter Reference List'!$C$4,$S1659-4,0)&amp;"")</f>
        <v/>
      </c>
      <c r="E1659" s="294" t="str">
        <f ca="1">IF(ISERROR($S1659),"",OFFSET('Smelter Reference List'!$D$4,$S1659-4,0)&amp;"")</f>
        <v/>
      </c>
      <c r="F1659" s="294" t="str">
        <f ca="1">IF(ISERROR($S1659),"",OFFSET('Smelter Reference List'!$E$4,$S1659-4,0))</f>
        <v/>
      </c>
      <c r="G1659" s="294" t="str">
        <f ca="1">IF(C1659=$U$4,"Enter smelter details", IF(ISERROR($S1659),"",OFFSET('Smelter Reference List'!$F$4,$S1659-4,0)))</f>
        <v/>
      </c>
      <c r="H1659" s="295" t="str">
        <f ca="1">IF(ISERROR($S1659),"",OFFSET('Smelter Reference List'!$G$4,$S1659-4,0))</f>
        <v/>
      </c>
      <c r="I1659" s="296" t="str">
        <f ca="1">IF(ISERROR($S1659),"",OFFSET('Smelter Reference List'!$H$4,$S1659-4,0))</f>
        <v/>
      </c>
      <c r="J1659" s="296" t="str">
        <f ca="1">IF(ISERROR($S1659),"",OFFSET('Smelter Reference List'!$I$4,$S1659-4,0))</f>
        <v/>
      </c>
      <c r="K1659" s="297"/>
      <c r="L1659" s="297"/>
      <c r="M1659" s="297"/>
      <c r="N1659" s="297"/>
      <c r="O1659" s="297"/>
      <c r="P1659" s="297"/>
      <c r="Q1659" s="298"/>
      <c r="R1659" s="227"/>
      <c r="S1659" s="228" t="e">
        <f>IF(C1659="",NA(),MATCH($B1659&amp;$C1659,'Smelter Reference List'!$J:$J,0))</f>
        <v>#N/A</v>
      </c>
      <c r="T1659" s="229"/>
      <c r="U1659" s="229">
        <f t="shared" ca="1" si="51"/>
        <v>0</v>
      </c>
      <c r="V1659" s="229"/>
      <c r="W1659" s="229"/>
      <c r="Y1659" s="223" t="str">
        <f t="shared" si="52"/>
        <v/>
      </c>
    </row>
    <row r="1660" spans="1:25" s="223" customFormat="1" ht="20.25">
      <c r="A1660" s="293"/>
      <c r="B1660" s="294" t="str">
        <f>IF(LEN(A1660)=0,"",INDEX('Smelter Reference List'!$A:$A,MATCH($A1660,'Smelter Reference List'!$E:$E,0)))</f>
        <v/>
      </c>
      <c r="C1660" s="300" t="str">
        <f>IF(LEN(A1660)=0,"",INDEX('Smelter Reference List'!$C:$C,MATCH($A1660,'Smelter Reference List'!$E:$E,0)))</f>
        <v/>
      </c>
      <c r="D1660" s="294" t="str">
        <f ca="1">IF(ISERROR($S1660),"",OFFSET('Smelter Reference List'!$C$4,$S1660-4,0)&amp;"")</f>
        <v/>
      </c>
      <c r="E1660" s="294" t="str">
        <f ca="1">IF(ISERROR($S1660),"",OFFSET('Smelter Reference List'!$D$4,$S1660-4,0)&amp;"")</f>
        <v/>
      </c>
      <c r="F1660" s="294" t="str">
        <f ca="1">IF(ISERROR($S1660),"",OFFSET('Smelter Reference List'!$E$4,$S1660-4,0))</f>
        <v/>
      </c>
      <c r="G1660" s="294" t="str">
        <f ca="1">IF(C1660=$U$4,"Enter smelter details", IF(ISERROR($S1660),"",OFFSET('Smelter Reference List'!$F$4,$S1660-4,0)))</f>
        <v/>
      </c>
      <c r="H1660" s="295" t="str">
        <f ca="1">IF(ISERROR($S1660),"",OFFSET('Smelter Reference List'!$G$4,$S1660-4,0))</f>
        <v/>
      </c>
      <c r="I1660" s="296" t="str">
        <f ca="1">IF(ISERROR($S1660),"",OFFSET('Smelter Reference List'!$H$4,$S1660-4,0))</f>
        <v/>
      </c>
      <c r="J1660" s="296" t="str">
        <f ca="1">IF(ISERROR($S1660),"",OFFSET('Smelter Reference List'!$I$4,$S1660-4,0))</f>
        <v/>
      </c>
      <c r="K1660" s="297"/>
      <c r="L1660" s="297"/>
      <c r="M1660" s="297"/>
      <c r="N1660" s="297"/>
      <c r="O1660" s="297"/>
      <c r="P1660" s="297"/>
      <c r="Q1660" s="298"/>
      <c r="R1660" s="227"/>
      <c r="S1660" s="228" t="e">
        <f>IF(C1660="",NA(),MATCH($B1660&amp;$C1660,'Smelter Reference List'!$J:$J,0))</f>
        <v>#N/A</v>
      </c>
      <c r="T1660" s="229"/>
      <c r="U1660" s="229">
        <f t="shared" ca="1" si="51"/>
        <v>0</v>
      </c>
      <c r="V1660" s="229"/>
      <c r="W1660" s="229"/>
      <c r="Y1660" s="223" t="str">
        <f t="shared" si="52"/>
        <v/>
      </c>
    </row>
    <row r="1661" spans="1:25" s="223" customFormat="1" ht="20.25">
      <c r="A1661" s="293"/>
      <c r="B1661" s="294" t="str">
        <f>IF(LEN(A1661)=0,"",INDEX('Smelter Reference List'!$A:$A,MATCH($A1661,'Smelter Reference List'!$E:$E,0)))</f>
        <v/>
      </c>
      <c r="C1661" s="300" t="str">
        <f>IF(LEN(A1661)=0,"",INDEX('Smelter Reference List'!$C:$C,MATCH($A1661,'Smelter Reference List'!$E:$E,0)))</f>
        <v/>
      </c>
      <c r="D1661" s="294" t="str">
        <f ca="1">IF(ISERROR($S1661),"",OFFSET('Smelter Reference List'!$C$4,$S1661-4,0)&amp;"")</f>
        <v/>
      </c>
      <c r="E1661" s="294" t="str">
        <f ca="1">IF(ISERROR($S1661),"",OFFSET('Smelter Reference List'!$D$4,$S1661-4,0)&amp;"")</f>
        <v/>
      </c>
      <c r="F1661" s="294" t="str">
        <f ca="1">IF(ISERROR($S1661),"",OFFSET('Smelter Reference List'!$E$4,$S1661-4,0))</f>
        <v/>
      </c>
      <c r="G1661" s="294" t="str">
        <f ca="1">IF(C1661=$U$4,"Enter smelter details", IF(ISERROR($S1661),"",OFFSET('Smelter Reference List'!$F$4,$S1661-4,0)))</f>
        <v/>
      </c>
      <c r="H1661" s="295" t="str">
        <f ca="1">IF(ISERROR($S1661),"",OFFSET('Smelter Reference List'!$G$4,$S1661-4,0))</f>
        <v/>
      </c>
      <c r="I1661" s="296" t="str">
        <f ca="1">IF(ISERROR($S1661),"",OFFSET('Smelter Reference List'!$H$4,$S1661-4,0))</f>
        <v/>
      </c>
      <c r="J1661" s="296" t="str">
        <f ca="1">IF(ISERROR($S1661),"",OFFSET('Smelter Reference List'!$I$4,$S1661-4,0))</f>
        <v/>
      </c>
      <c r="K1661" s="297"/>
      <c r="L1661" s="297"/>
      <c r="M1661" s="297"/>
      <c r="N1661" s="297"/>
      <c r="O1661" s="297"/>
      <c r="P1661" s="297"/>
      <c r="Q1661" s="298"/>
      <c r="R1661" s="227"/>
      <c r="S1661" s="228" t="e">
        <f>IF(C1661="",NA(),MATCH($B1661&amp;$C1661,'Smelter Reference List'!$J:$J,0))</f>
        <v>#N/A</v>
      </c>
      <c r="T1661" s="229"/>
      <c r="U1661" s="229">
        <f t="shared" ca="1" si="51"/>
        <v>0</v>
      </c>
      <c r="V1661" s="229"/>
      <c r="W1661" s="229"/>
      <c r="Y1661" s="223" t="str">
        <f t="shared" si="52"/>
        <v/>
      </c>
    </row>
    <row r="1662" spans="1:25" s="223" customFormat="1" ht="20.25">
      <c r="A1662" s="293"/>
      <c r="B1662" s="294" t="str">
        <f>IF(LEN(A1662)=0,"",INDEX('Smelter Reference List'!$A:$A,MATCH($A1662,'Smelter Reference List'!$E:$E,0)))</f>
        <v/>
      </c>
      <c r="C1662" s="300" t="str">
        <f>IF(LEN(A1662)=0,"",INDEX('Smelter Reference List'!$C:$C,MATCH($A1662,'Smelter Reference List'!$E:$E,0)))</f>
        <v/>
      </c>
      <c r="D1662" s="294" t="str">
        <f ca="1">IF(ISERROR($S1662),"",OFFSET('Smelter Reference List'!$C$4,$S1662-4,0)&amp;"")</f>
        <v/>
      </c>
      <c r="E1662" s="294" t="str">
        <f ca="1">IF(ISERROR($S1662),"",OFFSET('Smelter Reference List'!$D$4,$S1662-4,0)&amp;"")</f>
        <v/>
      </c>
      <c r="F1662" s="294" t="str">
        <f ca="1">IF(ISERROR($S1662),"",OFFSET('Smelter Reference List'!$E$4,$S1662-4,0))</f>
        <v/>
      </c>
      <c r="G1662" s="294" t="str">
        <f ca="1">IF(C1662=$U$4,"Enter smelter details", IF(ISERROR($S1662),"",OFFSET('Smelter Reference List'!$F$4,$S1662-4,0)))</f>
        <v/>
      </c>
      <c r="H1662" s="295" t="str">
        <f ca="1">IF(ISERROR($S1662),"",OFFSET('Smelter Reference List'!$G$4,$S1662-4,0))</f>
        <v/>
      </c>
      <c r="I1662" s="296" t="str">
        <f ca="1">IF(ISERROR($S1662),"",OFFSET('Smelter Reference List'!$H$4,$S1662-4,0))</f>
        <v/>
      </c>
      <c r="J1662" s="296" t="str">
        <f ca="1">IF(ISERROR($S1662),"",OFFSET('Smelter Reference List'!$I$4,$S1662-4,0))</f>
        <v/>
      </c>
      <c r="K1662" s="297"/>
      <c r="L1662" s="297"/>
      <c r="M1662" s="297"/>
      <c r="N1662" s="297"/>
      <c r="O1662" s="297"/>
      <c r="P1662" s="297"/>
      <c r="Q1662" s="298"/>
      <c r="R1662" s="227"/>
      <c r="S1662" s="228" t="e">
        <f>IF(C1662="",NA(),MATCH($B1662&amp;$C1662,'Smelter Reference List'!$J:$J,0))</f>
        <v>#N/A</v>
      </c>
      <c r="T1662" s="229"/>
      <c r="U1662" s="229">
        <f t="shared" ca="1" si="51"/>
        <v>0</v>
      </c>
      <c r="V1662" s="229"/>
      <c r="W1662" s="229"/>
      <c r="Y1662" s="223" t="str">
        <f t="shared" si="52"/>
        <v/>
      </c>
    </row>
    <row r="1663" spans="1:25" s="223" customFormat="1" ht="20.25">
      <c r="A1663" s="293"/>
      <c r="B1663" s="294" t="str">
        <f>IF(LEN(A1663)=0,"",INDEX('Smelter Reference List'!$A:$A,MATCH($A1663,'Smelter Reference List'!$E:$E,0)))</f>
        <v/>
      </c>
      <c r="C1663" s="300" t="str">
        <f>IF(LEN(A1663)=0,"",INDEX('Smelter Reference List'!$C:$C,MATCH($A1663,'Smelter Reference List'!$E:$E,0)))</f>
        <v/>
      </c>
      <c r="D1663" s="294" t="str">
        <f ca="1">IF(ISERROR($S1663),"",OFFSET('Smelter Reference List'!$C$4,$S1663-4,0)&amp;"")</f>
        <v/>
      </c>
      <c r="E1663" s="294" t="str">
        <f ca="1">IF(ISERROR($S1663),"",OFFSET('Smelter Reference List'!$D$4,$S1663-4,0)&amp;"")</f>
        <v/>
      </c>
      <c r="F1663" s="294" t="str">
        <f ca="1">IF(ISERROR($S1663),"",OFFSET('Smelter Reference List'!$E$4,$S1663-4,0))</f>
        <v/>
      </c>
      <c r="G1663" s="294" t="str">
        <f ca="1">IF(C1663=$U$4,"Enter smelter details", IF(ISERROR($S1663),"",OFFSET('Smelter Reference List'!$F$4,$S1663-4,0)))</f>
        <v/>
      </c>
      <c r="H1663" s="295" t="str">
        <f ca="1">IF(ISERROR($S1663),"",OFFSET('Smelter Reference List'!$G$4,$S1663-4,0))</f>
        <v/>
      </c>
      <c r="I1663" s="296" t="str">
        <f ca="1">IF(ISERROR($S1663),"",OFFSET('Smelter Reference List'!$H$4,$S1663-4,0))</f>
        <v/>
      </c>
      <c r="J1663" s="296" t="str">
        <f ca="1">IF(ISERROR($S1663),"",OFFSET('Smelter Reference List'!$I$4,$S1663-4,0))</f>
        <v/>
      </c>
      <c r="K1663" s="297"/>
      <c r="L1663" s="297"/>
      <c r="M1663" s="297"/>
      <c r="N1663" s="297"/>
      <c r="O1663" s="297"/>
      <c r="P1663" s="297"/>
      <c r="Q1663" s="298"/>
      <c r="R1663" s="227"/>
      <c r="S1663" s="228" t="e">
        <f>IF(C1663="",NA(),MATCH($B1663&amp;$C1663,'Smelter Reference List'!$J:$J,0))</f>
        <v>#N/A</v>
      </c>
      <c r="T1663" s="229"/>
      <c r="U1663" s="229">
        <f t="shared" ca="1" si="51"/>
        <v>0</v>
      </c>
      <c r="V1663" s="229"/>
      <c r="W1663" s="229"/>
      <c r="Y1663" s="223" t="str">
        <f t="shared" si="52"/>
        <v/>
      </c>
    </row>
    <row r="1664" spans="1:25" s="223" customFormat="1" ht="20.25">
      <c r="A1664" s="293"/>
      <c r="B1664" s="294" t="str">
        <f>IF(LEN(A1664)=0,"",INDEX('Smelter Reference List'!$A:$A,MATCH($A1664,'Smelter Reference List'!$E:$E,0)))</f>
        <v/>
      </c>
      <c r="C1664" s="300" t="str">
        <f>IF(LEN(A1664)=0,"",INDEX('Smelter Reference List'!$C:$C,MATCH($A1664,'Smelter Reference List'!$E:$E,0)))</f>
        <v/>
      </c>
      <c r="D1664" s="294" t="str">
        <f ca="1">IF(ISERROR($S1664),"",OFFSET('Smelter Reference List'!$C$4,$S1664-4,0)&amp;"")</f>
        <v/>
      </c>
      <c r="E1664" s="294" t="str">
        <f ca="1">IF(ISERROR($S1664),"",OFFSET('Smelter Reference List'!$D$4,$S1664-4,0)&amp;"")</f>
        <v/>
      </c>
      <c r="F1664" s="294" t="str">
        <f ca="1">IF(ISERROR($S1664),"",OFFSET('Smelter Reference List'!$E$4,$S1664-4,0))</f>
        <v/>
      </c>
      <c r="G1664" s="294" t="str">
        <f ca="1">IF(C1664=$U$4,"Enter smelter details", IF(ISERROR($S1664),"",OFFSET('Smelter Reference List'!$F$4,$S1664-4,0)))</f>
        <v/>
      </c>
      <c r="H1664" s="295" t="str">
        <f ca="1">IF(ISERROR($S1664),"",OFFSET('Smelter Reference List'!$G$4,$S1664-4,0))</f>
        <v/>
      </c>
      <c r="I1664" s="296" t="str">
        <f ca="1">IF(ISERROR($S1664),"",OFFSET('Smelter Reference List'!$H$4,$S1664-4,0))</f>
        <v/>
      </c>
      <c r="J1664" s="296" t="str">
        <f ca="1">IF(ISERROR($S1664),"",OFFSET('Smelter Reference List'!$I$4,$S1664-4,0))</f>
        <v/>
      </c>
      <c r="K1664" s="297"/>
      <c r="L1664" s="297"/>
      <c r="M1664" s="297"/>
      <c r="N1664" s="297"/>
      <c r="O1664" s="297"/>
      <c r="P1664" s="297"/>
      <c r="Q1664" s="298"/>
      <c r="R1664" s="227"/>
      <c r="S1664" s="228" t="e">
        <f>IF(C1664="",NA(),MATCH($B1664&amp;$C1664,'Smelter Reference List'!$J:$J,0))</f>
        <v>#N/A</v>
      </c>
      <c r="T1664" s="229"/>
      <c r="U1664" s="229">
        <f t="shared" ca="1" si="51"/>
        <v>0</v>
      </c>
      <c r="V1664" s="229"/>
      <c r="W1664" s="229"/>
      <c r="Y1664" s="223" t="str">
        <f t="shared" si="52"/>
        <v/>
      </c>
    </row>
    <row r="1665" spans="1:25" s="223" customFormat="1" ht="20.25">
      <c r="A1665" s="293"/>
      <c r="B1665" s="294" t="str">
        <f>IF(LEN(A1665)=0,"",INDEX('Smelter Reference List'!$A:$A,MATCH($A1665,'Smelter Reference List'!$E:$E,0)))</f>
        <v/>
      </c>
      <c r="C1665" s="300" t="str">
        <f>IF(LEN(A1665)=0,"",INDEX('Smelter Reference List'!$C:$C,MATCH($A1665,'Smelter Reference List'!$E:$E,0)))</f>
        <v/>
      </c>
      <c r="D1665" s="294" t="str">
        <f ca="1">IF(ISERROR($S1665),"",OFFSET('Smelter Reference List'!$C$4,$S1665-4,0)&amp;"")</f>
        <v/>
      </c>
      <c r="E1665" s="294" t="str">
        <f ca="1">IF(ISERROR($S1665),"",OFFSET('Smelter Reference List'!$D$4,$S1665-4,0)&amp;"")</f>
        <v/>
      </c>
      <c r="F1665" s="294" t="str">
        <f ca="1">IF(ISERROR($S1665),"",OFFSET('Smelter Reference List'!$E$4,$S1665-4,0))</f>
        <v/>
      </c>
      <c r="G1665" s="294" t="str">
        <f ca="1">IF(C1665=$U$4,"Enter smelter details", IF(ISERROR($S1665),"",OFFSET('Smelter Reference List'!$F$4,$S1665-4,0)))</f>
        <v/>
      </c>
      <c r="H1665" s="295" t="str">
        <f ca="1">IF(ISERROR($S1665),"",OFFSET('Smelter Reference List'!$G$4,$S1665-4,0))</f>
        <v/>
      </c>
      <c r="I1665" s="296" t="str">
        <f ca="1">IF(ISERROR($S1665),"",OFFSET('Smelter Reference List'!$H$4,$S1665-4,0))</f>
        <v/>
      </c>
      <c r="J1665" s="296" t="str">
        <f ca="1">IF(ISERROR($S1665),"",OFFSET('Smelter Reference List'!$I$4,$S1665-4,0))</f>
        <v/>
      </c>
      <c r="K1665" s="297"/>
      <c r="L1665" s="297"/>
      <c r="M1665" s="297"/>
      <c r="N1665" s="297"/>
      <c r="O1665" s="297"/>
      <c r="P1665" s="297"/>
      <c r="Q1665" s="298"/>
      <c r="R1665" s="227"/>
      <c r="S1665" s="228" t="e">
        <f>IF(C1665="",NA(),MATCH($B1665&amp;$C1665,'Smelter Reference List'!$J:$J,0))</f>
        <v>#N/A</v>
      </c>
      <c r="T1665" s="229"/>
      <c r="U1665" s="229">
        <f t="shared" ca="1" si="51"/>
        <v>0</v>
      </c>
      <c r="V1665" s="229"/>
      <c r="W1665" s="229"/>
      <c r="Y1665" s="223" t="str">
        <f t="shared" si="52"/>
        <v/>
      </c>
    </row>
    <row r="1666" spans="1:25" s="223" customFormat="1" ht="20.25">
      <c r="A1666" s="293"/>
      <c r="B1666" s="294" t="str">
        <f>IF(LEN(A1666)=0,"",INDEX('Smelter Reference List'!$A:$A,MATCH($A1666,'Smelter Reference List'!$E:$E,0)))</f>
        <v/>
      </c>
      <c r="C1666" s="300" t="str">
        <f>IF(LEN(A1666)=0,"",INDEX('Smelter Reference List'!$C:$C,MATCH($A1666,'Smelter Reference List'!$E:$E,0)))</f>
        <v/>
      </c>
      <c r="D1666" s="294" t="str">
        <f ca="1">IF(ISERROR($S1666),"",OFFSET('Smelter Reference List'!$C$4,$S1666-4,0)&amp;"")</f>
        <v/>
      </c>
      <c r="E1666" s="294" t="str">
        <f ca="1">IF(ISERROR($S1666),"",OFFSET('Smelter Reference List'!$D$4,$S1666-4,0)&amp;"")</f>
        <v/>
      </c>
      <c r="F1666" s="294" t="str">
        <f ca="1">IF(ISERROR($S1666),"",OFFSET('Smelter Reference List'!$E$4,$S1666-4,0))</f>
        <v/>
      </c>
      <c r="G1666" s="294" t="str">
        <f ca="1">IF(C1666=$U$4,"Enter smelter details", IF(ISERROR($S1666),"",OFFSET('Smelter Reference List'!$F$4,$S1666-4,0)))</f>
        <v/>
      </c>
      <c r="H1666" s="295" t="str">
        <f ca="1">IF(ISERROR($S1666),"",OFFSET('Smelter Reference List'!$G$4,$S1666-4,0))</f>
        <v/>
      </c>
      <c r="I1666" s="296" t="str">
        <f ca="1">IF(ISERROR($S1666),"",OFFSET('Smelter Reference List'!$H$4,$S1666-4,0))</f>
        <v/>
      </c>
      <c r="J1666" s="296" t="str">
        <f ca="1">IF(ISERROR($S1666),"",OFFSET('Smelter Reference List'!$I$4,$S1666-4,0))</f>
        <v/>
      </c>
      <c r="K1666" s="297"/>
      <c r="L1666" s="297"/>
      <c r="M1666" s="297"/>
      <c r="N1666" s="297"/>
      <c r="O1666" s="297"/>
      <c r="P1666" s="297"/>
      <c r="Q1666" s="298"/>
      <c r="R1666" s="227"/>
      <c r="S1666" s="228" t="e">
        <f>IF(C1666="",NA(),MATCH($B1666&amp;$C1666,'Smelter Reference List'!$J:$J,0))</f>
        <v>#N/A</v>
      </c>
      <c r="T1666" s="229"/>
      <c r="U1666" s="229">
        <f t="shared" ca="1" si="51"/>
        <v>0</v>
      </c>
      <c r="V1666" s="229"/>
      <c r="W1666" s="229"/>
      <c r="Y1666" s="223" t="str">
        <f t="shared" si="52"/>
        <v/>
      </c>
    </row>
    <row r="1667" spans="1:25" s="223" customFormat="1" ht="20.25">
      <c r="A1667" s="293"/>
      <c r="B1667" s="294" t="str">
        <f>IF(LEN(A1667)=0,"",INDEX('Smelter Reference List'!$A:$A,MATCH($A1667,'Smelter Reference List'!$E:$E,0)))</f>
        <v/>
      </c>
      <c r="C1667" s="300" t="str">
        <f>IF(LEN(A1667)=0,"",INDEX('Smelter Reference List'!$C:$C,MATCH($A1667,'Smelter Reference List'!$E:$E,0)))</f>
        <v/>
      </c>
      <c r="D1667" s="294" t="str">
        <f ca="1">IF(ISERROR($S1667),"",OFFSET('Smelter Reference List'!$C$4,$S1667-4,0)&amp;"")</f>
        <v/>
      </c>
      <c r="E1667" s="294" t="str">
        <f ca="1">IF(ISERROR($S1667),"",OFFSET('Smelter Reference List'!$D$4,$S1667-4,0)&amp;"")</f>
        <v/>
      </c>
      <c r="F1667" s="294" t="str">
        <f ca="1">IF(ISERROR($S1667),"",OFFSET('Smelter Reference List'!$E$4,$S1667-4,0))</f>
        <v/>
      </c>
      <c r="G1667" s="294" t="str">
        <f ca="1">IF(C1667=$U$4,"Enter smelter details", IF(ISERROR($S1667),"",OFFSET('Smelter Reference List'!$F$4,$S1667-4,0)))</f>
        <v/>
      </c>
      <c r="H1667" s="295" t="str">
        <f ca="1">IF(ISERROR($S1667),"",OFFSET('Smelter Reference List'!$G$4,$S1667-4,0))</f>
        <v/>
      </c>
      <c r="I1667" s="296" t="str">
        <f ca="1">IF(ISERROR($S1667),"",OFFSET('Smelter Reference List'!$H$4,$S1667-4,0))</f>
        <v/>
      </c>
      <c r="J1667" s="296" t="str">
        <f ca="1">IF(ISERROR($S1667),"",OFFSET('Smelter Reference List'!$I$4,$S1667-4,0))</f>
        <v/>
      </c>
      <c r="K1667" s="297"/>
      <c r="L1667" s="297"/>
      <c r="M1667" s="297"/>
      <c r="N1667" s="297"/>
      <c r="O1667" s="297"/>
      <c r="P1667" s="297"/>
      <c r="Q1667" s="298"/>
      <c r="R1667" s="227"/>
      <c r="S1667" s="228" t="e">
        <f>IF(C1667="",NA(),MATCH($B1667&amp;$C1667,'Smelter Reference List'!$J:$J,0))</f>
        <v>#N/A</v>
      </c>
      <c r="T1667" s="229"/>
      <c r="U1667" s="229">
        <f t="shared" ca="1" si="51"/>
        <v>0</v>
      </c>
      <c r="V1667" s="229"/>
      <c r="W1667" s="229"/>
      <c r="Y1667" s="223" t="str">
        <f t="shared" si="52"/>
        <v/>
      </c>
    </row>
    <row r="1668" spans="1:25" s="223" customFormat="1" ht="20.25">
      <c r="A1668" s="293"/>
      <c r="B1668" s="294" t="str">
        <f>IF(LEN(A1668)=0,"",INDEX('Smelter Reference List'!$A:$A,MATCH($A1668,'Smelter Reference List'!$E:$E,0)))</f>
        <v/>
      </c>
      <c r="C1668" s="300" t="str">
        <f>IF(LEN(A1668)=0,"",INDEX('Smelter Reference List'!$C:$C,MATCH($A1668,'Smelter Reference List'!$E:$E,0)))</f>
        <v/>
      </c>
      <c r="D1668" s="294" t="str">
        <f ca="1">IF(ISERROR($S1668),"",OFFSET('Smelter Reference List'!$C$4,$S1668-4,0)&amp;"")</f>
        <v/>
      </c>
      <c r="E1668" s="294" t="str">
        <f ca="1">IF(ISERROR($S1668),"",OFFSET('Smelter Reference List'!$D$4,$S1668-4,0)&amp;"")</f>
        <v/>
      </c>
      <c r="F1668" s="294" t="str">
        <f ca="1">IF(ISERROR($S1668),"",OFFSET('Smelter Reference List'!$E$4,$S1668-4,0))</f>
        <v/>
      </c>
      <c r="G1668" s="294" t="str">
        <f ca="1">IF(C1668=$U$4,"Enter smelter details", IF(ISERROR($S1668),"",OFFSET('Smelter Reference List'!$F$4,$S1668-4,0)))</f>
        <v/>
      </c>
      <c r="H1668" s="295" t="str">
        <f ca="1">IF(ISERROR($S1668),"",OFFSET('Smelter Reference List'!$G$4,$S1668-4,0))</f>
        <v/>
      </c>
      <c r="I1668" s="296" t="str">
        <f ca="1">IF(ISERROR($S1668),"",OFFSET('Smelter Reference List'!$H$4,$S1668-4,0))</f>
        <v/>
      </c>
      <c r="J1668" s="296" t="str">
        <f ca="1">IF(ISERROR($S1668),"",OFFSET('Smelter Reference List'!$I$4,$S1668-4,0))</f>
        <v/>
      </c>
      <c r="K1668" s="297"/>
      <c r="L1668" s="297"/>
      <c r="M1668" s="297"/>
      <c r="N1668" s="297"/>
      <c r="O1668" s="297"/>
      <c r="P1668" s="297"/>
      <c r="Q1668" s="298"/>
      <c r="R1668" s="227"/>
      <c r="S1668" s="228" t="e">
        <f>IF(C1668="",NA(),MATCH($B1668&amp;$C1668,'Smelter Reference List'!$J:$J,0))</f>
        <v>#N/A</v>
      </c>
      <c r="T1668" s="229"/>
      <c r="U1668" s="229">
        <f t="shared" ca="1" si="51"/>
        <v>0</v>
      </c>
      <c r="V1668" s="229"/>
      <c r="W1668" s="229"/>
      <c r="Y1668" s="223" t="str">
        <f t="shared" si="52"/>
        <v/>
      </c>
    </row>
    <row r="1669" spans="1:25" s="223" customFormat="1" ht="20.25">
      <c r="A1669" s="293"/>
      <c r="B1669" s="294" t="str">
        <f>IF(LEN(A1669)=0,"",INDEX('Smelter Reference List'!$A:$A,MATCH($A1669,'Smelter Reference List'!$E:$E,0)))</f>
        <v/>
      </c>
      <c r="C1669" s="300" t="str">
        <f>IF(LEN(A1669)=0,"",INDEX('Smelter Reference List'!$C:$C,MATCH($A1669,'Smelter Reference List'!$E:$E,0)))</f>
        <v/>
      </c>
      <c r="D1669" s="294" t="str">
        <f ca="1">IF(ISERROR($S1669),"",OFFSET('Smelter Reference List'!$C$4,$S1669-4,0)&amp;"")</f>
        <v/>
      </c>
      <c r="E1669" s="294" t="str">
        <f ca="1">IF(ISERROR($S1669),"",OFFSET('Smelter Reference List'!$D$4,$S1669-4,0)&amp;"")</f>
        <v/>
      </c>
      <c r="F1669" s="294" t="str">
        <f ca="1">IF(ISERROR($S1669),"",OFFSET('Smelter Reference List'!$E$4,$S1669-4,0))</f>
        <v/>
      </c>
      <c r="G1669" s="294" t="str">
        <f ca="1">IF(C1669=$U$4,"Enter smelter details", IF(ISERROR($S1669),"",OFFSET('Smelter Reference List'!$F$4,$S1669-4,0)))</f>
        <v/>
      </c>
      <c r="H1669" s="295" t="str">
        <f ca="1">IF(ISERROR($S1669),"",OFFSET('Smelter Reference List'!$G$4,$S1669-4,0))</f>
        <v/>
      </c>
      <c r="I1669" s="296" t="str">
        <f ca="1">IF(ISERROR($S1669),"",OFFSET('Smelter Reference List'!$H$4,$S1669-4,0))</f>
        <v/>
      </c>
      <c r="J1669" s="296" t="str">
        <f ca="1">IF(ISERROR($S1669),"",OFFSET('Smelter Reference List'!$I$4,$S1669-4,0))</f>
        <v/>
      </c>
      <c r="K1669" s="297"/>
      <c r="L1669" s="297"/>
      <c r="M1669" s="297"/>
      <c r="N1669" s="297"/>
      <c r="O1669" s="297"/>
      <c r="P1669" s="297"/>
      <c r="Q1669" s="298"/>
      <c r="R1669" s="227"/>
      <c r="S1669" s="228" t="e">
        <f>IF(C1669="",NA(),MATCH($B1669&amp;$C1669,'Smelter Reference List'!$J:$J,0))</f>
        <v>#N/A</v>
      </c>
      <c r="T1669" s="229"/>
      <c r="U1669" s="229">
        <f t="shared" ca="1" si="51"/>
        <v>0</v>
      </c>
      <c r="V1669" s="229"/>
      <c r="W1669" s="229"/>
      <c r="Y1669" s="223" t="str">
        <f t="shared" si="52"/>
        <v/>
      </c>
    </row>
    <row r="1670" spans="1:25" s="223" customFormat="1" ht="20.25">
      <c r="A1670" s="293"/>
      <c r="B1670" s="294" t="str">
        <f>IF(LEN(A1670)=0,"",INDEX('Smelter Reference List'!$A:$A,MATCH($A1670,'Smelter Reference List'!$E:$E,0)))</f>
        <v/>
      </c>
      <c r="C1670" s="300" t="str">
        <f>IF(LEN(A1670)=0,"",INDEX('Smelter Reference List'!$C:$C,MATCH($A1670,'Smelter Reference List'!$E:$E,0)))</f>
        <v/>
      </c>
      <c r="D1670" s="294" t="str">
        <f ca="1">IF(ISERROR($S1670),"",OFFSET('Smelter Reference List'!$C$4,$S1670-4,0)&amp;"")</f>
        <v/>
      </c>
      <c r="E1670" s="294" t="str">
        <f ca="1">IF(ISERROR($S1670),"",OFFSET('Smelter Reference List'!$D$4,$S1670-4,0)&amp;"")</f>
        <v/>
      </c>
      <c r="F1670" s="294" t="str">
        <f ca="1">IF(ISERROR($S1670),"",OFFSET('Smelter Reference List'!$E$4,$S1670-4,0))</f>
        <v/>
      </c>
      <c r="G1670" s="294" t="str">
        <f ca="1">IF(C1670=$U$4,"Enter smelter details", IF(ISERROR($S1670),"",OFFSET('Smelter Reference List'!$F$4,$S1670-4,0)))</f>
        <v/>
      </c>
      <c r="H1670" s="295" t="str">
        <f ca="1">IF(ISERROR($S1670),"",OFFSET('Smelter Reference List'!$G$4,$S1670-4,0))</f>
        <v/>
      </c>
      <c r="I1670" s="296" t="str">
        <f ca="1">IF(ISERROR($S1670),"",OFFSET('Smelter Reference List'!$H$4,$S1670-4,0))</f>
        <v/>
      </c>
      <c r="J1670" s="296" t="str">
        <f ca="1">IF(ISERROR($S1670),"",OFFSET('Smelter Reference List'!$I$4,$S1670-4,0))</f>
        <v/>
      </c>
      <c r="K1670" s="297"/>
      <c r="L1670" s="297"/>
      <c r="M1670" s="297"/>
      <c r="N1670" s="297"/>
      <c r="O1670" s="297"/>
      <c r="P1670" s="297"/>
      <c r="Q1670" s="298"/>
      <c r="R1670" s="227"/>
      <c r="S1670" s="228" t="e">
        <f>IF(C1670="",NA(),MATCH($B1670&amp;$C1670,'Smelter Reference List'!$J:$J,0))</f>
        <v>#N/A</v>
      </c>
      <c r="T1670" s="229"/>
      <c r="U1670" s="229">
        <f t="shared" ref="U1670:U1733" ca="1" si="53">IF(AND(C1670="Smelter not listed",OR(LEN(D1670)=0,LEN(E1670)=0)),1,0)</f>
        <v>0</v>
      </c>
      <c r="V1670" s="229"/>
      <c r="W1670" s="229"/>
      <c r="Y1670" s="223" t="str">
        <f t="shared" ref="Y1670:Y1733" si="54">B1670&amp;C1670</f>
        <v/>
      </c>
    </row>
    <row r="1671" spans="1:25" s="223" customFormat="1" ht="20.25">
      <c r="A1671" s="293"/>
      <c r="B1671" s="294" t="str">
        <f>IF(LEN(A1671)=0,"",INDEX('Smelter Reference List'!$A:$A,MATCH($A1671,'Smelter Reference List'!$E:$E,0)))</f>
        <v/>
      </c>
      <c r="C1671" s="300" t="str">
        <f>IF(LEN(A1671)=0,"",INDEX('Smelter Reference List'!$C:$C,MATCH($A1671,'Smelter Reference List'!$E:$E,0)))</f>
        <v/>
      </c>
      <c r="D1671" s="294" t="str">
        <f ca="1">IF(ISERROR($S1671),"",OFFSET('Smelter Reference List'!$C$4,$S1671-4,0)&amp;"")</f>
        <v/>
      </c>
      <c r="E1671" s="294" t="str">
        <f ca="1">IF(ISERROR($S1671),"",OFFSET('Smelter Reference List'!$D$4,$S1671-4,0)&amp;"")</f>
        <v/>
      </c>
      <c r="F1671" s="294" t="str">
        <f ca="1">IF(ISERROR($S1671),"",OFFSET('Smelter Reference List'!$E$4,$S1671-4,0))</f>
        <v/>
      </c>
      <c r="G1671" s="294" t="str">
        <f ca="1">IF(C1671=$U$4,"Enter smelter details", IF(ISERROR($S1671),"",OFFSET('Smelter Reference List'!$F$4,$S1671-4,0)))</f>
        <v/>
      </c>
      <c r="H1671" s="295" t="str">
        <f ca="1">IF(ISERROR($S1671),"",OFFSET('Smelter Reference List'!$G$4,$S1671-4,0))</f>
        <v/>
      </c>
      <c r="I1671" s="296" t="str">
        <f ca="1">IF(ISERROR($S1671),"",OFFSET('Smelter Reference List'!$H$4,$S1671-4,0))</f>
        <v/>
      </c>
      <c r="J1671" s="296" t="str">
        <f ca="1">IF(ISERROR($S1671),"",OFFSET('Smelter Reference List'!$I$4,$S1671-4,0))</f>
        <v/>
      </c>
      <c r="K1671" s="297"/>
      <c r="L1671" s="297"/>
      <c r="M1671" s="297"/>
      <c r="N1671" s="297"/>
      <c r="O1671" s="297"/>
      <c r="P1671" s="297"/>
      <c r="Q1671" s="298"/>
      <c r="R1671" s="227"/>
      <c r="S1671" s="228" t="e">
        <f>IF(C1671="",NA(),MATCH($B1671&amp;$C1671,'Smelter Reference List'!$J:$J,0))</f>
        <v>#N/A</v>
      </c>
      <c r="T1671" s="229"/>
      <c r="U1671" s="229">
        <f t="shared" ca="1" si="53"/>
        <v>0</v>
      </c>
      <c r="V1671" s="229"/>
      <c r="W1671" s="229"/>
      <c r="Y1671" s="223" t="str">
        <f t="shared" si="54"/>
        <v/>
      </c>
    </row>
    <row r="1672" spans="1:25" s="223" customFormat="1" ht="20.25">
      <c r="A1672" s="293"/>
      <c r="B1672" s="294" t="str">
        <f>IF(LEN(A1672)=0,"",INDEX('Smelter Reference List'!$A:$A,MATCH($A1672,'Smelter Reference List'!$E:$E,0)))</f>
        <v/>
      </c>
      <c r="C1672" s="300" t="str">
        <f>IF(LEN(A1672)=0,"",INDEX('Smelter Reference List'!$C:$C,MATCH($A1672,'Smelter Reference List'!$E:$E,0)))</f>
        <v/>
      </c>
      <c r="D1672" s="294" t="str">
        <f ca="1">IF(ISERROR($S1672),"",OFFSET('Smelter Reference List'!$C$4,$S1672-4,0)&amp;"")</f>
        <v/>
      </c>
      <c r="E1672" s="294" t="str">
        <f ca="1">IF(ISERROR($S1672),"",OFFSET('Smelter Reference List'!$D$4,$S1672-4,0)&amp;"")</f>
        <v/>
      </c>
      <c r="F1672" s="294" t="str">
        <f ca="1">IF(ISERROR($S1672),"",OFFSET('Smelter Reference List'!$E$4,$S1672-4,0))</f>
        <v/>
      </c>
      <c r="G1672" s="294" t="str">
        <f ca="1">IF(C1672=$U$4,"Enter smelter details", IF(ISERROR($S1672),"",OFFSET('Smelter Reference List'!$F$4,$S1672-4,0)))</f>
        <v/>
      </c>
      <c r="H1672" s="295" t="str">
        <f ca="1">IF(ISERROR($S1672),"",OFFSET('Smelter Reference List'!$G$4,$S1672-4,0))</f>
        <v/>
      </c>
      <c r="I1672" s="296" t="str">
        <f ca="1">IF(ISERROR($S1672),"",OFFSET('Smelter Reference List'!$H$4,$S1672-4,0))</f>
        <v/>
      </c>
      <c r="J1672" s="296" t="str">
        <f ca="1">IF(ISERROR($S1672),"",OFFSET('Smelter Reference List'!$I$4,$S1672-4,0))</f>
        <v/>
      </c>
      <c r="K1672" s="297"/>
      <c r="L1672" s="297"/>
      <c r="M1672" s="297"/>
      <c r="N1672" s="297"/>
      <c r="O1672" s="297"/>
      <c r="P1672" s="297"/>
      <c r="Q1672" s="298"/>
      <c r="R1672" s="227"/>
      <c r="S1672" s="228" t="e">
        <f>IF(C1672="",NA(),MATCH($B1672&amp;$C1672,'Smelter Reference List'!$J:$J,0))</f>
        <v>#N/A</v>
      </c>
      <c r="T1672" s="229"/>
      <c r="U1672" s="229">
        <f t="shared" ca="1" si="53"/>
        <v>0</v>
      </c>
      <c r="V1672" s="229"/>
      <c r="W1672" s="229"/>
      <c r="Y1672" s="223" t="str">
        <f t="shared" si="54"/>
        <v/>
      </c>
    </row>
    <row r="1673" spans="1:25" s="223" customFormat="1" ht="20.25">
      <c r="A1673" s="293"/>
      <c r="B1673" s="294" t="str">
        <f>IF(LEN(A1673)=0,"",INDEX('Smelter Reference List'!$A:$A,MATCH($A1673,'Smelter Reference List'!$E:$E,0)))</f>
        <v/>
      </c>
      <c r="C1673" s="300" t="str">
        <f>IF(LEN(A1673)=0,"",INDEX('Smelter Reference List'!$C:$C,MATCH($A1673,'Smelter Reference List'!$E:$E,0)))</f>
        <v/>
      </c>
      <c r="D1673" s="294" t="str">
        <f ca="1">IF(ISERROR($S1673),"",OFFSET('Smelter Reference List'!$C$4,$S1673-4,0)&amp;"")</f>
        <v/>
      </c>
      <c r="E1673" s="294" t="str">
        <f ca="1">IF(ISERROR($S1673),"",OFFSET('Smelter Reference List'!$D$4,$S1673-4,0)&amp;"")</f>
        <v/>
      </c>
      <c r="F1673" s="294" t="str">
        <f ca="1">IF(ISERROR($S1673),"",OFFSET('Smelter Reference List'!$E$4,$S1673-4,0))</f>
        <v/>
      </c>
      <c r="G1673" s="294" t="str">
        <f ca="1">IF(C1673=$U$4,"Enter smelter details", IF(ISERROR($S1673),"",OFFSET('Smelter Reference List'!$F$4,$S1673-4,0)))</f>
        <v/>
      </c>
      <c r="H1673" s="295" t="str">
        <f ca="1">IF(ISERROR($S1673),"",OFFSET('Smelter Reference List'!$G$4,$S1673-4,0))</f>
        <v/>
      </c>
      <c r="I1673" s="296" t="str">
        <f ca="1">IF(ISERROR($S1673),"",OFFSET('Smelter Reference List'!$H$4,$S1673-4,0))</f>
        <v/>
      </c>
      <c r="J1673" s="296" t="str">
        <f ca="1">IF(ISERROR($S1673),"",OFFSET('Smelter Reference List'!$I$4,$S1673-4,0))</f>
        <v/>
      </c>
      <c r="K1673" s="297"/>
      <c r="L1673" s="297"/>
      <c r="M1673" s="297"/>
      <c r="N1673" s="297"/>
      <c r="O1673" s="297"/>
      <c r="P1673" s="297"/>
      <c r="Q1673" s="298"/>
      <c r="R1673" s="227"/>
      <c r="S1673" s="228" t="e">
        <f>IF(C1673="",NA(),MATCH($B1673&amp;$C1673,'Smelter Reference List'!$J:$J,0))</f>
        <v>#N/A</v>
      </c>
      <c r="T1673" s="229"/>
      <c r="U1673" s="229">
        <f t="shared" ca="1" si="53"/>
        <v>0</v>
      </c>
      <c r="V1673" s="229"/>
      <c r="W1673" s="229"/>
      <c r="Y1673" s="223" t="str">
        <f t="shared" si="54"/>
        <v/>
      </c>
    </row>
    <row r="1674" spans="1:25" s="223" customFormat="1" ht="20.25">
      <c r="A1674" s="293"/>
      <c r="B1674" s="294" t="str">
        <f>IF(LEN(A1674)=0,"",INDEX('Smelter Reference List'!$A:$A,MATCH($A1674,'Smelter Reference List'!$E:$E,0)))</f>
        <v/>
      </c>
      <c r="C1674" s="300" t="str">
        <f>IF(LEN(A1674)=0,"",INDEX('Smelter Reference List'!$C:$C,MATCH($A1674,'Smelter Reference List'!$E:$E,0)))</f>
        <v/>
      </c>
      <c r="D1674" s="294" t="str">
        <f ca="1">IF(ISERROR($S1674),"",OFFSET('Smelter Reference List'!$C$4,$S1674-4,0)&amp;"")</f>
        <v/>
      </c>
      <c r="E1674" s="294" t="str">
        <f ca="1">IF(ISERROR($S1674),"",OFFSET('Smelter Reference List'!$D$4,$S1674-4,0)&amp;"")</f>
        <v/>
      </c>
      <c r="F1674" s="294" t="str">
        <f ca="1">IF(ISERROR($S1674),"",OFFSET('Smelter Reference List'!$E$4,$S1674-4,0))</f>
        <v/>
      </c>
      <c r="G1674" s="294" t="str">
        <f ca="1">IF(C1674=$U$4,"Enter smelter details", IF(ISERROR($S1674),"",OFFSET('Smelter Reference List'!$F$4,$S1674-4,0)))</f>
        <v/>
      </c>
      <c r="H1674" s="295" t="str">
        <f ca="1">IF(ISERROR($S1674),"",OFFSET('Smelter Reference List'!$G$4,$S1674-4,0))</f>
        <v/>
      </c>
      <c r="I1674" s="296" t="str">
        <f ca="1">IF(ISERROR($S1674),"",OFFSET('Smelter Reference List'!$H$4,$S1674-4,0))</f>
        <v/>
      </c>
      <c r="J1674" s="296" t="str">
        <f ca="1">IF(ISERROR($S1674),"",OFFSET('Smelter Reference List'!$I$4,$S1674-4,0))</f>
        <v/>
      </c>
      <c r="K1674" s="297"/>
      <c r="L1674" s="297"/>
      <c r="M1674" s="297"/>
      <c r="N1674" s="297"/>
      <c r="O1674" s="297"/>
      <c r="P1674" s="297"/>
      <c r="Q1674" s="298"/>
      <c r="R1674" s="227"/>
      <c r="S1674" s="228" t="e">
        <f>IF(C1674="",NA(),MATCH($B1674&amp;$C1674,'Smelter Reference List'!$J:$J,0))</f>
        <v>#N/A</v>
      </c>
      <c r="T1674" s="229"/>
      <c r="U1674" s="229">
        <f t="shared" ca="1" si="53"/>
        <v>0</v>
      </c>
      <c r="V1674" s="229"/>
      <c r="W1674" s="229"/>
      <c r="Y1674" s="223" t="str">
        <f t="shared" si="54"/>
        <v/>
      </c>
    </row>
    <row r="1675" spans="1:25" s="223" customFormat="1" ht="20.25">
      <c r="A1675" s="293"/>
      <c r="B1675" s="294" t="str">
        <f>IF(LEN(A1675)=0,"",INDEX('Smelter Reference List'!$A:$A,MATCH($A1675,'Smelter Reference List'!$E:$E,0)))</f>
        <v/>
      </c>
      <c r="C1675" s="300" t="str">
        <f>IF(LEN(A1675)=0,"",INDEX('Smelter Reference List'!$C:$C,MATCH($A1675,'Smelter Reference List'!$E:$E,0)))</f>
        <v/>
      </c>
      <c r="D1675" s="294" t="str">
        <f ca="1">IF(ISERROR($S1675),"",OFFSET('Smelter Reference List'!$C$4,$S1675-4,0)&amp;"")</f>
        <v/>
      </c>
      <c r="E1675" s="294" t="str">
        <f ca="1">IF(ISERROR($S1675),"",OFFSET('Smelter Reference List'!$D$4,$S1675-4,0)&amp;"")</f>
        <v/>
      </c>
      <c r="F1675" s="294" t="str">
        <f ca="1">IF(ISERROR($S1675),"",OFFSET('Smelter Reference List'!$E$4,$S1675-4,0))</f>
        <v/>
      </c>
      <c r="G1675" s="294" t="str">
        <f ca="1">IF(C1675=$U$4,"Enter smelter details", IF(ISERROR($S1675),"",OFFSET('Smelter Reference List'!$F$4,$S1675-4,0)))</f>
        <v/>
      </c>
      <c r="H1675" s="295" t="str">
        <f ca="1">IF(ISERROR($S1675),"",OFFSET('Smelter Reference List'!$G$4,$S1675-4,0))</f>
        <v/>
      </c>
      <c r="I1675" s="296" t="str">
        <f ca="1">IF(ISERROR($S1675),"",OFFSET('Smelter Reference List'!$H$4,$S1675-4,0))</f>
        <v/>
      </c>
      <c r="J1675" s="296" t="str">
        <f ca="1">IF(ISERROR($S1675),"",OFFSET('Smelter Reference List'!$I$4,$S1675-4,0))</f>
        <v/>
      </c>
      <c r="K1675" s="297"/>
      <c r="L1675" s="297"/>
      <c r="M1675" s="297"/>
      <c r="N1675" s="297"/>
      <c r="O1675" s="297"/>
      <c r="P1675" s="297"/>
      <c r="Q1675" s="298"/>
      <c r="R1675" s="227"/>
      <c r="S1675" s="228" t="e">
        <f>IF(C1675="",NA(),MATCH($B1675&amp;$C1675,'Smelter Reference List'!$J:$J,0))</f>
        <v>#N/A</v>
      </c>
      <c r="T1675" s="229"/>
      <c r="U1675" s="229">
        <f t="shared" ca="1" si="53"/>
        <v>0</v>
      </c>
      <c r="V1675" s="229"/>
      <c r="W1675" s="229"/>
      <c r="Y1675" s="223" t="str">
        <f t="shared" si="54"/>
        <v/>
      </c>
    </row>
    <row r="1676" spans="1:25" s="223" customFormat="1" ht="20.25">
      <c r="A1676" s="293"/>
      <c r="B1676" s="294" t="str">
        <f>IF(LEN(A1676)=0,"",INDEX('Smelter Reference List'!$A:$A,MATCH($A1676,'Smelter Reference List'!$E:$E,0)))</f>
        <v/>
      </c>
      <c r="C1676" s="300" t="str">
        <f>IF(LEN(A1676)=0,"",INDEX('Smelter Reference List'!$C:$C,MATCH($A1676,'Smelter Reference List'!$E:$E,0)))</f>
        <v/>
      </c>
      <c r="D1676" s="294" t="str">
        <f ca="1">IF(ISERROR($S1676),"",OFFSET('Smelter Reference List'!$C$4,$S1676-4,0)&amp;"")</f>
        <v/>
      </c>
      <c r="E1676" s="294" t="str">
        <f ca="1">IF(ISERROR($S1676),"",OFFSET('Smelter Reference List'!$D$4,$S1676-4,0)&amp;"")</f>
        <v/>
      </c>
      <c r="F1676" s="294" t="str">
        <f ca="1">IF(ISERROR($S1676),"",OFFSET('Smelter Reference List'!$E$4,$S1676-4,0))</f>
        <v/>
      </c>
      <c r="G1676" s="294" t="str">
        <f ca="1">IF(C1676=$U$4,"Enter smelter details", IF(ISERROR($S1676),"",OFFSET('Smelter Reference List'!$F$4,$S1676-4,0)))</f>
        <v/>
      </c>
      <c r="H1676" s="295" t="str">
        <f ca="1">IF(ISERROR($S1676),"",OFFSET('Smelter Reference List'!$G$4,$S1676-4,0))</f>
        <v/>
      </c>
      <c r="I1676" s="296" t="str">
        <f ca="1">IF(ISERROR($S1676),"",OFFSET('Smelter Reference List'!$H$4,$S1676-4,0))</f>
        <v/>
      </c>
      <c r="J1676" s="296" t="str">
        <f ca="1">IF(ISERROR($S1676),"",OFFSET('Smelter Reference List'!$I$4,$S1676-4,0))</f>
        <v/>
      </c>
      <c r="K1676" s="297"/>
      <c r="L1676" s="297"/>
      <c r="M1676" s="297"/>
      <c r="N1676" s="297"/>
      <c r="O1676" s="297"/>
      <c r="P1676" s="297"/>
      <c r="Q1676" s="298"/>
      <c r="R1676" s="227"/>
      <c r="S1676" s="228" t="e">
        <f>IF(C1676="",NA(),MATCH($B1676&amp;$C1676,'Smelter Reference List'!$J:$J,0))</f>
        <v>#N/A</v>
      </c>
      <c r="T1676" s="229"/>
      <c r="U1676" s="229">
        <f t="shared" ca="1" si="53"/>
        <v>0</v>
      </c>
      <c r="V1676" s="229"/>
      <c r="W1676" s="229"/>
      <c r="Y1676" s="223" t="str">
        <f t="shared" si="54"/>
        <v/>
      </c>
    </row>
    <row r="1677" spans="1:25" s="223" customFormat="1" ht="20.25">
      <c r="A1677" s="293"/>
      <c r="B1677" s="294" t="str">
        <f>IF(LEN(A1677)=0,"",INDEX('Smelter Reference List'!$A:$A,MATCH($A1677,'Smelter Reference List'!$E:$E,0)))</f>
        <v/>
      </c>
      <c r="C1677" s="300" t="str">
        <f>IF(LEN(A1677)=0,"",INDEX('Smelter Reference List'!$C:$C,MATCH($A1677,'Smelter Reference List'!$E:$E,0)))</f>
        <v/>
      </c>
      <c r="D1677" s="294" t="str">
        <f ca="1">IF(ISERROR($S1677),"",OFFSET('Smelter Reference List'!$C$4,$S1677-4,0)&amp;"")</f>
        <v/>
      </c>
      <c r="E1677" s="294" t="str">
        <f ca="1">IF(ISERROR($S1677),"",OFFSET('Smelter Reference List'!$D$4,$S1677-4,0)&amp;"")</f>
        <v/>
      </c>
      <c r="F1677" s="294" t="str">
        <f ca="1">IF(ISERROR($S1677),"",OFFSET('Smelter Reference List'!$E$4,$S1677-4,0))</f>
        <v/>
      </c>
      <c r="G1677" s="294" t="str">
        <f ca="1">IF(C1677=$U$4,"Enter smelter details", IF(ISERROR($S1677),"",OFFSET('Smelter Reference List'!$F$4,$S1677-4,0)))</f>
        <v/>
      </c>
      <c r="H1677" s="295" t="str">
        <f ca="1">IF(ISERROR($S1677),"",OFFSET('Smelter Reference List'!$G$4,$S1677-4,0))</f>
        <v/>
      </c>
      <c r="I1677" s="296" t="str">
        <f ca="1">IF(ISERROR($S1677),"",OFFSET('Smelter Reference List'!$H$4,$S1677-4,0))</f>
        <v/>
      </c>
      <c r="J1677" s="296" t="str">
        <f ca="1">IF(ISERROR($S1677),"",OFFSET('Smelter Reference List'!$I$4,$S1677-4,0))</f>
        <v/>
      </c>
      <c r="K1677" s="297"/>
      <c r="L1677" s="297"/>
      <c r="M1677" s="297"/>
      <c r="N1677" s="297"/>
      <c r="O1677" s="297"/>
      <c r="P1677" s="297"/>
      <c r="Q1677" s="298"/>
      <c r="R1677" s="227"/>
      <c r="S1677" s="228" t="e">
        <f>IF(C1677="",NA(),MATCH($B1677&amp;$C1677,'Smelter Reference List'!$J:$J,0))</f>
        <v>#N/A</v>
      </c>
      <c r="T1677" s="229"/>
      <c r="U1677" s="229">
        <f t="shared" ca="1" si="53"/>
        <v>0</v>
      </c>
      <c r="V1677" s="229"/>
      <c r="W1677" s="229"/>
      <c r="Y1677" s="223" t="str">
        <f t="shared" si="54"/>
        <v/>
      </c>
    </row>
    <row r="1678" spans="1:25" s="223" customFormat="1" ht="20.25">
      <c r="A1678" s="293"/>
      <c r="B1678" s="294" t="str">
        <f>IF(LEN(A1678)=0,"",INDEX('Smelter Reference List'!$A:$A,MATCH($A1678,'Smelter Reference List'!$E:$E,0)))</f>
        <v/>
      </c>
      <c r="C1678" s="300" t="str">
        <f>IF(LEN(A1678)=0,"",INDEX('Smelter Reference List'!$C:$C,MATCH($A1678,'Smelter Reference List'!$E:$E,0)))</f>
        <v/>
      </c>
      <c r="D1678" s="294" t="str">
        <f ca="1">IF(ISERROR($S1678),"",OFFSET('Smelter Reference List'!$C$4,$S1678-4,0)&amp;"")</f>
        <v/>
      </c>
      <c r="E1678" s="294" t="str">
        <f ca="1">IF(ISERROR($S1678),"",OFFSET('Smelter Reference List'!$D$4,$S1678-4,0)&amp;"")</f>
        <v/>
      </c>
      <c r="F1678" s="294" t="str">
        <f ca="1">IF(ISERROR($S1678),"",OFFSET('Smelter Reference List'!$E$4,$S1678-4,0))</f>
        <v/>
      </c>
      <c r="G1678" s="294" t="str">
        <f ca="1">IF(C1678=$U$4,"Enter smelter details", IF(ISERROR($S1678),"",OFFSET('Smelter Reference List'!$F$4,$S1678-4,0)))</f>
        <v/>
      </c>
      <c r="H1678" s="295" t="str">
        <f ca="1">IF(ISERROR($S1678),"",OFFSET('Smelter Reference List'!$G$4,$S1678-4,0))</f>
        <v/>
      </c>
      <c r="I1678" s="296" t="str">
        <f ca="1">IF(ISERROR($S1678),"",OFFSET('Smelter Reference List'!$H$4,$S1678-4,0))</f>
        <v/>
      </c>
      <c r="J1678" s="296" t="str">
        <f ca="1">IF(ISERROR($S1678),"",OFFSET('Smelter Reference List'!$I$4,$S1678-4,0))</f>
        <v/>
      </c>
      <c r="K1678" s="297"/>
      <c r="L1678" s="297"/>
      <c r="M1678" s="297"/>
      <c r="N1678" s="297"/>
      <c r="O1678" s="297"/>
      <c r="P1678" s="297"/>
      <c r="Q1678" s="298"/>
      <c r="R1678" s="227"/>
      <c r="S1678" s="228" t="e">
        <f>IF(C1678="",NA(),MATCH($B1678&amp;$C1678,'Smelter Reference List'!$J:$J,0))</f>
        <v>#N/A</v>
      </c>
      <c r="T1678" s="229"/>
      <c r="U1678" s="229">
        <f t="shared" ca="1" si="53"/>
        <v>0</v>
      </c>
      <c r="V1678" s="229"/>
      <c r="W1678" s="229"/>
      <c r="Y1678" s="223" t="str">
        <f t="shared" si="54"/>
        <v/>
      </c>
    </row>
    <row r="1679" spans="1:25" s="223" customFormat="1" ht="20.25">
      <c r="A1679" s="293"/>
      <c r="B1679" s="294" t="str">
        <f>IF(LEN(A1679)=0,"",INDEX('Smelter Reference List'!$A:$A,MATCH($A1679,'Smelter Reference List'!$E:$E,0)))</f>
        <v/>
      </c>
      <c r="C1679" s="300" t="str">
        <f>IF(LEN(A1679)=0,"",INDEX('Smelter Reference List'!$C:$C,MATCH($A1679,'Smelter Reference List'!$E:$E,0)))</f>
        <v/>
      </c>
      <c r="D1679" s="294" t="str">
        <f ca="1">IF(ISERROR($S1679),"",OFFSET('Smelter Reference List'!$C$4,$S1679-4,0)&amp;"")</f>
        <v/>
      </c>
      <c r="E1679" s="294" t="str">
        <f ca="1">IF(ISERROR($S1679),"",OFFSET('Smelter Reference List'!$D$4,$S1679-4,0)&amp;"")</f>
        <v/>
      </c>
      <c r="F1679" s="294" t="str">
        <f ca="1">IF(ISERROR($S1679),"",OFFSET('Smelter Reference List'!$E$4,$S1679-4,0))</f>
        <v/>
      </c>
      <c r="G1679" s="294" t="str">
        <f ca="1">IF(C1679=$U$4,"Enter smelter details", IF(ISERROR($S1679),"",OFFSET('Smelter Reference List'!$F$4,$S1679-4,0)))</f>
        <v/>
      </c>
      <c r="H1679" s="295" t="str">
        <f ca="1">IF(ISERROR($S1679),"",OFFSET('Smelter Reference List'!$G$4,$S1679-4,0))</f>
        <v/>
      </c>
      <c r="I1679" s="296" t="str">
        <f ca="1">IF(ISERROR($S1679),"",OFFSET('Smelter Reference List'!$H$4,$S1679-4,0))</f>
        <v/>
      </c>
      <c r="J1679" s="296" t="str">
        <f ca="1">IF(ISERROR($S1679),"",OFFSET('Smelter Reference List'!$I$4,$S1679-4,0))</f>
        <v/>
      </c>
      <c r="K1679" s="297"/>
      <c r="L1679" s="297"/>
      <c r="M1679" s="297"/>
      <c r="N1679" s="297"/>
      <c r="O1679" s="297"/>
      <c r="P1679" s="297"/>
      <c r="Q1679" s="298"/>
      <c r="R1679" s="227"/>
      <c r="S1679" s="228" t="e">
        <f>IF(C1679="",NA(),MATCH($B1679&amp;$C1679,'Smelter Reference List'!$J:$J,0))</f>
        <v>#N/A</v>
      </c>
      <c r="T1679" s="229"/>
      <c r="U1679" s="229">
        <f t="shared" ca="1" si="53"/>
        <v>0</v>
      </c>
      <c r="V1679" s="229"/>
      <c r="W1679" s="229"/>
      <c r="Y1679" s="223" t="str">
        <f t="shared" si="54"/>
        <v/>
      </c>
    </row>
    <row r="1680" spans="1:25" s="223" customFormat="1" ht="20.25">
      <c r="A1680" s="293"/>
      <c r="B1680" s="294" t="str">
        <f>IF(LEN(A1680)=0,"",INDEX('Smelter Reference List'!$A:$A,MATCH($A1680,'Smelter Reference List'!$E:$E,0)))</f>
        <v/>
      </c>
      <c r="C1680" s="300" t="str">
        <f>IF(LEN(A1680)=0,"",INDEX('Smelter Reference List'!$C:$C,MATCH($A1680,'Smelter Reference List'!$E:$E,0)))</f>
        <v/>
      </c>
      <c r="D1680" s="294" t="str">
        <f ca="1">IF(ISERROR($S1680),"",OFFSET('Smelter Reference List'!$C$4,$S1680-4,0)&amp;"")</f>
        <v/>
      </c>
      <c r="E1680" s="294" t="str">
        <f ca="1">IF(ISERROR($S1680),"",OFFSET('Smelter Reference List'!$D$4,$S1680-4,0)&amp;"")</f>
        <v/>
      </c>
      <c r="F1680" s="294" t="str">
        <f ca="1">IF(ISERROR($S1680),"",OFFSET('Smelter Reference List'!$E$4,$S1680-4,0))</f>
        <v/>
      </c>
      <c r="G1680" s="294" t="str">
        <f ca="1">IF(C1680=$U$4,"Enter smelter details", IF(ISERROR($S1680),"",OFFSET('Smelter Reference List'!$F$4,$S1680-4,0)))</f>
        <v/>
      </c>
      <c r="H1680" s="295" t="str">
        <f ca="1">IF(ISERROR($S1680),"",OFFSET('Smelter Reference List'!$G$4,$S1680-4,0))</f>
        <v/>
      </c>
      <c r="I1680" s="296" t="str">
        <f ca="1">IF(ISERROR($S1680),"",OFFSET('Smelter Reference List'!$H$4,$S1680-4,0))</f>
        <v/>
      </c>
      <c r="J1680" s="296" t="str">
        <f ca="1">IF(ISERROR($S1680),"",OFFSET('Smelter Reference List'!$I$4,$S1680-4,0))</f>
        <v/>
      </c>
      <c r="K1680" s="297"/>
      <c r="L1680" s="297"/>
      <c r="M1680" s="297"/>
      <c r="N1680" s="297"/>
      <c r="O1680" s="297"/>
      <c r="P1680" s="297"/>
      <c r="Q1680" s="298"/>
      <c r="R1680" s="227"/>
      <c r="S1680" s="228" t="e">
        <f>IF(C1680="",NA(),MATCH($B1680&amp;$C1680,'Smelter Reference List'!$J:$J,0))</f>
        <v>#N/A</v>
      </c>
      <c r="T1680" s="229"/>
      <c r="U1680" s="229">
        <f t="shared" ca="1" si="53"/>
        <v>0</v>
      </c>
      <c r="V1680" s="229"/>
      <c r="W1680" s="229"/>
      <c r="Y1680" s="223" t="str">
        <f t="shared" si="54"/>
        <v/>
      </c>
    </row>
    <row r="1681" spans="1:25" s="223" customFormat="1" ht="20.25">
      <c r="A1681" s="293"/>
      <c r="B1681" s="294" t="str">
        <f>IF(LEN(A1681)=0,"",INDEX('Smelter Reference List'!$A:$A,MATCH($A1681,'Smelter Reference List'!$E:$E,0)))</f>
        <v/>
      </c>
      <c r="C1681" s="300" t="str">
        <f>IF(LEN(A1681)=0,"",INDEX('Smelter Reference List'!$C:$C,MATCH($A1681,'Smelter Reference List'!$E:$E,0)))</f>
        <v/>
      </c>
      <c r="D1681" s="294" t="str">
        <f ca="1">IF(ISERROR($S1681),"",OFFSET('Smelter Reference List'!$C$4,$S1681-4,0)&amp;"")</f>
        <v/>
      </c>
      <c r="E1681" s="294" t="str">
        <f ca="1">IF(ISERROR($S1681),"",OFFSET('Smelter Reference List'!$D$4,$S1681-4,0)&amp;"")</f>
        <v/>
      </c>
      <c r="F1681" s="294" t="str">
        <f ca="1">IF(ISERROR($S1681),"",OFFSET('Smelter Reference List'!$E$4,$S1681-4,0))</f>
        <v/>
      </c>
      <c r="G1681" s="294" t="str">
        <f ca="1">IF(C1681=$U$4,"Enter smelter details", IF(ISERROR($S1681),"",OFFSET('Smelter Reference List'!$F$4,$S1681-4,0)))</f>
        <v/>
      </c>
      <c r="H1681" s="295" t="str">
        <f ca="1">IF(ISERROR($S1681),"",OFFSET('Smelter Reference List'!$G$4,$S1681-4,0))</f>
        <v/>
      </c>
      <c r="I1681" s="296" t="str">
        <f ca="1">IF(ISERROR($S1681),"",OFFSET('Smelter Reference List'!$H$4,$S1681-4,0))</f>
        <v/>
      </c>
      <c r="J1681" s="296" t="str">
        <f ca="1">IF(ISERROR($S1681),"",OFFSET('Smelter Reference List'!$I$4,$S1681-4,0))</f>
        <v/>
      </c>
      <c r="K1681" s="297"/>
      <c r="L1681" s="297"/>
      <c r="M1681" s="297"/>
      <c r="N1681" s="297"/>
      <c r="O1681" s="297"/>
      <c r="P1681" s="297"/>
      <c r="Q1681" s="298"/>
      <c r="R1681" s="227"/>
      <c r="S1681" s="228" t="e">
        <f>IF(C1681="",NA(),MATCH($B1681&amp;$C1681,'Smelter Reference List'!$J:$J,0))</f>
        <v>#N/A</v>
      </c>
      <c r="T1681" s="229"/>
      <c r="U1681" s="229">
        <f t="shared" ca="1" si="53"/>
        <v>0</v>
      </c>
      <c r="V1681" s="229"/>
      <c r="W1681" s="229"/>
      <c r="Y1681" s="223" t="str">
        <f t="shared" si="54"/>
        <v/>
      </c>
    </row>
    <row r="1682" spans="1:25" s="223" customFormat="1" ht="20.25">
      <c r="A1682" s="293"/>
      <c r="B1682" s="294" t="str">
        <f>IF(LEN(A1682)=0,"",INDEX('Smelter Reference List'!$A:$A,MATCH($A1682,'Smelter Reference List'!$E:$E,0)))</f>
        <v/>
      </c>
      <c r="C1682" s="300" t="str">
        <f>IF(LEN(A1682)=0,"",INDEX('Smelter Reference List'!$C:$C,MATCH($A1682,'Smelter Reference List'!$E:$E,0)))</f>
        <v/>
      </c>
      <c r="D1682" s="294" t="str">
        <f ca="1">IF(ISERROR($S1682),"",OFFSET('Smelter Reference List'!$C$4,$S1682-4,0)&amp;"")</f>
        <v/>
      </c>
      <c r="E1682" s="294" t="str">
        <f ca="1">IF(ISERROR($S1682),"",OFFSET('Smelter Reference List'!$D$4,$S1682-4,0)&amp;"")</f>
        <v/>
      </c>
      <c r="F1682" s="294" t="str">
        <f ca="1">IF(ISERROR($S1682),"",OFFSET('Smelter Reference List'!$E$4,$S1682-4,0))</f>
        <v/>
      </c>
      <c r="G1682" s="294" t="str">
        <f ca="1">IF(C1682=$U$4,"Enter smelter details", IF(ISERROR($S1682),"",OFFSET('Smelter Reference List'!$F$4,$S1682-4,0)))</f>
        <v/>
      </c>
      <c r="H1682" s="295" t="str">
        <f ca="1">IF(ISERROR($S1682),"",OFFSET('Smelter Reference List'!$G$4,$S1682-4,0))</f>
        <v/>
      </c>
      <c r="I1682" s="296" t="str">
        <f ca="1">IF(ISERROR($S1682),"",OFFSET('Smelter Reference List'!$H$4,$S1682-4,0))</f>
        <v/>
      </c>
      <c r="J1682" s="296" t="str">
        <f ca="1">IF(ISERROR($S1682),"",OFFSET('Smelter Reference List'!$I$4,$S1682-4,0))</f>
        <v/>
      </c>
      <c r="K1682" s="297"/>
      <c r="L1682" s="297"/>
      <c r="M1682" s="297"/>
      <c r="N1682" s="297"/>
      <c r="O1682" s="297"/>
      <c r="P1682" s="297"/>
      <c r="Q1682" s="298"/>
      <c r="R1682" s="227"/>
      <c r="S1682" s="228" t="e">
        <f>IF(C1682="",NA(),MATCH($B1682&amp;$C1682,'Smelter Reference List'!$J:$J,0))</f>
        <v>#N/A</v>
      </c>
      <c r="T1682" s="229"/>
      <c r="U1682" s="229">
        <f t="shared" ca="1" si="53"/>
        <v>0</v>
      </c>
      <c r="V1682" s="229"/>
      <c r="W1682" s="229"/>
      <c r="Y1682" s="223" t="str">
        <f t="shared" si="54"/>
        <v/>
      </c>
    </row>
    <row r="1683" spans="1:25" s="223" customFormat="1" ht="20.25">
      <c r="A1683" s="293"/>
      <c r="B1683" s="294" t="str">
        <f>IF(LEN(A1683)=0,"",INDEX('Smelter Reference List'!$A:$A,MATCH($A1683,'Smelter Reference List'!$E:$E,0)))</f>
        <v/>
      </c>
      <c r="C1683" s="300" t="str">
        <f>IF(LEN(A1683)=0,"",INDEX('Smelter Reference List'!$C:$C,MATCH($A1683,'Smelter Reference List'!$E:$E,0)))</f>
        <v/>
      </c>
      <c r="D1683" s="294" t="str">
        <f ca="1">IF(ISERROR($S1683),"",OFFSET('Smelter Reference List'!$C$4,$S1683-4,0)&amp;"")</f>
        <v/>
      </c>
      <c r="E1683" s="294" t="str">
        <f ca="1">IF(ISERROR($S1683),"",OFFSET('Smelter Reference List'!$D$4,$S1683-4,0)&amp;"")</f>
        <v/>
      </c>
      <c r="F1683" s="294" t="str">
        <f ca="1">IF(ISERROR($S1683),"",OFFSET('Smelter Reference List'!$E$4,$S1683-4,0))</f>
        <v/>
      </c>
      <c r="G1683" s="294" t="str">
        <f ca="1">IF(C1683=$U$4,"Enter smelter details", IF(ISERROR($S1683),"",OFFSET('Smelter Reference List'!$F$4,$S1683-4,0)))</f>
        <v/>
      </c>
      <c r="H1683" s="295" t="str">
        <f ca="1">IF(ISERROR($S1683),"",OFFSET('Smelter Reference List'!$G$4,$S1683-4,0))</f>
        <v/>
      </c>
      <c r="I1683" s="296" t="str">
        <f ca="1">IF(ISERROR($S1683),"",OFFSET('Smelter Reference List'!$H$4,$S1683-4,0))</f>
        <v/>
      </c>
      <c r="J1683" s="296" t="str">
        <f ca="1">IF(ISERROR($S1683),"",OFFSET('Smelter Reference List'!$I$4,$S1683-4,0))</f>
        <v/>
      </c>
      <c r="K1683" s="297"/>
      <c r="L1683" s="297"/>
      <c r="M1683" s="297"/>
      <c r="N1683" s="297"/>
      <c r="O1683" s="297"/>
      <c r="P1683" s="297"/>
      <c r="Q1683" s="298"/>
      <c r="R1683" s="227"/>
      <c r="S1683" s="228" t="e">
        <f>IF(C1683="",NA(),MATCH($B1683&amp;$C1683,'Smelter Reference List'!$J:$J,0))</f>
        <v>#N/A</v>
      </c>
      <c r="T1683" s="229"/>
      <c r="U1683" s="229">
        <f t="shared" ca="1" si="53"/>
        <v>0</v>
      </c>
      <c r="V1683" s="229"/>
      <c r="W1683" s="229"/>
      <c r="Y1683" s="223" t="str">
        <f t="shared" si="54"/>
        <v/>
      </c>
    </row>
    <row r="1684" spans="1:25" s="223" customFormat="1" ht="20.25">
      <c r="A1684" s="293"/>
      <c r="B1684" s="294" t="str">
        <f>IF(LEN(A1684)=0,"",INDEX('Smelter Reference List'!$A:$A,MATCH($A1684,'Smelter Reference List'!$E:$E,0)))</f>
        <v/>
      </c>
      <c r="C1684" s="300" t="str">
        <f>IF(LEN(A1684)=0,"",INDEX('Smelter Reference List'!$C:$C,MATCH($A1684,'Smelter Reference List'!$E:$E,0)))</f>
        <v/>
      </c>
      <c r="D1684" s="294" t="str">
        <f ca="1">IF(ISERROR($S1684),"",OFFSET('Smelter Reference List'!$C$4,$S1684-4,0)&amp;"")</f>
        <v/>
      </c>
      <c r="E1684" s="294" t="str">
        <f ca="1">IF(ISERROR($S1684),"",OFFSET('Smelter Reference List'!$D$4,$S1684-4,0)&amp;"")</f>
        <v/>
      </c>
      <c r="F1684" s="294" t="str">
        <f ca="1">IF(ISERROR($S1684),"",OFFSET('Smelter Reference List'!$E$4,$S1684-4,0))</f>
        <v/>
      </c>
      <c r="G1684" s="294" t="str">
        <f ca="1">IF(C1684=$U$4,"Enter smelter details", IF(ISERROR($S1684),"",OFFSET('Smelter Reference List'!$F$4,$S1684-4,0)))</f>
        <v/>
      </c>
      <c r="H1684" s="295" t="str">
        <f ca="1">IF(ISERROR($S1684),"",OFFSET('Smelter Reference List'!$G$4,$S1684-4,0))</f>
        <v/>
      </c>
      <c r="I1684" s="296" t="str">
        <f ca="1">IF(ISERROR($S1684),"",OFFSET('Smelter Reference List'!$H$4,$S1684-4,0))</f>
        <v/>
      </c>
      <c r="J1684" s="296" t="str">
        <f ca="1">IF(ISERROR($S1684),"",OFFSET('Smelter Reference List'!$I$4,$S1684-4,0))</f>
        <v/>
      </c>
      <c r="K1684" s="297"/>
      <c r="L1684" s="297"/>
      <c r="M1684" s="297"/>
      <c r="N1684" s="297"/>
      <c r="O1684" s="297"/>
      <c r="P1684" s="297"/>
      <c r="Q1684" s="298"/>
      <c r="R1684" s="227"/>
      <c r="S1684" s="228" t="e">
        <f>IF(C1684="",NA(),MATCH($B1684&amp;$C1684,'Smelter Reference List'!$J:$J,0))</f>
        <v>#N/A</v>
      </c>
      <c r="T1684" s="229"/>
      <c r="U1684" s="229">
        <f t="shared" ca="1" si="53"/>
        <v>0</v>
      </c>
      <c r="V1684" s="229"/>
      <c r="W1684" s="229"/>
      <c r="Y1684" s="223" t="str">
        <f t="shared" si="54"/>
        <v/>
      </c>
    </row>
    <row r="1685" spans="1:25" s="223" customFormat="1" ht="20.25">
      <c r="A1685" s="293"/>
      <c r="B1685" s="294" t="str">
        <f>IF(LEN(A1685)=0,"",INDEX('Smelter Reference List'!$A:$A,MATCH($A1685,'Smelter Reference List'!$E:$E,0)))</f>
        <v/>
      </c>
      <c r="C1685" s="300" t="str">
        <f>IF(LEN(A1685)=0,"",INDEX('Smelter Reference List'!$C:$C,MATCH($A1685,'Smelter Reference List'!$E:$E,0)))</f>
        <v/>
      </c>
      <c r="D1685" s="294" t="str">
        <f ca="1">IF(ISERROR($S1685),"",OFFSET('Smelter Reference List'!$C$4,$S1685-4,0)&amp;"")</f>
        <v/>
      </c>
      <c r="E1685" s="294" t="str">
        <f ca="1">IF(ISERROR($S1685),"",OFFSET('Smelter Reference List'!$D$4,$S1685-4,0)&amp;"")</f>
        <v/>
      </c>
      <c r="F1685" s="294" t="str">
        <f ca="1">IF(ISERROR($S1685),"",OFFSET('Smelter Reference List'!$E$4,$S1685-4,0))</f>
        <v/>
      </c>
      <c r="G1685" s="294" t="str">
        <f ca="1">IF(C1685=$U$4,"Enter smelter details", IF(ISERROR($S1685),"",OFFSET('Smelter Reference List'!$F$4,$S1685-4,0)))</f>
        <v/>
      </c>
      <c r="H1685" s="295" t="str">
        <f ca="1">IF(ISERROR($S1685),"",OFFSET('Smelter Reference List'!$G$4,$S1685-4,0))</f>
        <v/>
      </c>
      <c r="I1685" s="296" t="str">
        <f ca="1">IF(ISERROR($S1685),"",OFFSET('Smelter Reference List'!$H$4,$S1685-4,0))</f>
        <v/>
      </c>
      <c r="J1685" s="296" t="str">
        <f ca="1">IF(ISERROR($S1685),"",OFFSET('Smelter Reference List'!$I$4,$S1685-4,0))</f>
        <v/>
      </c>
      <c r="K1685" s="297"/>
      <c r="L1685" s="297"/>
      <c r="M1685" s="297"/>
      <c r="N1685" s="297"/>
      <c r="O1685" s="297"/>
      <c r="P1685" s="297"/>
      <c r="Q1685" s="298"/>
      <c r="R1685" s="227"/>
      <c r="S1685" s="228" t="e">
        <f>IF(C1685="",NA(),MATCH($B1685&amp;$C1685,'Smelter Reference List'!$J:$J,0))</f>
        <v>#N/A</v>
      </c>
      <c r="T1685" s="229"/>
      <c r="U1685" s="229">
        <f t="shared" ca="1" si="53"/>
        <v>0</v>
      </c>
      <c r="V1685" s="229"/>
      <c r="W1685" s="229"/>
      <c r="Y1685" s="223" t="str">
        <f t="shared" si="54"/>
        <v/>
      </c>
    </row>
    <row r="1686" spans="1:25" s="223" customFormat="1" ht="20.25">
      <c r="A1686" s="293"/>
      <c r="B1686" s="294" t="str">
        <f>IF(LEN(A1686)=0,"",INDEX('Smelter Reference List'!$A:$A,MATCH($A1686,'Smelter Reference List'!$E:$E,0)))</f>
        <v/>
      </c>
      <c r="C1686" s="300" t="str">
        <f>IF(LEN(A1686)=0,"",INDEX('Smelter Reference List'!$C:$C,MATCH($A1686,'Smelter Reference List'!$E:$E,0)))</f>
        <v/>
      </c>
      <c r="D1686" s="294" t="str">
        <f ca="1">IF(ISERROR($S1686),"",OFFSET('Smelter Reference List'!$C$4,$S1686-4,0)&amp;"")</f>
        <v/>
      </c>
      <c r="E1686" s="294" t="str">
        <f ca="1">IF(ISERROR($S1686),"",OFFSET('Smelter Reference List'!$D$4,$S1686-4,0)&amp;"")</f>
        <v/>
      </c>
      <c r="F1686" s="294" t="str">
        <f ca="1">IF(ISERROR($S1686),"",OFFSET('Smelter Reference List'!$E$4,$S1686-4,0))</f>
        <v/>
      </c>
      <c r="G1686" s="294" t="str">
        <f ca="1">IF(C1686=$U$4,"Enter smelter details", IF(ISERROR($S1686),"",OFFSET('Smelter Reference List'!$F$4,$S1686-4,0)))</f>
        <v/>
      </c>
      <c r="H1686" s="295" t="str">
        <f ca="1">IF(ISERROR($S1686),"",OFFSET('Smelter Reference List'!$G$4,$S1686-4,0))</f>
        <v/>
      </c>
      <c r="I1686" s="296" t="str">
        <f ca="1">IF(ISERROR($S1686),"",OFFSET('Smelter Reference List'!$H$4,$S1686-4,0))</f>
        <v/>
      </c>
      <c r="J1686" s="296" t="str">
        <f ca="1">IF(ISERROR($S1686),"",OFFSET('Smelter Reference List'!$I$4,$S1686-4,0))</f>
        <v/>
      </c>
      <c r="K1686" s="297"/>
      <c r="L1686" s="297"/>
      <c r="M1686" s="297"/>
      <c r="N1686" s="297"/>
      <c r="O1686" s="297"/>
      <c r="P1686" s="297"/>
      <c r="Q1686" s="298"/>
      <c r="R1686" s="227"/>
      <c r="S1686" s="228" t="e">
        <f>IF(C1686="",NA(),MATCH($B1686&amp;$C1686,'Smelter Reference List'!$J:$J,0))</f>
        <v>#N/A</v>
      </c>
      <c r="T1686" s="229"/>
      <c r="U1686" s="229">
        <f t="shared" ca="1" si="53"/>
        <v>0</v>
      </c>
      <c r="V1686" s="229"/>
      <c r="W1686" s="229"/>
      <c r="Y1686" s="223" t="str">
        <f t="shared" si="54"/>
        <v/>
      </c>
    </row>
    <row r="1687" spans="1:25" s="223" customFormat="1" ht="20.25">
      <c r="A1687" s="293"/>
      <c r="B1687" s="294" t="str">
        <f>IF(LEN(A1687)=0,"",INDEX('Smelter Reference List'!$A:$A,MATCH($A1687,'Smelter Reference List'!$E:$E,0)))</f>
        <v/>
      </c>
      <c r="C1687" s="300" t="str">
        <f>IF(LEN(A1687)=0,"",INDEX('Smelter Reference List'!$C:$C,MATCH($A1687,'Smelter Reference List'!$E:$E,0)))</f>
        <v/>
      </c>
      <c r="D1687" s="294" t="str">
        <f ca="1">IF(ISERROR($S1687),"",OFFSET('Smelter Reference List'!$C$4,$S1687-4,0)&amp;"")</f>
        <v/>
      </c>
      <c r="E1687" s="294" t="str">
        <f ca="1">IF(ISERROR($S1687),"",OFFSET('Smelter Reference List'!$D$4,$S1687-4,0)&amp;"")</f>
        <v/>
      </c>
      <c r="F1687" s="294" t="str">
        <f ca="1">IF(ISERROR($S1687),"",OFFSET('Smelter Reference List'!$E$4,$S1687-4,0))</f>
        <v/>
      </c>
      <c r="G1687" s="294" t="str">
        <f ca="1">IF(C1687=$U$4,"Enter smelter details", IF(ISERROR($S1687),"",OFFSET('Smelter Reference List'!$F$4,$S1687-4,0)))</f>
        <v/>
      </c>
      <c r="H1687" s="295" t="str">
        <f ca="1">IF(ISERROR($S1687),"",OFFSET('Smelter Reference List'!$G$4,$S1687-4,0))</f>
        <v/>
      </c>
      <c r="I1687" s="296" t="str">
        <f ca="1">IF(ISERROR($S1687),"",OFFSET('Smelter Reference List'!$H$4,$S1687-4,0))</f>
        <v/>
      </c>
      <c r="J1687" s="296" t="str">
        <f ca="1">IF(ISERROR($S1687),"",OFFSET('Smelter Reference List'!$I$4,$S1687-4,0))</f>
        <v/>
      </c>
      <c r="K1687" s="297"/>
      <c r="L1687" s="297"/>
      <c r="M1687" s="297"/>
      <c r="N1687" s="297"/>
      <c r="O1687" s="297"/>
      <c r="P1687" s="297"/>
      <c r="Q1687" s="298"/>
      <c r="R1687" s="227"/>
      <c r="S1687" s="228" t="e">
        <f>IF(C1687="",NA(),MATCH($B1687&amp;$C1687,'Smelter Reference List'!$J:$J,0))</f>
        <v>#N/A</v>
      </c>
      <c r="T1687" s="229"/>
      <c r="U1687" s="229">
        <f t="shared" ca="1" si="53"/>
        <v>0</v>
      </c>
      <c r="V1687" s="229"/>
      <c r="W1687" s="229"/>
      <c r="Y1687" s="223" t="str">
        <f t="shared" si="54"/>
        <v/>
      </c>
    </row>
    <row r="1688" spans="1:25" s="223" customFormat="1" ht="20.25">
      <c r="A1688" s="293"/>
      <c r="B1688" s="294" t="str">
        <f>IF(LEN(A1688)=0,"",INDEX('Smelter Reference List'!$A:$A,MATCH($A1688,'Smelter Reference List'!$E:$E,0)))</f>
        <v/>
      </c>
      <c r="C1688" s="300" t="str">
        <f>IF(LEN(A1688)=0,"",INDEX('Smelter Reference List'!$C:$C,MATCH($A1688,'Smelter Reference List'!$E:$E,0)))</f>
        <v/>
      </c>
      <c r="D1688" s="294" t="str">
        <f ca="1">IF(ISERROR($S1688),"",OFFSET('Smelter Reference List'!$C$4,$S1688-4,0)&amp;"")</f>
        <v/>
      </c>
      <c r="E1688" s="294" t="str">
        <f ca="1">IF(ISERROR($S1688),"",OFFSET('Smelter Reference List'!$D$4,$S1688-4,0)&amp;"")</f>
        <v/>
      </c>
      <c r="F1688" s="294" t="str">
        <f ca="1">IF(ISERROR($S1688),"",OFFSET('Smelter Reference List'!$E$4,$S1688-4,0))</f>
        <v/>
      </c>
      <c r="G1688" s="294" t="str">
        <f ca="1">IF(C1688=$U$4,"Enter smelter details", IF(ISERROR($S1688),"",OFFSET('Smelter Reference List'!$F$4,$S1688-4,0)))</f>
        <v/>
      </c>
      <c r="H1688" s="295" t="str">
        <f ca="1">IF(ISERROR($S1688),"",OFFSET('Smelter Reference List'!$G$4,$S1688-4,0))</f>
        <v/>
      </c>
      <c r="I1688" s="296" t="str">
        <f ca="1">IF(ISERROR($S1688),"",OFFSET('Smelter Reference List'!$H$4,$S1688-4,0))</f>
        <v/>
      </c>
      <c r="J1688" s="296" t="str">
        <f ca="1">IF(ISERROR($S1688),"",OFFSET('Smelter Reference List'!$I$4,$S1688-4,0))</f>
        <v/>
      </c>
      <c r="K1688" s="297"/>
      <c r="L1688" s="297"/>
      <c r="M1688" s="297"/>
      <c r="N1688" s="297"/>
      <c r="O1688" s="297"/>
      <c r="P1688" s="297"/>
      <c r="Q1688" s="298"/>
      <c r="R1688" s="227"/>
      <c r="S1688" s="228" t="e">
        <f>IF(C1688="",NA(),MATCH($B1688&amp;$C1688,'Smelter Reference List'!$J:$J,0))</f>
        <v>#N/A</v>
      </c>
      <c r="T1688" s="229"/>
      <c r="U1688" s="229">
        <f t="shared" ca="1" si="53"/>
        <v>0</v>
      </c>
      <c r="V1688" s="229"/>
      <c r="W1688" s="229"/>
      <c r="Y1688" s="223" t="str">
        <f t="shared" si="54"/>
        <v/>
      </c>
    </row>
    <row r="1689" spans="1:25" s="223" customFormat="1" ht="20.25">
      <c r="A1689" s="293"/>
      <c r="B1689" s="294" t="str">
        <f>IF(LEN(A1689)=0,"",INDEX('Smelter Reference List'!$A:$A,MATCH($A1689,'Smelter Reference List'!$E:$E,0)))</f>
        <v/>
      </c>
      <c r="C1689" s="300" t="str">
        <f>IF(LEN(A1689)=0,"",INDEX('Smelter Reference List'!$C:$C,MATCH($A1689,'Smelter Reference List'!$E:$E,0)))</f>
        <v/>
      </c>
      <c r="D1689" s="294" t="str">
        <f ca="1">IF(ISERROR($S1689),"",OFFSET('Smelter Reference List'!$C$4,$S1689-4,0)&amp;"")</f>
        <v/>
      </c>
      <c r="E1689" s="294" t="str">
        <f ca="1">IF(ISERROR($S1689),"",OFFSET('Smelter Reference List'!$D$4,$S1689-4,0)&amp;"")</f>
        <v/>
      </c>
      <c r="F1689" s="294" t="str">
        <f ca="1">IF(ISERROR($S1689),"",OFFSET('Smelter Reference List'!$E$4,$S1689-4,0))</f>
        <v/>
      </c>
      <c r="G1689" s="294" t="str">
        <f ca="1">IF(C1689=$U$4,"Enter smelter details", IF(ISERROR($S1689),"",OFFSET('Smelter Reference List'!$F$4,$S1689-4,0)))</f>
        <v/>
      </c>
      <c r="H1689" s="295" t="str">
        <f ca="1">IF(ISERROR($S1689),"",OFFSET('Smelter Reference List'!$G$4,$S1689-4,0))</f>
        <v/>
      </c>
      <c r="I1689" s="296" t="str">
        <f ca="1">IF(ISERROR($S1689),"",OFFSET('Smelter Reference List'!$H$4,$S1689-4,0))</f>
        <v/>
      </c>
      <c r="J1689" s="296" t="str">
        <f ca="1">IF(ISERROR($S1689),"",OFFSET('Smelter Reference List'!$I$4,$S1689-4,0))</f>
        <v/>
      </c>
      <c r="K1689" s="297"/>
      <c r="L1689" s="297"/>
      <c r="M1689" s="297"/>
      <c r="N1689" s="297"/>
      <c r="O1689" s="297"/>
      <c r="P1689" s="297"/>
      <c r="Q1689" s="298"/>
      <c r="R1689" s="227"/>
      <c r="S1689" s="228" t="e">
        <f>IF(C1689="",NA(),MATCH($B1689&amp;$C1689,'Smelter Reference List'!$J:$J,0))</f>
        <v>#N/A</v>
      </c>
      <c r="T1689" s="229"/>
      <c r="U1689" s="229">
        <f t="shared" ca="1" si="53"/>
        <v>0</v>
      </c>
      <c r="V1689" s="229"/>
      <c r="W1689" s="229"/>
      <c r="Y1689" s="223" t="str">
        <f t="shared" si="54"/>
        <v/>
      </c>
    </row>
    <row r="1690" spans="1:25" s="223" customFormat="1" ht="20.25">
      <c r="A1690" s="293"/>
      <c r="B1690" s="294" t="str">
        <f>IF(LEN(A1690)=0,"",INDEX('Smelter Reference List'!$A:$A,MATCH($A1690,'Smelter Reference List'!$E:$E,0)))</f>
        <v/>
      </c>
      <c r="C1690" s="300" t="str">
        <f>IF(LEN(A1690)=0,"",INDEX('Smelter Reference List'!$C:$C,MATCH($A1690,'Smelter Reference List'!$E:$E,0)))</f>
        <v/>
      </c>
      <c r="D1690" s="294" t="str">
        <f ca="1">IF(ISERROR($S1690),"",OFFSET('Smelter Reference List'!$C$4,$S1690-4,0)&amp;"")</f>
        <v/>
      </c>
      <c r="E1690" s="294" t="str">
        <f ca="1">IF(ISERROR($S1690),"",OFFSET('Smelter Reference List'!$D$4,$S1690-4,0)&amp;"")</f>
        <v/>
      </c>
      <c r="F1690" s="294" t="str">
        <f ca="1">IF(ISERROR($S1690),"",OFFSET('Smelter Reference List'!$E$4,$S1690-4,0))</f>
        <v/>
      </c>
      <c r="G1690" s="294" t="str">
        <f ca="1">IF(C1690=$U$4,"Enter smelter details", IF(ISERROR($S1690),"",OFFSET('Smelter Reference List'!$F$4,$S1690-4,0)))</f>
        <v/>
      </c>
      <c r="H1690" s="295" t="str">
        <f ca="1">IF(ISERROR($S1690),"",OFFSET('Smelter Reference List'!$G$4,$S1690-4,0))</f>
        <v/>
      </c>
      <c r="I1690" s="296" t="str">
        <f ca="1">IF(ISERROR($S1690),"",OFFSET('Smelter Reference List'!$H$4,$S1690-4,0))</f>
        <v/>
      </c>
      <c r="J1690" s="296" t="str">
        <f ca="1">IF(ISERROR($S1690),"",OFFSET('Smelter Reference List'!$I$4,$S1690-4,0))</f>
        <v/>
      </c>
      <c r="K1690" s="297"/>
      <c r="L1690" s="297"/>
      <c r="M1690" s="297"/>
      <c r="N1690" s="297"/>
      <c r="O1690" s="297"/>
      <c r="P1690" s="297"/>
      <c r="Q1690" s="298"/>
      <c r="R1690" s="227"/>
      <c r="S1690" s="228" t="e">
        <f>IF(C1690="",NA(),MATCH($B1690&amp;$C1690,'Smelter Reference List'!$J:$J,0))</f>
        <v>#N/A</v>
      </c>
      <c r="T1690" s="229"/>
      <c r="U1690" s="229">
        <f t="shared" ca="1" si="53"/>
        <v>0</v>
      </c>
      <c r="V1690" s="229"/>
      <c r="W1690" s="229"/>
      <c r="Y1690" s="223" t="str">
        <f t="shared" si="54"/>
        <v/>
      </c>
    </row>
    <row r="1691" spans="1:25" s="223" customFormat="1" ht="20.25">
      <c r="A1691" s="293"/>
      <c r="B1691" s="294" t="str">
        <f>IF(LEN(A1691)=0,"",INDEX('Smelter Reference List'!$A:$A,MATCH($A1691,'Smelter Reference List'!$E:$E,0)))</f>
        <v/>
      </c>
      <c r="C1691" s="300" t="str">
        <f>IF(LEN(A1691)=0,"",INDEX('Smelter Reference List'!$C:$C,MATCH($A1691,'Smelter Reference List'!$E:$E,0)))</f>
        <v/>
      </c>
      <c r="D1691" s="294" t="str">
        <f ca="1">IF(ISERROR($S1691),"",OFFSET('Smelter Reference List'!$C$4,$S1691-4,0)&amp;"")</f>
        <v/>
      </c>
      <c r="E1691" s="294" t="str">
        <f ca="1">IF(ISERROR($S1691),"",OFFSET('Smelter Reference List'!$D$4,$S1691-4,0)&amp;"")</f>
        <v/>
      </c>
      <c r="F1691" s="294" t="str">
        <f ca="1">IF(ISERROR($S1691),"",OFFSET('Smelter Reference List'!$E$4,$S1691-4,0))</f>
        <v/>
      </c>
      <c r="G1691" s="294" t="str">
        <f ca="1">IF(C1691=$U$4,"Enter smelter details", IF(ISERROR($S1691),"",OFFSET('Smelter Reference List'!$F$4,$S1691-4,0)))</f>
        <v/>
      </c>
      <c r="H1691" s="295" t="str">
        <f ca="1">IF(ISERROR($S1691),"",OFFSET('Smelter Reference List'!$G$4,$S1691-4,0))</f>
        <v/>
      </c>
      <c r="I1691" s="296" t="str">
        <f ca="1">IF(ISERROR($S1691),"",OFFSET('Smelter Reference List'!$H$4,$S1691-4,0))</f>
        <v/>
      </c>
      <c r="J1691" s="296" t="str">
        <f ca="1">IF(ISERROR($S1691),"",OFFSET('Smelter Reference List'!$I$4,$S1691-4,0))</f>
        <v/>
      </c>
      <c r="K1691" s="297"/>
      <c r="L1691" s="297"/>
      <c r="M1691" s="297"/>
      <c r="N1691" s="297"/>
      <c r="O1691" s="297"/>
      <c r="P1691" s="297"/>
      <c r="Q1691" s="298"/>
      <c r="R1691" s="227"/>
      <c r="S1691" s="228" t="e">
        <f>IF(C1691="",NA(),MATCH($B1691&amp;$C1691,'Smelter Reference List'!$J:$J,0))</f>
        <v>#N/A</v>
      </c>
      <c r="T1691" s="229"/>
      <c r="U1691" s="229">
        <f t="shared" ca="1" si="53"/>
        <v>0</v>
      </c>
      <c r="V1691" s="229"/>
      <c r="W1691" s="229"/>
      <c r="Y1691" s="223" t="str">
        <f t="shared" si="54"/>
        <v/>
      </c>
    </row>
    <row r="1692" spans="1:25" s="223" customFormat="1" ht="20.25">
      <c r="A1692" s="293"/>
      <c r="B1692" s="294" t="str">
        <f>IF(LEN(A1692)=0,"",INDEX('Smelter Reference List'!$A:$A,MATCH($A1692,'Smelter Reference List'!$E:$E,0)))</f>
        <v/>
      </c>
      <c r="C1692" s="300" t="str">
        <f>IF(LEN(A1692)=0,"",INDEX('Smelter Reference List'!$C:$C,MATCH($A1692,'Smelter Reference List'!$E:$E,0)))</f>
        <v/>
      </c>
      <c r="D1692" s="294" t="str">
        <f ca="1">IF(ISERROR($S1692),"",OFFSET('Smelter Reference List'!$C$4,$S1692-4,0)&amp;"")</f>
        <v/>
      </c>
      <c r="E1692" s="294" t="str">
        <f ca="1">IF(ISERROR($S1692),"",OFFSET('Smelter Reference List'!$D$4,$S1692-4,0)&amp;"")</f>
        <v/>
      </c>
      <c r="F1692" s="294" t="str">
        <f ca="1">IF(ISERROR($S1692),"",OFFSET('Smelter Reference List'!$E$4,$S1692-4,0))</f>
        <v/>
      </c>
      <c r="G1692" s="294" t="str">
        <f ca="1">IF(C1692=$U$4,"Enter smelter details", IF(ISERROR($S1692),"",OFFSET('Smelter Reference List'!$F$4,$S1692-4,0)))</f>
        <v/>
      </c>
      <c r="H1692" s="295" t="str">
        <f ca="1">IF(ISERROR($S1692),"",OFFSET('Smelter Reference List'!$G$4,$S1692-4,0))</f>
        <v/>
      </c>
      <c r="I1692" s="296" t="str">
        <f ca="1">IF(ISERROR($S1692),"",OFFSET('Smelter Reference List'!$H$4,$S1692-4,0))</f>
        <v/>
      </c>
      <c r="J1692" s="296" t="str">
        <f ca="1">IF(ISERROR($S1692),"",OFFSET('Smelter Reference List'!$I$4,$S1692-4,0))</f>
        <v/>
      </c>
      <c r="K1692" s="297"/>
      <c r="L1692" s="297"/>
      <c r="M1692" s="297"/>
      <c r="N1692" s="297"/>
      <c r="O1692" s="297"/>
      <c r="P1692" s="297"/>
      <c r="Q1692" s="298"/>
      <c r="R1692" s="227"/>
      <c r="S1692" s="228" t="e">
        <f>IF(C1692="",NA(),MATCH($B1692&amp;$C1692,'Smelter Reference List'!$J:$J,0))</f>
        <v>#N/A</v>
      </c>
      <c r="T1692" s="229"/>
      <c r="U1692" s="229">
        <f t="shared" ca="1" si="53"/>
        <v>0</v>
      </c>
      <c r="V1692" s="229"/>
      <c r="W1692" s="229"/>
      <c r="Y1692" s="223" t="str">
        <f t="shared" si="54"/>
        <v/>
      </c>
    </row>
    <row r="1693" spans="1:25" s="223" customFormat="1" ht="20.25">
      <c r="A1693" s="293"/>
      <c r="B1693" s="294" t="str">
        <f>IF(LEN(A1693)=0,"",INDEX('Smelter Reference List'!$A:$A,MATCH($A1693,'Smelter Reference List'!$E:$E,0)))</f>
        <v/>
      </c>
      <c r="C1693" s="300" t="str">
        <f>IF(LEN(A1693)=0,"",INDEX('Smelter Reference List'!$C:$C,MATCH($A1693,'Smelter Reference List'!$E:$E,0)))</f>
        <v/>
      </c>
      <c r="D1693" s="294" t="str">
        <f ca="1">IF(ISERROR($S1693),"",OFFSET('Smelter Reference List'!$C$4,$S1693-4,0)&amp;"")</f>
        <v/>
      </c>
      <c r="E1693" s="294" t="str">
        <f ca="1">IF(ISERROR($S1693),"",OFFSET('Smelter Reference List'!$D$4,$S1693-4,0)&amp;"")</f>
        <v/>
      </c>
      <c r="F1693" s="294" t="str">
        <f ca="1">IF(ISERROR($S1693),"",OFFSET('Smelter Reference List'!$E$4,$S1693-4,0))</f>
        <v/>
      </c>
      <c r="G1693" s="294" t="str">
        <f ca="1">IF(C1693=$U$4,"Enter smelter details", IF(ISERROR($S1693),"",OFFSET('Smelter Reference List'!$F$4,$S1693-4,0)))</f>
        <v/>
      </c>
      <c r="H1693" s="295" t="str">
        <f ca="1">IF(ISERROR($S1693),"",OFFSET('Smelter Reference List'!$G$4,$S1693-4,0))</f>
        <v/>
      </c>
      <c r="I1693" s="296" t="str">
        <f ca="1">IF(ISERROR($S1693),"",OFFSET('Smelter Reference List'!$H$4,$S1693-4,0))</f>
        <v/>
      </c>
      <c r="J1693" s="296" t="str">
        <f ca="1">IF(ISERROR($S1693),"",OFFSET('Smelter Reference List'!$I$4,$S1693-4,0))</f>
        <v/>
      </c>
      <c r="K1693" s="297"/>
      <c r="L1693" s="297"/>
      <c r="M1693" s="297"/>
      <c r="N1693" s="297"/>
      <c r="O1693" s="297"/>
      <c r="P1693" s="297"/>
      <c r="Q1693" s="298"/>
      <c r="R1693" s="227"/>
      <c r="S1693" s="228" t="e">
        <f>IF(C1693="",NA(),MATCH($B1693&amp;$C1693,'Smelter Reference List'!$J:$J,0))</f>
        <v>#N/A</v>
      </c>
      <c r="T1693" s="229"/>
      <c r="U1693" s="229">
        <f t="shared" ca="1" si="53"/>
        <v>0</v>
      </c>
      <c r="V1693" s="229"/>
      <c r="W1693" s="229"/>
      <c r="Y1693" s="223" t="str">
        <f t="shared" si="54"/>
        <v/>
      </c>
    </row>
    <row r="1694" spans="1:25" s="223" customFormat="1" ht="20.25">
      <c r="A1694" s="293"/>
      <c r="B1694" s="294" t="str">
        <f>IF(LEN(A1694)=0,"",INDEX('Smelter Reference List'!$A:$A,MATCH($A1694,'Smelter Reference List'!$E:$E,0)))</f>
        <v/>
      </c>
      <c r="C1694" s="300" t="str">
        <f>IF(LEN(A1694)=0,"",INDEX('Smelter Reference List'!$C:$C,MATCH($A1694,'Smelter Reference List'!$E:$E,0)))</f>
        <v/>
      </c>
      <c r="D1694" s="294" t="str">
        <f ca="1">IF(ISERROR($S1694),"",OFFSET('Smelter Reference List'!$C$4,$S1694-4,0)&amp;"")</f>
        <v/>
      </c>
      <c r="E1694" s="294" t="str">
        <f ca="1">IF(ISERROR($S1694),"",OFFSET('Smelter Reference List'!$D$4,$S1694-4,0)&amp;"")</f>
        <v/>
      </c>
      <c r="F1694" s="294" t="str">
        <f ca="1">IF(ISERROR($S1694),"",OFFSET('Smelter Reference List'!$E$4,$S1694-4,0))</f>
        <v/>
      </c>
      <c r="G1694" s="294" t="str">
        <f ca="1">IF(C1694=$U$4,"Enter smelter details", IF(ISERROR($S1694),"",OFFSET('Smelter Reference List'!$F$4,$S1694-4,0)))</f>
        <v/>
      </c>
      <c r="H1694" s="295" t="str">
        <f ca="1">IF(ISERROR($S1694),"",OFFSET('Smelter Reference List'!$G$4,$S1694-4,0))</f>
        <v/>
      </c>
      <c r="I1694" s="296" t="str">
        <f ca="1">IF(ISERROR($S1694),"",OFFSET('Smelter Reference List'!$H$4,$S1694-4,0))</f>
        <v/>
      </c>
      <c r="J1694" s="296" t="str">
        <f ca="1">IF(ISERROR($S1694),"",OFFSET('Smelter Reference List'!$I$4,$S1694-4,0))</f>
        <v/>
      </c>
      <c r="K1694" s="297"/>
      <c r="L1694" s="297"/>
      <c r="M1694" s="297"/>
      <c r="N1694" s="297"/>
      <c r="O1694" s="297"/>
      <c r="P1694" s="297"/>
      <c r="Q1694" s="298"/>
      <c r="R1694" s="227"/>
      <c r="S1694" s="228" t="e">
        <f>IF(C1694="",NA(),MATCH($B1694&amp;$C1694,'Smelter Reference List'!$J:$J,0))</f>
        <v>#N/A</v>
      </c>
      <c r="T1694" s="229"/>
      <c r="U1694" s="229">
        <f t="shared" ca="1" si="53"/>
        <v>0</v>
      </c>
      <c r="V1694" s="229"/>
      <c r="W1694" s="229"/>
      <c r="Y1694" s="223" t="str">
        <f t="shared" si="54"/>
        <v/>
      </c>
    </row>
    <row r="1695" spans="1:25" s="223" customFormat="1" ht="20.25">
      <c r="A1695" s="293"/>
      <c r="B1695" s="294" t="str">
        <f>IF(LEN(A1695)=0,"",INDEX('Smelter Reference List'!$A:$A,MATCH($A1695,'Smelter Reference List'!$E:$E,0)))</f>
        <v/>
      </c>
      <c r="C1695" s="300" t="str">
        <f>IF(LEN(A1695)=0,"",INDEX('Smelter Reference List'!$C:$C,MATCH($A1695,'Smelter Reference List'!$E:$E,0)))</f>
        <v/>
      </c>
      <c r="D1695" s="294" t="str">
        <f ca="1">IF(ISERROR($S1695),"",OFFSET('Smelter Reference List'!$C$4,$S1695-4,0)&amp;"")</f>
        <v/>
      </c>
      <c r="E1695" s="294" t="str">
        <f ca="1">IF(ISERROR($S1695),"",OFFSET('Smelter Reference List'!$D$4,$S1695-4,0)&amp;"")</f>
        <v/>
      </c>
      <c r="F1695" s="294" t="str">
        <f ca="1">IF(ISERROR($S1695),"",OFFSET('Smelter Reference List'!$E$4,$S1695-4,0))</f>
        <v/>
      </c>
      <c r="G1695" s="294" t="str">
        <f ca="1">IF(C1695=$U$4,"Enter smelter details", IF(ISERROR($S1695),"",OFFSET('Smelter Reference List'!$F$4,$S1695-4,0)))</f>
        <v/>
      </c>
      <c r="H1695" s="295" t="str">
        <f ca="1">IF(ISERROR($S1695),"",OFFSET('Smelter Reference List'!$G$4,$S1695-4,0))</f>
        <v/>
      </c>
      <c r="I1695" s="296" t="str">
        <f ca="1">IF(ISERROR($S1695),"",OFFSET('Smelter Reference List'!$H$4,$S1695-4,0))</f>
        <v/>
      </c>
      <c r="J1695" s="296" t="str">
        <f ca="1">IF(ISERROR($S1695),"",OFFSET('Smelter Reference List'!$I$4,$S1695-4,0))</f>
        <v/>
      </c>
      <c r="K1695" s="297"/>
      <c r="L1695" s="297"/>
      <c r="M1695" s="297"/>
      <c r="N1695" s="297"/>
      <c r="O1695" s="297"/>
      <c r="P1695" s="297"/>
      <c r="Q1695" s="298"/>
      <c r="R1695" s="227"/>
      <c r="S1695" s="228" t="e">
        <f>IF(C1695="",NA(),MATCH($B1695&amp;$C1695,'Smelter Reference List'!$J:$J,0))</f>
        <v>#N/A</v>
      </c>
      <c r="T1695" s="229"/>
      <c r="U1695" s="229">
        <f t="shared" ca="1" si="53"/>
        <v>0</v>
      </c>
      <c r="V1695" s="229"/>
      <c r="W1695" s="229"/>
      <c r="Y1695" s="223" t="str">
        <f t="shared" si="54"/>
        <v/>
      </c>
    </row>
    <row r="1696" spans="1:25" s="223" customFormat="1" ht="20.25">
      <c r="A1696" s="293"/>
      <c r="B1696" s="294" t="str">
        <f>IF(LEN(A1696)=0,"",INDEX('Smelter Reference List'!$A:$A,MATCH($A1696,'Smelter Reference List'!$E:$E,0)))</f>
        <v/>
      </c>
      <c r="C1696" s="300" t="str">
        <f>IF(LEN(A1696)=0,"",INDEX('Smelter Reference List'!$C:$C,MATCH($A1696,'Smelter Reference List'!$E:$E,0)))</f>
        <v/>
      </c>
      <c r="D1696" s="294" t="str">
        <f ca="1">IF(ISERROR($S1696),"",OFFSET('Smelter Reference List'!$C$4,$S1696-4,0)&amp;"")</f>
        <v/>
      </c>
      <c r="E1696" s="294" t="str">
        <f ca="1">IF(ISERROR($S1696),"",OFFSET('Smelter Reference List'!$D$4,$S1696-4,0)&amp;"")</f>
        <v/>
      </c>
      <c r="F1696" s="294" t="str">
        <f ca="1">IF(ISERROR($S1696),"",OFFSET('Smelter Reference List'!$E$4,$S1696-4,0))</f>
        <v/>
      </c>
      <c r="G1696" s="294" t="str">
        <f ca="1">IF(C1696=$U$4,"Enter smelter details", IF(ISERROR($S1696),"",OFFSET('Smelter Reference List'!$F$4,$S1696-4,0)))</f>
        <v/>
      </c>
      <c r="H1696" s="295" t="str">
        <f ca="1">IF(ISERROR($S1696),"",OFFSET('Smelter Reference List'!$G$4,$S1696-4,0))</f>
        <v/>
      </c>
      <c r="I1696" s="296" t="str">
        <f ca="1">IF(ISERROR($S1696),"",OFFSET('Smelter Reference List'!$H$4,$S1696-4,0))</f>
        <v/>
      </c>
      <c r="J1696" s="296" t="str">
        <f ca="1">IF(ISERROR($S1696),"",OFFSET('Smelter Reference List'!$I$4,$S1696-4,0))</f>
        <v/>
      </c>
      <c r="K1696" s="297"/>
      <c r="L1696" s="297"/>
      <c r="M1696" s="297"/>
      <c r="N1696" s="297"/>
      <c r="O1696" s="297"/>
      <c r="P1696" s="297"/>
      <c r="Q1696" s="298"/>
      <c r="R1696" s="227"/>
      <c r="S1696" s="228" t="e">
        <f>IF(C1696="",NA(),MATCH($B1696&amp;$C1696,'Smelter Reference List'!$J:$J,0))</f>
        <v>#N/A</v>
      </c>
      <c r="T1696" s="229"/>
      <c r="U1696" s="229">
        <f t="shared" ca="1" si="53"/>
        <v>0</v>
      </c>
      <c r="V1696" s="229"/>
      <c r="W1696" s="229"/>
      <c r="Y1696" s="223" t="str">
        <f t="shared" si="54"/>
        <v/>
      </c>
    </row>
    <row r="1697" spans="1:25" s="223" customFormat="1" ht="20.25">
      <c r="A1697" s="293"/>
      <c r="B1697" s="294" t="str">
        <f>IF(LEN(A1697)=0,"",INDEX('Smelter Reference List'!$A:$A,MATCH($A1697,'Smelter Reference List'!$E:$E,0)))</f>
        <v/>
      </c>
      <c r="C1697" s="300" t="str">
        <f>IF(LEN(A1697)=0,"",INDEX('Smelter Reference List'!$C:$C,MATCH($A1697,'Smelter Reference List'!$E:$E,0)))</f>
        <v/>
      </c>
      <c r="D1697" s="294" t="str">
        <f ca="1">IF(ISERROR($S1697),"",OFFSET('Smelter Reference List'!$C$4,$S1697-4,0)&amp;"")</f>
        <v/>
      </c>
      <c r="E1697" s="294" t="str">
        <f ca="1">IF(ISERROR($S1697),"",OFFSET('Smelter Reference List'!$D$4,$S1697-4,0)&amp;"")</f>
        <v/>
      </c>
      <c r="F1697" s="294" t="str">
        <f ca="1">IF(ISERROR($S1697),"",OFFSET('Smelter Reference List'!$E$4,$S1697-4,0))</f>
        <v/>
      </c>
      <c r="G1697" s="294" t="str">
        <f ca="1">IF(C1697=$U$4,"Enter smelter details", IF(ISERROR($S1697),"",OFFSET('Smelter Reference List'!$F$4,$S1697-4,0)))</f>
        <v/>
      </c>
      <c r="H1697" s="295" t="str">
        <f ca="1">IF(ISERROR($S1697),"",OFFSET('Smelter Reference List'!$G$4,$S1697-4,0))</f>
        <v/>
      </c>
      <c r="I1697" s="296" t="str">
        <f ca="1">IF(ISERROR($S1697),"",OFFSET('Smelter Reference List'!$H$4,$S1697-4,0))</f>
        <v/>
      </c>
      <c r="J1697" s="296" t="str">
        <f ca="1">IF(ISERROR($S1697),"",OFFSET('Smelter Reference List'!$I$4,$S1697-4,0))</f>
        <v/>
      </c>
      <c r="K1697" s="297"/>
      <c r="L1697" s="297"/>
      <c r="M1697" s="297"/>
      <c r="N1697" s="297"/>
      <c r="O1697" s="297"/>
      <c r="P1697" s="297"/>
      <c r="Q1697" s="298"/>
      <c r="R1697" s="227"/>
      <c r="S1697" s="228" t="e">
        <f>IF(C1697="",NA(),MATCH($B1697&amp;$C1697,'Smelter Reference List'!$J:$J,0))</f>
        <v>#N/A</v>
      </c>
      <c r="T1697" s="229"/>
      <c r="U1697" s="229">
        <f t="shared" ca="1" si="53"/>
        <v>0</v>
      </c>
      <c r="V1697" s="229"/>
      <c r="W1697" s="229"/>
      <c r="Y1697" s="223" t="str">
        <f t="shared" si="54"/>
        <v/>
      </c>
    </row>
    <row r="1698" spans="1:25" s="223" customFormat="1" ht="20.25">
      <c r="A1698" s="293"/>
      <c r="B1698" s="294" t="str">
        <f>IF(LEN(A1698)=0,"",INDEX('Smelter Reference List'!$A:$A,MATCH($A1698,'Smelter Reference List'!$E:$E,0)))</f>
        <v/>
      </c>
      <c r="C1698" s="300" t="str">
        <f>IF(LEN(A1698)=0,"",INDEX('Smelter Reference List'!$C:$C,MATCH($A1698,'Smelter Reference List'!$E:$E,0)))</f>
        <v/>
      </c>
      <c r="D1698" s="294" t="str">
        <f ca="1">IF(ISERROR($S1698),"",OFFSET('Smelter Reference List'!$C$4,$S1698-4,0)&amp;"")</f>
        <v/>
      </c>
      <c r="E1698" s="294" t="str">
        <f ca="1">IF(ISERROR($S1698),"",OFFSET('Smelter Reference List'!$D$4,$S1698-4,0)&amp;"")</f>
        <v/>
      </c>
      <c r="F1698" s="294" t="str">
        <f ca="1">IF(ISERROR($S1698),"",OFFSET('Smelter Reference List'!$E$4,$S1698-4,0))</f>
        <v/>
      </c>
      <c r="G1698" s="294" t="str">
        <f ca="1">IF(C1698=$U$4,"Enter smelter details", IF(ISERROR($S1698),"",OFFSET('Smelter Reference List'!$F$4,$S1698-4,0)))</f>
        <v/>
      </c>
      <c r="H1698" s="295" t="str">
        <f ca="1">IF(ISERROR($S1698),"",OFFSET('Smelter Reference List'!$G$4,$S1698-4,0))</f>
        <v/>
      </c>
      <c r="I1698" s="296" t="str">
        <f ca="1">IF(ISERROR($S1698),"",OFFSET('Smelter Reference List'!$H$4,$S1698-4,0))</f>
        <v/>
      </c>
      <c r="J1698" s="296" t="str">
        <f ca="1">IF(ISERROR($S1698),"",OFFSET('Smelter Reference List'!$I$4,$S1698-4,0))</f>
        <v/>
      </c>
      <c r="K1698" s="297"/>
      <c r="L1698" s="297"/>
      <c r="M1698" s="297"/>
      <c r="N1698" s="297"/>
      <c r="O1698" s="297"/>
      <c r="P1698" s="297"/>
      <c r="Q1698" s="298"/>
      <c r="R1698" s="227"/>
      <c r="S1698" s="228" t="e">
        <f>IF(C1698="",NA(),MATCH($B1698&amp;$C1698,'Smelter Reference List'!$J:$J,0))</f>
        <v>#N/A</v>
      </c>
      <c r="T1698" s="229"/>
      <c r="U1698" s="229">
        <f t="shared" ca="1" si="53"/>
        <v>0</v>
      </c>
      <c r="V1698" s="229"/>
      <c r="W1698" s="229"/>
      <c r="Y1698" s="223" t="str">
        <f t="shared" si="54"/>
        <v/>
      </c>
    </row>
    <row r="1699" spans="1:25" s="223" customFormat="1" ht="20.25">
      <c r="A1699" s="293"/>
      <c r="B1699" s="294" t="str">
        <f>IF(LEN(A1699)=0,"",INDEX('Smelter Reference List'!$A:$A,MATCH($A1699,'Smelter Reference List'!$E:$E,0)))</f>
        <v/>
      </c>
      <c r="C1699" s="300" t="str">
        <f>IF(LEN(A1699)=0,"",INDEX('Smelter Reference List'!$C:$C,MATCH($A1699,'Smelter Reference List'!$E:$E,0)))</f>
        <v/>
      </c>
      <c r="D1699" s="294" t="str">
        <f ca="1">IF(ISERROR($S1699),"",OFFSET('Smelter Reference List'!$C$4,$S1699-4,0)&amp;"")</f>
        <v/>
      </c>
      <c r="E1699" s="294" t="str">
        <f ca="1">IF(ISERROR($S1699),"",OFFSET('Smelter Reference List'!$D$4,$S1699-4,0)&amp;"")</f>
        <v/>
      </c>
      <c r="F1699" s="294" t="str">
        <f ca="1">IF(ISERROR($S1699),"",OFFSET('Smelter Reference List'!$E$4,$S1699-4,0))</f>
        <v/>
      </c>
      <c r="G1699" s="294" t="str">
        <f ca="1">IF(C1699=$U$4,"Enter smelter details", IF(ISERROR($S1699),"",OFFSET('Smelter Reference List'!$F$4,$S1699-4,0)))</f>
        <v/>
      </c>
      <c r="H1699" s="295" t="str">
        <f ca="1">IF(ISERROR($S1699),"",OFFSET('Smelter Reference List'!$G$4,$S1699-4,0))</f>
        <v/>
      </c>
      <c r="I1699" s="296" t="str">
        <f ca="1">IF(ISERROR($S1699),"",OFFSET('Smelter Reference List'!$H$4,$S1699-4,0))</f>
        <v/>
      </c>
      <c r="J1699" s="296" t="str">
        <f ca="1">IF(ISERROR($S1699),"",OFFSET('Smelter Reference List'!$I$4,$S1699-4,0))</f>
        <v/>
      </c>
      <c r="K1699" s="297"/>
      <c r="L1699" s="297"/>
      <c r="M1699" s="297"/>
      <c r="N1699" s="297"/>
      <c r="O1699" s="297"/>
      <c r="P1699" s="297"/>
      <c r="Q1699" s="298"/>
      <c r="R1699" s="227"/>
      <c r="S1699" s="228" t="e">
        <f>IF(C1699="",NA(),MATCH($B1699&amp;$C1699,'Smelter Reference List'!$J:$J,0))</f>
        <v>#N/A</v>
      </c>
      <c r="T1699" s="229"/>
      <c r="U1699" s="229">
        <f t="shared" ca="1" si="53"/>
        <v>0</v>
      </c>
      <c r="V1699" s="229"/>
      <c r="W1699" s="229"/>
      <c r="Y1699" s="223" t="str">
        <f t="shared" si="54"/>
        <v/>
      </c>
    </row>
    <row r="1700" spans="1:25" s="223" customFormat="1" ht="20.25">
      <c r="A1700" s="293"/>
      <c r="B1700" s="294" t="str">
        <f>IF(LEN(A1700)=0,"",INDEX('Smelter Reference List'!$A:$A,MATCH($A1700,'Smelter Reference List'!$E:$E,0)))</f>
        <v/>
      </c>
      <c r="C1700" s="300" t="str">
        <f>IF(LEN(A1700)=0,"",INDEX('Smelter Reference List'!$C:$C,MATCH($A1700,'Smelter Reference List'!$E:$E,0)))</f>
        <v/>
      </c>
      <c r="D1700" s="294" t="str">
        <f ca="1">IF(ISERROR($S1700),"",OFFSET('Smelter Reference List'!$C$4,$S1700-4,0)&amp;"")</f>
        <v/>
      </c>
      <c r="E1700" s="294" t="str">
        <f ca="1">IF(ISERROR($S1700),"",OFFSET('Smelter Reference List'!$D$4,$S1700-4,0)&amp;"")</f>
        <v/>
      </c>
      <c r="F1700" s="294" t="str">
        <f ca="1">IF(ISERROR($S1700),"",OFFSET('Smelter Reference List'!$E$4,$S1700-4,0))</f>
        <v/>
      </c>
      <c r="G1700" s="294" t="str">
        <f ca="1">IF(C1700=$U$4,"Enter smelter details", IF(ISERROR($S1700),"",OFFSET('Smelter Reference List'!$F$4,$S1700-4,0)))</f>
        <v/>
      </c>
      <c r="H1700" s="295" t="str">
        <f ca="1">IF(ISERROR($S1700),"",OFFSET('Smelter Reference List'!$G$4,$S1700-4,0))</f>
        <v/>
      </c>
      <c r="I1700" s="296" t="str">
        <f ca="1">IF(ISERROR($S1700),"",OFFSET('Smelter Reference List'!$H$4,$S1700-4,0))</f>
        <v/>
      </c>
      <c r="J1700" s="296" t="str">
        <f ca="1">IF(ISERROR($S1700),"",OFFSET('Smelter Reference List'!$I$4,$S1700-4,0))</f>
        <v/>
      </c>
      <c r="K1700" s="297"/>
      <c r="L1700" s="297"/>
      <c r="M1700" s="297"/>
      <c r="N1700" s="297"/>
      <c r="O1700" s="297"/>
      <c r="P1700" s="297"/>
      <c r="Q1700" s="298"/>
      <c r="R1700" s="227"/>
      <c r="S1700" s="228" t="e">
        <f>IF(C1700="",NA(),MATCH($B1700&amp;$C1700,'Smelter Reference List'!$J:$J,0))</f>
        <v>#N/A</v>
      </c>
      <c r="T1700" s="229"/>
      <c r="U1700" s="229">
        <f t="shared" ca="1" si="53"/>
        <v>0</v>
      </c>
      <c r="V1700" s="229"/>
      <c r="W1700" s="229"/>
      <c r="Y1700" s="223" t="str">
        <f t="shared" si="54"/>
        <v/>
      </c>
    </row>
    <row r="1701" spans="1:25" s="223" customFormat="1" ht="20.25">
      <c r="A1701" s="293"/>
      <c r="B1701" s="294" t="str">
        <f>IF(LEN(A1701)=0,"",INDEX('Smelter Reference List'!$A:$A,MATCH($A1701,'Smelter Reference List'!$E:$E,0)))</f>
        <v/>
      </c>
      <c r="C1701" s="300" t="str">
        <f>IF(LEN(A1701)=0,"",INDEX('Smelter Reference List'!$C:$C,MATCH($A1701,'Smelter Reference List'!$E:$E,0)))</f>
        <v/>
      </c>
      <c r="D1701" s="294" t="str">
        <f ca="1">IF(ISERROR($S1701),"",OFFSET('Smelter Reference List'!$C$4,$S1701-4,0)&amp;"")</f>
        <v/>
      </c>
      <c r="E1701" s="294" t="str">
        <f ca="1">IF(ISERROR($S1701),"",OFFSET('Smelter Reference List'!$D$4,$S1701-4,0)&amp;"")</f>
        <v/>
      </c>
      <c r="F1701" s="294" t="str">
        <f ca="1">IF(ISERROR($S1701),"",OFFSET('Smelter Reference List'!$E$4,$S1701-4,0))</f>
        <v/>
      </c>
      <c r="G1701" s="294" t="str">
        <f ca="1">IF(C1701=$U$4,"Enter smelter details", IF(ISERROR($S1701),"",OFFSET('Smelter Reference List'!$F$4,$S1701-4,0)))</f>
        <v/>
      </c>
      <c r="H1701" s="295" t="str">
        <f ca="1">IF(ISERROR($S1701),"",OFFSET('Smelter Reference List'!$G$4,$S1701-4,0))</f>
        <v/>
      </c>
      <c r="I1701" s="296" t="str">
        <f ca="1">IF(ISERROR($S1701),"",OFFSET('Smelter Reference List'!$H$4,$S1701-4,0))</f>
        <v/>
      </c>
      <c r="J1701" s="296" t="str">
        <f ca="1">IF(ISERROR($S1701),"",OFFSET('Smelter Reference List'!$I$4,$S1701-4,0))</f>
        <v/>
      </c>
      <c r="K1701" s="297"/>
      <c r="L1701" s="297"/>
      <c r="M1701" s="297"/>
      <c r="N1701" s="297"/>
      <c r="O1701" s="297"/>
      <c r="P1701" s="297"/>
      <c r="Q1701" s="298"/>
      <c r="R1701" s="227"/>
      <c r="S1701" s="228" t="e">
        <f>IF(C1701="",NA(),MATCH($B1701&amp;$C1701,'Smelter Reference List'!$J:$J,0))</f>
        <v>#N/A</v>
      </c>
      <c r="T1701" s="229"/>
      <c r="U1701" s="229">
        <f t="shared" ca="1" si="53"/>
        <v>0</v>
      </c>
      <c r="V1701" s="229"/>
      <c r="W1701" s="229"/>
      <c r="Y1701" s="223" t="str">
        <f t="shared" si="54"/>
        <v/>
      </c>
    </row>
    <row r="1702" spans="1:25" s="223" customFormat="1" ht="20.25">
      <c r="A1702" s="293"/>
      <c r="B1702" s="294" t="str">
        <f>IF(LEN(A1702)=0,"",INDEX('Smelter Reference List'!$A:$A,MATCH($A1702,'Smelter Reference List'!$E:$E,0)))</f>
        <v/>
      </c>
      <c r="C1702" s="300" t="str">
        <f>IF(LEN(A1702)=0,"",INDEX('Smelter Reference List'!$C:$C,MATCH($A1702,'Smelter Reference List'!$E:$E,0)))</f>
        <v/>
      </c>
      <c r="D1702" s="294" t="str">
        <f ca="1">IF(ISERROR($S1702),"",OFFSET('Smelter Reference List'!$C$4,$S1702-4,0)&amp;"")</f>
        <v/>
      </c>
      <c r="E1702" s="294" t="str">
        <f ca="1">IF(ISERROR($S1702),"",OFFSET('Smelter Reference List'!$D$4,$S1702-4,0)&amp;"")</f>
        <v/>
      </c>
      <c r="F1702" s="294" t="str">
        <f ca="1">IF(ISERROR($S1702),"",OFFSET('Smelter Reference List'!$E$4,$S1702-4,0))</f>
        <v/>
      </c>
      <c r="G1702" s="294" t="str">
        <f ca="1">IF(C1702=$U$4,"Enter smelter details", IF(ISERROR($S1702),"",OFFSET('Smelter Reference List'!$F$4,$S1702-4,0)))</f>
        <v/>
      </c>
      <c r="H1702" s="295" t="str">
        <f ca="1">IF(ISERROR($S1702),"",OFFSET('Smelter Reference List'!$G$4,$S1702-4,0))</f>
        <v/>
      </c>
      <c r="I1702" s="296" t="str">
        <f ca="1">IF(ISERROR($S1702),"",OFFSET('Smelter Reference List'!$H$4,$S1702-4,0))</f>
        <v/>
      </c>
      <c r="J1702" s="296" t="str">
        <f ca="1">IF(ISERROR($S1702),"",OFFSET('Smelter Reference List'!$I$4,$S1702-4,0))</f>
        <v/>
      </c>
      <c r="K1702" s="297"/>
      <c r="L1702" s="297"/>
      <c r="M1702" s="297"/>
      <c r="N1702" s="297"/>
      <c r="O1702" s="297"/>
      <c r="P1702" s="297"/>
      <c r="Q1702" s="298"/>
      <c r="R1702" s="227"/>
      <c r="S1702" s="228" t="e">
        <f>IF(C1702="",NA(),MATCH($B1702&amp;$C1702,'Smelter Reference List'!$J:$J,0))</f>
        <v>#N/A</v>
      </c>
      <c r="T1702" s="229"/>
      <c r="U1702" s="229">
        <f t="shared" ca="1" si="53"/>
        <v>0</v>
      </c>
      <c r="V1702" s="229"/>
      <c r="W1702" s="229"/>
      <c r="Y1702" s="223" t="str">
        <f t="shared" si="54"/>
        <v/>
      </c>
    </row>
    <row r="1703" spans="1:25" s="223" customFormat="1" ht="20.25">
      <c r="A1703" s="293"/>
      <c r="B1703" s="294" t="str">
        <f>IF(LEN(A1703)=0,"",INDEX('Smelter Reference List'!$A:$A,MATCH($A1703,'Smelter Reference List'!$E:$E,0)))</f>
        <v/>
      </c>
      <c r="C1703" s="300" t="str">
        <f>IF(LEN(A1703)=0,"",INDEX('Smelter Reference List'!$C:$C,MATCH($A1703,'Smelter Reference List'!$E:$E,0)))</f>
        <v/>
      </c>
      <c r="D1703" s="294" t="str">
        <f ca="1">IF(ISERROR($S1703),"",OFFSET('Smelter Reference List'!$C$4,$S1703-4,0)&amp;"")</f>
        <v/>
      </c>
      <c r="E1703" s="294" t="str">
        <f ca="1">IF(ISERROR($S1703),"",OFFSET('Smelter Reference List'!$D$4,$S1703-4,0)&amp;"")</f>
        <v/>
      </c>
      <c r="F1703" s="294" t="str">
        <f ca="1">IF(ISERROR($S1703),"",OFFSET('Smelter Reference List'!$E$4,$S1703-4,0))</f>
        <v/>
      </c>
      <c r="G1703" s="294" t="str">
        <f ca="1">IF(C1703=$U$4,"Enter smelter details", IF(ISERROR($S1703),"",OFFSET('Smelter Reference List'!$F$4,$S1703-4,0)))</f>
        <v/>
      </c>
      <c r="H1703" s="295" t="str">
        <f ca="1">IF(ISERROR($S1703),"",OFFSET('Smelter Reference List'!$G$4,$S1703-4,0))</f>
        <v/>
      </c>
      <c r="I1703" s="296" t="str">
        <f ca="1">IF(ISERROR($S1703),"",OFFSET('Smelter Reference List'!$H$4,$S1703-4,0))</f>
        <v/>
      </c>
      <c r="J1703" s="296" t="str">
        <f ca="1">IF(ISERROR($S1703),"",OFFSET('Smelter Reference List'!$I$4,$S1703-4,0))</f>
        <v/>
      </c>
      <c r="K1703" s="297"/>
      <c r="L1703" s="297"/>
      <c r="M1703" s="297"/>
      <c r="N1703" s="297"/>
      <c r="O1703" s="297"/>
      <c r="P1703" s="297"/>
      <c r="Q1703" s="298"/>
      <c r="R1703" s="227"/>
      <c r="S1703" s="228" t="e">
        <f>IF(C1703="",NA(),MATCH($B1703&amp;$C1703,'Smelter Reference List'!$J:$J,0))</f>
        <v>#N/A</v>
      </c>
      <c r="T1703" s="229"/>
      <c r="U1703" s="229">
        <f t="shared" ca="1" si="53"/>
        <v>0</v>
      </c>
      <c r="V1703" s="229"/>
      <c r="W1703" s="229"/>
      <c r="Y1703" s="223" t="str">
        <f t="shared" si="54"/>
        <v/>
      </c>
    </row>
    <row r="1704" spans="1:25" s="223" customFormat="1" ht="20.25">
      <c r="A1704" s="293"/>
      <c r="B1704" s="294" t="str">
        <f>IF(LEN(A1704)=0,"",INDEX('Smelter Reference List'!$A:$A,MATCH($A1704,'Smelter Reference List'!$E:$E,0)))</f>
        <v/>
      </c>
      <c r="C1704" s="300" t="str">
        <f>IF(LEN(A1704)=0,"",INDEX('Smelter Reference List'!$C:$C,MATCH($A1704,'Smelter Reference List'!$E:$E,0)))</f>
        <v/>
      </c>
      <c r="D1704" s="294" t="str">
        <f ca="1">IF(ISERROR($S1704),"",OFFSET('Smelter Reference List'!$C$4,$S1704-4,0)&amp;"")</f>
        <v/>
      </c>
      <c r="E1704" s="294" t="str">
        <f ca="1">IF(ISERROR($S1704),"",OFFSET('Smelter Reference List'!$D$4,$S1704-4,0)&amp;"")</f>
        <v/>
      </c>
      <c r="F1704" s="294" t="str">
        <f ca="1">IF(ISERROR($S1704),"",OFFSET('Smelter Reference List'!$E$4,$S1704-4,0))</f>
        <v/>
      </c>
      <c r="G1704" s="294" t="str">
        <f ca="1">IF(C1704=$U$4,"Enter smelter details", IF(ISERROR($S1704),"",OFFSET('Smelter Reference List'!$F$4,$S1704-4,0)))</f>
        <v/>
      </c>
      <c r="H1704" s="295" t="str">
        <f ca="1">IF(ISERROR($S1704),"",OFFSET('Smelter Reference List'!$G$4,$S1704-4,0))</f>
        <v/>
      </c>
      <c r="I1704" s="296" t="str">
        <f ca="1">IF(ISERROR($S1704),"",OFFSET('Smelter Reference List'!$H$4,$S1704-4,0))</f>
        <v/>
      </c>
      <c r="J1704" s="296" t="str">
        <f ca="1">IF(ISERROR($S1704),"",OFFSET('Smelter Reference List'!$I$4,$S1704-4,0))</f>
        <v/>
      </c>
      <c r="K1704" s="297"/>
      <c r="L1704" s="297"/>
      <c r="M1704" s="297"/>
      <c r="N1704" s="297"/>
      <c r="O1704" s="297"/>
      <c r="P1704" s="297"/>
      <c r="Q1704" s="298"/>
      <c r="R1704" s="227"/>
      <c r="S1704" s="228" t="e">
        <f>IF(C1704="",NA(),MATCH($B1704&amp;$C1704,'Smelter Reference List'!$J:$J,0))</f>
        <v>#N/A</v>
      </c>
      <c r="T1704" s="229"/>
      <c r="U1704" s="229">
        <f t="shared" ca="1" si="53"/>
        <v>0</v>
      </c>
      <c r="V1704" s="229"/>
      <c r="W1704" s="229"/>
      <c r="Y1704" s="223" t="str">
        <f t="shared" si="54"/>
        <v/>
      </c>
    </row>
    <row r="1705" spans="1:25" s="223" customFormat="1" ht="20.25">
      <c r="A1705" s="293"/>
      <c r="B1705" s="294" t="str">
        <f>IF(LEN(A1705)=0,"",INDEX('Smelter Reference List'!$A:$A,MATCH($A1705,'Smelter Reference List'!$E:$E,0)))</f>
        <v/>
      </c>
      <c r="C1705" s="300" t="str">
        <f>IF(LEN(A1705)=0,"",INDEX('Smelter Reference List'!$C:$C,MATCH($A1705,'Smelter Reference List'!$E:$E,0)))</f>
        <v/>
      </c>
      <c r="D1705" s="294" t="str">
        <f ca="1">IF(ISERROR($S1705),"",OFFSET('Smelter Reference List'!$C$4,$S1705-4,0)&amp;"")</f>
        <v/>
      </c>
      <c r="E1705" s="294" t="str">
        <f ca="1">IF(ISERROR($S1705),"",OFFSET('Smelter Reference List'!$D$4,$S1705-4,0)&amp;"")</f>
        <v/>
      </c>
      <c r="F1705" s="294" t="str">
        <f ca="1">IF(ISERROR($S1705),"",OFFSET('Smelter Reference List'!$E$4,$S1705-4,0))</f>
        <v/>
      </c>
      <c r="G1705" s="294" t="str">
        <f ca="1">IF(C1705=$U$4,"Enter smelter details", IF(ISERROR($S1705),"",OFFSET('Smelter Reference List'!$F$4,$S1705-4,0)))</f>
        <v/>
      </c>
      <c r="H1705" s="295" t="str">
        <f ca="1">IF(ISERROR($S1705),"",OFFSET('Smelter Reference List'!$G$4,$S1705-4,0))</f>
        <v/>
      </c>
      <c r="I1705" s="296" t="str">
        <f ca="1">IF(ISERROR($S1705),"",OFFSET('Smelter Reference List'!$H$4,$S1705-4,0))</f>
        <v/>
      </c>
      <c r="J1705" s="296" t="str">
        <f ca="1">IF(ISERROR($S1705),"",OFFSET('Smelter Reference List'!$I$4,$S1705-4,0))</f>
        <v/>
      </c>
      <c r="K1705" s="297"/>
      <c r="L1705" s="297"/>
      <c r="M1705" s="297"/>
      <c r="N1705" s="297"/>
      <c r="O1705" s="297"/>
      <c r="P1705" s="297"/>
      <c r="Q1705" s="298"/>
      <c r="R1705" s="227"/>
      <c r="S1705" s="228" t="e">
        <f>IF(C1705="",NA(),MATCH($B1705&amp;$C1705,'Smelter Reference List'!$J:$J,0))</f>
        <v>#N/A</v>
      </c>
      <c r="T1705" s="229"/>
      <c r="U1705" s="229">
        <f t="shared" ca="1" si="53"/>
        <v>0</v>
      </c>
      <c r="V1705" s="229"/>
      <c r="W1705" s="229"/>
      <c r="Y1705" s="223" t="str">
        <f t="shared" si="54"/>
        <v/>
      </c>
    </row>
    <row r="1706" spans="1:25" s="223" customFormat="1" ht="20.25">
      <c r="A1706" s="293"/>
      <c r="B1706" s="294" t="str">
        <f>IF(LEN(A1706)=0,"",INDEX('Smelter Reference List'!$A:$A,MATCH($A1706,'Smelter Reference List'!$E:$E,0)))</f>
        <v/>
      </c>
      <c r="C1706" s="300" t="str">
        <f>IF(LEN(A1706)=0,"",INDEX('Smelter Reference List'!$C:$C,MATCH($A1706,'Smelter Reference List'!$E:$E,0)))</f>
        <v/>
      </c>
      <c r="D1706" s="294" t="str">
        <f ca="1">IF(ISERROR($S1706),"",OFFSET('Smelter Reference List'!$C$4,$S1706-4,0)&amp;"")</f>
        <v/>
      </c>
      <c r="E1706" s="294" t="str">
        <f ca="1">IF(ISERROR($S1706),"",OFFSET('Smelter Reference List'!$D$4,$S1706-4,0)&amp;"")</f>
        <v/>
      </c>
      <c r="F1706" s="294" t="str">
        <f ca="1">IF(ISERROR($S1706),"",OFFSET('Smelter Reference List'!$E$4,$S1706-4,0))</f>
        <v/>
      </c>
      <c r="G1706" s="294" t="str">
        <f ca="1">IF(C1706=$U$4,"Enter smelter details", IF(ISERROR($S1706),"",OFFSET('Smelter Reference List'!$F$4,$S1706-4,0)))</f>
        <v/>
      </c>
      <c r="H1706" s="295" t="str">
        <f ca="1">IF(ISERROR($S1706),"",OFFSET('Smelter Reference List'!$G$4,$S1706-4,0))</f>
        <v/>
      </c>
      <c r="I1706" s="296" t="str">
        <f ca="1">IF(ISERROR($S1706),"",OFFSET('Smelter Reference List'!$H$4,$S1706-4,0))</f>
        <v/>
      </c>
      <c r="J1706" s="296" t="str">
        <f ca="1">IF(ISERROR($S1706),"",OFFSET('Smelter Reference List'!$I$4,$S1706-4,0))</f>
        <v/>
      </c>
      <c r="K1706" s="297"/>
      <c r="L1706" s="297"/>
      <c r="M1706" s="297"/>
      <c r="N1706" s="297"/>
      <c r="O1706" s="297"/>
      <c r="P1706" s="297"/>
      <c r="Q1706" s="298"/>
      <c r="R1706" s="227"/>
      <c r="S1706" s="228" t="e">
        <f>IF(C1706="",NA(),MATCH($B1706&amp;$C1706,'Smelter Reference List'!$J:$J,0))</f>
        <v>#N/A</v>
      </c>
      <c r="T1706" s="229"/>
      <c r="U1706" s="229">
        <f t="shared" ca="1" si="53"/>
        <v>0</v>
      </c>
      <c r="V1706" s="229"/>
      <c r="W1706" s="229"/>
      <c r="Y1706" s="223" t="str">
        <f t="shared" si="54"/>
        <v/>
      </c>
    </row>
    <row r="1707" spans="1:25" s="223" customFormat="1" ht="20.25">
      <c r="A1707" s="293"/>
      <c r="B1707" s="294" t="str">
        <f>IF(LEN(A1707)=0,"",INDEX('Smelter Reference List'!$A:$A,MATCH($A1707,'Smelter Reference List'!$E:$E,0)))</f>
        <v/>
      </c>
      <c r="C1707" s="300" t="str">
        <f>IF(LEN(A1707)=0,"",INDEX('Smelter Reference List'!$C:$C,MATCH($A1707,'Smelter Reference List'!$E:$E,0)))</f>
        <v/>
      </c>
      <c r="D1707" s="294" t="str">
        <f ca="1">IF(ISERROR($S1707),"",OFFSET('Smelter Reference List'!$C$4,$S1707-4,0)&amp;"")</f>
        <v/>
      </c>
      <c r="E1707" s="294" t="str">
        <f ca="1">IF(ISERROR($S1707),"",OFFSET('Smelter Reference List'!$D$4,$S1707-4,0)&amp;"")</f>
        <v/>
      </c>
      <c r="F1707" s="294" t="str">
        <f ca="1">IF(ISERROR($S1707),"",OFFSET('Smelter Reference List'!$E$4,$S1707-4,0))</f>
        <v/>
      </c>
      <c r="G1707" s="294" t="str">
        <f ca="1">IF(C1707=$U$4,"Enter smelter details", IF(ISERROR($S1707),"",OFFSET('Smelter Reference List'!$F$4,$S1707-4,0)))</f>
        <v/>
      </c>
      <c r="H1707" s="295" t="str">
        <f ca="1">IF(ISERROR($S1707),"",OFFSET('Smelter Reference List'!$G$4,$S1707-4,0))</f>
        <v/>
      </c>
      <c r="I1707" s="296" t="str">
        <f ca="1">IF(ISERROR($S1707),"",OFFSET('Smelter Reference List'!$H$4,$S1707-4,0))</f>
        <v/>
      </c>
      <c r="J1707" s="296" t="str">
        <f ca="1">IF(ISERROR($S1707),"",OFFSET('Smelter Reference List'!$I$4,$S1707-4,0))</f>
        <v/>
      </c>
      <c r="K1707" s="297"/>
      <c r="L1707" s="297"/>
      <c r="M1707" s="297"/>
      <c r="N1707" s="297"/>
      <c r="O1707" s="297"/>
      <c r="P1707" s="297"/>
      <c r="Q1707" s="298"/>
      <c r="R1707" s="227"/>
      <c r="S1707" s="228" t="e">
        <f>IF(C1707="",NA(),MATCH($B1707&amp;$C1707,'Smelter Reference List'!$J:$J,0))</f>
        <v>#N/A</v>
      </c>
      <c r="T1707" s="229"/>
      <c r="U1707" s="229">
        <f t="shared" ca="1" si="53"/>
        <v>0</v>
      </c>
      <c r="V1707" s="229"/>
      <c r="W1707" s="229"/>
      <c r="Y1707" s="223" t="str">
        <f t="shared" si="54"/>
        <v/>
      </c>
    </row>
    <row r="1708" spans="1:25" s="223" customFormat="1" ht="20.25">
      <c r="A1708" s="293"/>
      <c r="B1708" s="294" t="str">
        <f>IF(LEN(A1708)=0,"",INDEX('Smelter Reference List'!$A:$A,MATCH($A1708,'Smelter Reference List'!$E:$E,0)))</f>
        <v/>
      </c>
      <c r="C1708" s="300" t="str">
        <f>IF(LEN(A1708)=0,"",INDEX('Smelter Reference List'!$C:$C,MATCH($A1708,'Smelter Reference List'!$E:$E,0)))</f>
        <v/>
      </c>
      <c r="D1708" s="294" t="str">
        <f ca="1">IF(ISERROR($S1708),"",OFFSET('Smelter Reference List'!$C$4,$S1708-4,0)&amp;"")</f>
        <v/>
      </c>
      <c r="E1708" s="294" t="str">
        <f ca="1">IF(ISERROR($S1708),"",OFFSET('Smelter Reference List'!$D$4,$S1708-4,0)&amp;"")</f>
        <v/>
      </c>
      <c r="F1708" s="294" t="str">
        <f ca="1">IF(ISERROR($S1708),"",OFFSET('Smelter Reference List'!$E$4,$S1708-4,0))</f>
        <v/>
      </c>
      <c r="G1708" s="294" t="str">
        <f ca="1">IF(C1708=$U$4,"Enter smelter details", IF(ISERROR($S1708),"",OFFSET('Smelter Reference List'!$F$4,$S1708-4,0)))</f>
        <v/>
      </c>
      <c r="H1708" s="295" t="str">
        <f ca="1">IF(ISERROR($S1708),"",OFFSET('Smelter Reference List'!$G$4,$S1708-4,0))</f>
        <v/>
      </c>
      <c r="I1708" s="296" t="str">
        <f ca="1">IF(ISERROR($S1708),"",OFFSET('Smelter Reference List'!$H$4,$S1708-4,0))</f>
        <v/>
      </c>
      <c r="J1708" s="296" t="str">
        <f ca="1">IF(ISERROR($S1708),"",OFFSET('Smelter Reference List'!$I$4,$S1708-4,0))</f>
        <v/>
      </c>
      <c r="K1708" s="297"/>
      <c r="L1708" s="297"/>
      <c r="M1708" s="297"/>
      <c r="N1708" s="297"/>
      <c r="O1708" s="297"/>
      <c r="P1708" s="297"/>
      <c r="Q1708" s="298"/>
      <c r="R1708" s="227"/>
      <c r="S1708" s="228" t="e">
        <f>IF(C1708="",NA(),MATCH($B1708&amp;$C1708,'Smelter Reference List'!$J:$J,0))</f>
        <v>#N/A</v>
      </c>
      <c r="T1708" s="229"/>
      <c r="U1708" s="229">
        <f t="shared" ca="1" si="53"/>
        <v>0</v>
      </c>
      <c r="V1708" s="229"/>
      <c r="W1708" s="229"/>
      <c r="Y1708" s="223" t="str">
        <f t="shared" si="54"/>
        <v/>
      </c>
    </row>
    <row r="1709" spans="1:25" s="223" customFormat="1" ht="20.25">
      <c r="A1709" s="293"/>
      <c r="B1709" s="294" t="str">
        <f>IF(LEN(A1709)=0,"",INDEX('Smelter Reference List'!$A:$A,MATCH($A1709,'Smelter Reference List'!$E:$E,0)))</f>
        <v/>
      </c>
      <c r="C1709" s="300" t="str">
        <f>IF(LEN(A1709)=0,"",INDEX('Smelter Reference List'!$C:$C,MATCH($A1709,'Smelter Reference List'!$E:$E,0)))</f>
        <v/>
      </c>
      <c r="D1709" s="294" t="str">
        <f ca="1">IF(ISERROR($S1709),"",OFFSET('Smelter Reference List'!$C$4,$S1709-4,0)&amp;"")</f>
        <v/>
      </c>
      <c r="E1709" s="294" t="str">
        <f ca="1">IF(ISERROR($S1709),"",OFFSET('Smelter Reference List'!$D$4,$S1709-4,0)&amp;"")</f>
        <v/>
      </c>
      <c r="F1709" s="294" t="str">
        <f ca="1">IF(ISERROR($S1709),"",OFFSET('Smelter Reference List'!$E$4,$S1709-4,0))</f>
        <v/>
      </c>
      <c r="G1709" s="294" t="str">
        <f ca="1">IF(C1709=$U$4,"Enter smelter details", IF(ISERROR($S1709),"",OFFSET('Smelter Reference List'!$F$4,$S1709-4,0)))</f>
        <v/>
      </c>
      <c r="H1709" s="295" t="str">
        <f ca="1">IF(ISERROR($S1709),"",OFFSET('Smelter Reference List'!$G$4,$S1709-4,0))</f>
        <v/>
      </c>
      <c r="I1709" s="296" t="str">
        <f ca="1">IF(ISERROR($S1709),"",OFFSET('Smelter Reference List'!$H$4,$S1709-4,0))</f>
        <v/>
      </c>
      <c r="J1709" s="296" t="str">
        <f ca="1">IF(ISERROR($S1709),"",OFFSET('Smelter Reference List'!$I$4,$S1709-4,0))</f>
        <v/>
      </c>
      <c r="K1709" s="297"/>
      <c r="L1709" s="297"/>
      <c r="M1709" s="297"/>
      <c r="N1709" s="297"/>
      <c r="O1709" s="297"/>
      <c r="P1709" s="297"/>
      <c r="Q1709" s="298"/>
      <c r="R1709" s="227"/>
      <c r="S1709" s="228" t="e">
        <f>IF(C1709="",NA(),MATCH($B1709&amp;$C1709,'Smelter Reference List'!$J:$J,0))</f>
        <v>#N/A</v>
      </c>
      <c r="T1709" s="229"/>
      <c r="U1709" s="229">
        <f t="shared" ca="1" si="53"/>
        <v>0</v>
      </c>
      <c r="V1709" s="229"/>
      <c r="W1709" s="229"/>
      <c r="Y1709" s="223" t="str">
        <f t="shared" si="54"/>
        <v/>
      </c>
    </row>
    <row r="1710" spans="1:25" s="223" customFormat="1" ht="20.25">
      <c r="A1710" s="293"/>
      <c r="B1710" s="294" t="str">
        <f>IF(LEN(A1710)=0,"",INDEX('Smelter Reference List'!$A:$A,MATCH($A1710,'Smelter Reference List'!$E:$E,0)))</f>
        <v/>
      </c>
      <c r="C1710" s="300" t="str">
        <f>IF(LEN(A1710)=0,"",INDEX('Smelter Reference List'!$C:$C,MATCH($A1710,'Smelter Reference List'!$E:$E,0)))</f>
        <v/>
      </c>
      <c r="D1710" s="294" t="str">
        <f ca="1">IF(ISERROR($S1710),"",OFFSET('Smelter Reference List'!$C$4,$S1710-4,0)&amp;"")</f>
        <v/>
      </c>
      <c r="E1710" s="294" t="str">
        <f ca="1">IF(ISERROR($S1710),"",OFFSET('Smelter Reference List'!$D$4,$S1710-4,0)&amp;"")</f>
        <v/>
      </c>
      <c r="F1710" s="294" t="str">
        <f ca="1">IF(ISERROR($S1710),"",OFFSET('Smelter Reference List'!$E$4,$S1710-4,0))</f>
        <v/>
      </c>
      <c r="G1710" s="294" t="str">
        <f ca="1">IF(C1710=$U$4,"Enter smelter details", IF(ISERROR($S1710),"",OFFSET('Smelter Reference List'!$F$4,$S1710-4,0)))</f>
        <v/>
      </c>
      <c r="H1710" s="295" t="str">
        <f ca="1">IF(ISERROR($S1710),"",OFFSET('Smelter Reference List'!$G$4,$S1710-4,0))</f>
        <v/>
      </c>
      <c r="I1710" s="296" t="str">
        <f ca="1">IF(ISERROR($S1710),"",OFFSET('Smelter Reference List'!$H$4,$S1710-4,0))</f>
        <v/>
      </c>
      <c r="J1710" s="296" t="str">
        <f ca="1">IF(ISERROR($S1710),"",OFFSET('Smelter Reference List'!$I$4,$S1710-4,0))</f>
        <v/>
      </c>
      <c r="K1710" s="297"/>
      <c r="L1710" s="297"/>
      <c r="M1710" s="297"/>
      <c r="N1710" s="297"/>
      <c r="O1710" s="297"/>
      <c r="P1710" s="297"/>
      <c r="Q1710" s="298"/>
      <c r="R1710" s="227"/>
      <c r="S1710" s="228" t="e">
        <f>IF(C1710="",NA(),MATCH($B1710&amp;$C1710,'Smelter Reference List'!$J:$J,0))</f>
        <v>#N/A</v>
      </c>
      <c r="T1710" s="229"/>
      <c r="U1710" s="229">
        <f t="shared" ca="1" si="53"/>
        <v>0</v>
      </c>
      <c r="V1710" s="229"/>
      <c r="W1710" s="229"/>
      <c r="Y1710" s="223" t="str">
        <f t="shared" si="54"/>
        <v/>
      </c>
    </row>
    <row r="1711" spans="1:25" s="223" customFormat="1" ht="20.25">
      <c r="A1711" s="293"/>
      <c r="B1711" s="294" t="str">
        <f>IF(LEN(A1711)=0,"",INDEX('Smelter Reference List'!$A:$A,MATCH($A1711,'Smelter Reference List'!$E:$E,0)))</f>
        <v/>
      </c>
      <c r="C1711" s="300" t="str">
        <f>IF(LEN(A1711)=0,"",INDEX('Smelter Reference List'!$C:$C,MATCH($A1711,'Smelter Reference List'!$E:$E,0)))</f>
        <v/>
      </c>
      <c r="D1711" s="294" t="str">
        <f ca="1">IF(ISERROR($S1711),"",OFFSET('Smelter Reference List'!$C$4,$S1711-4,0)&amp;"")</f>
        <v/>
      </c>
      <c r="E1711" s="294" t="str">
        <f ca="1">IF(ISERROR($S1711),"",OFFSET('Smelter Reference List'!$D$4,$S1711-4,0)&amp;"")</f>
        <v/>
      </c>
      <c r="F1711" s="294" t="str">
        <f ca="1">IF(ISERROR($S1711),"",OFFSET('Smelter Reference List'!$E$4,$S1711-4,0))</f>
        <v/>
      </c>
      <c r="G1711" s="294" t="str">
        <f ca="1">IF(C1711=$U$4,"Enter smelter details", IF(ISERROR($S1711),"",OFFSET('Smelter Reference List'!$F$4,$S1711-4,0)))</f>
        <v/>
      </c>
      <c r="H1711" s="295" t="str">
        <f ca="1">IF(ISERROR($S1711),"",OFFSET('Smelter Reference List'!$G$4,$S1711-4,0))</f>
        <v/>
      </c>
      <c r="I1711" s="296" t="str">
        <f ca="1">IF(ISERROR($S1711),"",OFFSET('Smelter Reference List'!$H$4,$S1711-4,0))</f>
        <v/>
      </c>
      <c r="J1711" s="296" t="str">
        <f ca="1">IF(ISERROR($S1711),"",OFFSET('Smelter Reference List'!$I$4,$S1711-4,0))</f>
        <v/>
      </c>
      <c r="K1711" s="297"/>
      <c r="L1711" s="297"/>
      <c r="M1711" s="297"/>
      <c r="N1711" s="297"/>
      <c r="O1711" s="297"/>
      <c r="P1711" s="297"/>
      <c r="Q1711" s="298"/>
      <c r="R1711" s="227"/>
      <c r="S1711" s="228" t="e">
        <f>IF(C1711="",NA(),MATCH($B1711&amp;$C1711,'Smelter Reference List'!$J:$J,0))</f>
        <v>#N/A</v>
      </c>
      <c r="T1711" s="229"/>
      <c r="U1711" s="229">
        <f t="shared" ca="1" si="53"/>
        <v>0</v>
      </c>
      <c r="V1711" s="229"/>
      <c r="W1711" s="229"/>
      <c r="Y1711" s="223" t="str">
        <f t="shared" si="54"/>
        <v/>
      </c>
    </row>
    <row r="1712" spans="1:25" s="223" customFormat="1" ht="20.25">
      <c r="A1712" s="293"/>
      <c r="B1712" s="294" t="str">
        <f>IF(LEN(A1712)=0,"",INDEX('Smelter Reference List'!$A:$A,MATCH($A1712,'Smelter Reference List'!$E:$E,0)))</f>
        <v/>
      </c>
      <c r="C1712" s="300" t="str">
        <f>IF(LEN(A1712)=0,"",INDEX('Smelter Reference List'!$C:$C,MATCH($A1712,'Smelter Reference List'!$E:$E,0)))</f>
        <v/>
      </c>
      <c r="D1712" s="294" t="str">
        <f ca="1">IF(ISERROR($S1712),"",OFFSET('Smelter Reference List'!$C$4,$S1712-4,0)&amp;"")</f>
        <v/>
      </c>
      <c r="E1712" s="294" t="str">
        <f ca="1">IF(ISERROR($S1712),"",OFFSET('Smelter Reference List'!$D$4,$S1712-4,0)&amp;"")</f>
        <v/>
      </c>
      <c r="F1712" s="294" t="str">
        <f ca="1">IF(ISERROR($S1712),"",OFFSET('Smelter Reference List'!$E$4,$S1712-4,0))</f>
        <v/>
      </c>
      <c r="G1712" s="294" t="str">
        <f ca="1">IF(C1712=$U$4,"Enter smelter details", IF(ISERROR($S1712),"",OFFSET('Smelter Reference List'!$F$4,$S1712-4,0)))</f>
        <v/>
      </c>
      <c r="H1712" s="295" t="str">
        <f ca="1">IF(ISERROR($S1712),"",OFFSET('Smelter Reference List'!$G$4,$S1712-4,0))</f>
        <v/>
      </c>
      <c r="I1712" s="296" t="str">
        <f ca="1">IF(ISERROR($S1712),"",OFFSET('Smelter Reference List'!$H$4,$S1712-4,0))</f>
        <v/>
      </c>
      <c r="J1712" s="296" t="str">
        <f ca="1">IF(ISERROR($S1712),"",OFFSET('Smelter Reference List'!$I$4,$S1712-4,0))</f>
        <v/>
      </c>
      <c r="K1712" s="297"/>
      <c r="L1712" s="297"/>
      <c r="M1712" s="297"/>
      <c r="N1712" s="297"/>
      <c r="O1712" s="297"/>
      <c r="P1712" s="297"/>
      <c r="Q1712" s="298"/>
      <c r="R1712" s="227"/>
      <c r="S1712" s="228" t="e">
        <f>IF(C1712="",NA(),MATCH($B1712&amp;$C1712,'Smelter Reference List'!$J:$J,0))</f>
        <v>#N/A</v>
      </c>
      <c r="T1712" s="229"/>
      <c r="U1712" s="229">
        <f t="shared" ca="1" si="53"/>
        <v>0</v>
      </c>
      <c r="V1712" s="229"/>
      <c r="W1712" s="229"/>
      <c r="Y1712" s="223" t="str">
        <f t="shared" si="54"/>
        <v/>
      </c>
    </row>
    <row r="1713" spans="1:25" s="223" customFormat="1" ht="20.25">
      <c r="A1713" s="293"/>
      <c r="B1713" s="294" t="str">
        <f>IF(LEN(A1713)=0,"",INDEX('Smelter Reference List'!$A:$A,MATCH($A1713,'Smelter Reference List'!$E:$E,0)))</f>
        <v/>
      </c>
      <c r="C1713" s="300" t="str">
        <f>IF(LEN(A1713)=0,"",INDEX('Smelter Reference List'!$C:$C,MATCH($A1713,'Smelter Reference List'!$E:$E,0)))</f>
        <v/>
      </c>
      <c r="D1713" s="294" t="str">
        <f ca="1">IF(ISERROR($S1713),"",OFFSET('Smelter Reference List'!$C$4,$S1713-4,0)&amp;"")</f>
        <v/>
      </c>
      <c r="E1713" s="294" t="str">
        <f ca="1">IF(ISERROR($S1713),"",OFFSET('Smelter Reference List'!$D$4,$S1713-4,0)&amp;"")</f>
        <v/>
      </c>
      <c r="F1713" s="294" t="str">
        <f ca="1">IF(ISERROR($S1713),"",OFFSET('Smelter Reference List'!$E$4,$S1713-4,0))</f>
        <v/>
      </c>
      <c r="G1713" s="294" t="str">
        <f ca="1">IF(C1713=$U$4,"Enter smelter details", IF(ISERROR($S1713),"",OFFSET('Smelter Reference List'!$F$4,$S1713-4,0)))</f>
        <v/>
      </c>
      <c r="H1713" s="295" t="str">
        <f ca="1">IF(ISERROR($S1713),"",OFFSET('Smelter Reference List'!$G$4,$S1713-4,0))</f>
        <v/>
      </c>
      <c r="I1713" s="296" t="str">
        <f ca="1">IF(ISERROR($S1713),"",OFFSET('Smelter Reference List'!$H$4,$S1713-4,0))</f>
        <v/>
      </c>
      <c r="J1713" s="296" t="str">
        <f ca="1">IF(ISERROR($S1713),"",OFFSET('Smelter Reference List'!$I$4,$S1713-4,0))</f>
        <v/>
      </c>
      <c r="K1713" s="297"/>
      <c r="L1713" s="297"/>
      <c r="M1713" s="297"/>
      <c r="N1713" s="297"/>
      <c r="O1713" s="297"/>
      <c r="P1713" s="297"/>
      <c r="Q1713" s="298"/>
      <c r="R1713" s="227"/>
      <c r="S1713" s="228" t="e">
        <f>IF(C1713="",NA(),MATCH($B1713&amp;$C1713,'Smelter Reference List'!$J:$J,0))</f>
        <v>#N/A</v>
      </c>
      <c r="T1713" s="229"/>
      <c r="U1713" s="229">
        <f t="shared" ca="1" si="53"/>
        <v>0</v>
      </c>
      <c r="V1713" s="229"/>
      <c r="W1713" s="229"/>
      <c r="Y1713" s="223" t="str">
        <f t="shared" si="54"/>
        <v/>
      </c>
    </row>
    <row r="1714" spans="1:25" s="223" customFormat="1" ht="20.25">
      <c r="A1714" s="293"/>
      <c r="B1714" s="294" t="str">
        <f>IF(LEN(A1714)=0,"",INDEX('Smelter Reference List'!$A:$A,MATCH($A1714,'Smelter Reference List'!$E:$E,0)))</f>
        <v/>
      </c>
      <c r="C1714" s="300" t="str">
        <f>IF(LEN(A1714)=0,"",INDEX('Smelter Reference List'!$C:$C,MATCH($A1714,'Smelter Reference List'!$E:$E,0)))</f>
        <v/>
      </c>
      <c r="D1714" s="294" t="str">
        <f ca="1">IF(ISERROR($S1714),"",OFFSET('Smelter Reference List'!$C$4,$S1714-4,0)&amp;"")</f>
        <v/>
      </c>
      <c r="E1714" s="294" t="str">
        <f ca="1">IF(ISERROR($S1714),"",OFFSET('Smelter Reference List'!$D$4,$S1714-4,0)&amp;"")</f>
        <v/>
      </c>
      <c r="F1714" s="294" t="str">
        <f ca="1">IF(ISERROR($S1714),"",OFFSET('Smelter Reference List'!$E$4,$S1714-4,0))</f>
        <v/>
      </c>
      <c r="G1714" s="294" t="str">
        <f ca="1">IF(C1714=$U$4,"Enter smelter details", IF(ISERROR($S1714),"",OFFSET('Smelter Reference List'!$F$4,$S1714-4,0)))</f>
        <v/>
      </c>
      <c r="H1714" s="295" t="str">
        <f ca="1">IF(ISERROR($S1714),"",OFFSET('Smelter Reference List'!$G$4,$S1714-4,0))</f>
        <v/>
      </c>
      <c r="I1714" s="296" t="str">
        <f ca="1">IF(ISERROR($S1714),"",OFFSET('Smelter Reference List'!$H$4,$S1714-4,0))</f>
        <v/>
      </c>
      <c r="J1714" s="296" t="str">
        <f ca="1">IF(ISERROR($S1714),"",OFFSET('Smelter Reference List'!$I$4,$S1714-4,0))</f>
        <v/>
      </c>
      <c r="K1714" s="297"/>
      <c r="L1714" s="297"/>
      <c r="M1714" s="297"/>
      <c r="N1714" s="297"/>
      <c r="O1714" s="297"/>
      <c r="P1714" s="297"/>
      <c r="Q1714" s="298"/>
      <c r="R1714" s="227"/>
      <c r="S1714" s="228" t="e">
        <f>IF(C1714="",NA(),MATCH($B1714&amp;$C1714,'Smelter Reference List'!$J:$J,0))</f>
        <v>#N/A</v>
      </c>
      <c r="T1714" s="229"/>
      <c r="U1714" s="229">
        <f t="shared" ca="1" si="53"/>
        <v>0</v>
      </c>
      <c r="V1714" s="229"/>
      <c r="W1714" s="229"/>
      <c r="Y1714" s="223" t="str">
        <f t="shared" si="54"/>
        <v/>
      </c>
    </row>
    <row r="1715" spans="1:25" s="223" customFormat="1" ht="20.25">
      <c r="A1715" s="293"/>
      <c r="B1715" s="294" t="str">
        <f>IF(LEN(A1715)=0,"",INDEX('Smelter Reference List'!$A:$A,MATCH($A1715,'Smelter Reference List'!$E:$E,0)))</f>
        <v/>
      </c>
      <c r="C1715" s="300" t="str">
        <f>IF(LEN(A1715)=0,"",INDEX('Smelter Reference List'!$C:$C,MATCH($A1715,'Smelter Reference List'!$E:$E,0)))</f>
        <v/>
      </c>
      <c r="D1715" s="294" t="str">
        <f ca="1">IF(ISERROR($S1715),"",OFFSET('Smelter Reference List'!$C$4,$S1715-4,0)&amp;"")</f>
        <v/>
      </c>
      <c r="E1715" s="294" t="str">
        <f ca="1">IF(ISERROR($S1715),"",OFFSET('Smelter Reference List'!$D$4,$S1715-4,0)&amp;"")</f>
        <v/>
      </c>
      <c r="F1715" s="294" t="str">
        <f ca="1">IF(ISERROR($S1715),"",OFFSET('Smelter Reference List'!$E$4,$S1715-4,0))</f>
        <v/>
      </c>
      <c r="G1715" s="294" t="str">
        <f ca="1">IF(C1715=$U$4,"Enter smelter details", IF(ISERROR($S1715),"",OFFSET('Smelter Reference List'!$F$4,$S1715-4,0)))</f>
        <v/>
      </c>
      <c r="H1715" s="295" t="str">
        <f ca="1">IF(ISERROR($S1715),"",OFFSET('Smelter Reference List'!$G$4,$S1715-4,0))</f>
        <v/>
      </c>
      <c r="I1715" s="296" t="str">
        <f ca="1">IF(ISERROR($S1715),"",OFFSET('Smelter Reference List'!$H$4,$S1715-4,0))</f>
        <v/>
      </c>
      <c r="J1715" s="296" t="str">
        <f ca="1">IF(ISERROR($S1715),"",OFFSET('Smelter Reference List'!$I$4,$S1715-4,0))</f>
        <v/>
      </c>
      <c r="K1715" s="297"/>
      <c r="L1715" s="297"/>
      <c r="M1715" s="297"/>
      <c r="N1715" s="297"/>
      <c r="O1715" s="297"/>
      <c r="P1715" s="297"/>
      <c r="Q1715" s="298"/>
      <c r="R1715" s="227"/>
      <c r="S1715" s="228" t="e">
        <f>IF(C1715="",NA(),MATCH($B1715&amp;$C1715,'Smelter Reference List'!$J:$J,0))</f>
        <v>#N/A</v>
      </c>
      <c r="T1715" s="229"/>
      <c r="U1715" s="229">
        <f t="shared" ca="1" si="53"/>
        <v>0</v>
      </c>
      <c r="V1715" s="229"/>
      <c r="W1715" s="229"/>
      <c r="Y1715" s="223" t="str">
        <f t="shared" si="54"/>
        <v/>
      </c>
    </row>
    <row r="1716" spans="1:25" s="223" customFormat="1" ht="20.25">
      <c r="A1716" s="293"/>
      <c r="B1716" s="294" t="str">
        <f>IF(LEN(A1716)=0,"",INDEX('Smelter Reference List'!$A:$A,MATCH($A1716,'Smelter Reference List'!$E:$E,0)))</f>
        <v/>
      </c>
      <c r="C1716" s="300" t="str">
        <f>IF(LEN(A1716)=0,"",INDEX('Smelter Reference List'!$C:$C,MATCH($A1716,'Smelter Reference List'!$E:$E,0)))</f>
        <v/>
      </c>
      <c r="D1716" s="294" t="str">
        <f ca="1">IF(ISERROR($S1716),"",OFFSET('Smelter Reference List'!$C$4,$S1716-4,0)&amp;"")</f>
        <v/>
      </c>
      <c r="E1716" s="294" t="str">
        <f ca="1">IF(ISERROR($S1716),"",OFFSET('Smelter Reference List'!$D$4,$S1716-4,0)&amp;"")</f>
        <v/>
      </c>
      <c r="F1716" s="294" t="str">
        <f ca="1">IF(ISERROR($S1716),"",OFFSET('Smelter Reference List'!$E$4,$S1716-4,0))</f>
        <v/>
      </c>
      <c r="G1716" s="294" t="str">
        <f ca="1">IF(C1716=$U$4,"Enter smelter details", IF(ISERROR($S1716),"",OFFSET('Smelter Reference List'!$F$4,$S1716-4,0)))</f>
        <v/>
      </c>
      <c r="H1716" s="295" t="str">
        <f ca="1">IF(ISERROR($S1716),"",OFFSET('Smelter Reference List'!$G$4,$S1716-4,0))</f>
        <v/>
      </c>
      <c r="I1716" s="296" t="str">
        <f ca="1">IF(ISERROR($S1716),"",OFFSET('Smelter Reference List'!$H$4,$S1716-4,0))</f>
        <v/>
      </c>
      <c r="J1716" s="296" t="str">
        <f ca="1">IF(ISERROR($S1716),"",OFFSET('Smelter Reference List'!$I$4,$S1716-4,0))</f>
        <v/>
      </c>
      <c r="K1716" s="297"/>
      <c r="L1716" s="297"/>
      <c r="M1716" s="297"/>
      <c r="N1716" s="297"/>
      <c r="O1716" s="297"/>
      <c r="P1716" s="297"/>
      <c r="Q1716" s="298"/>
      <c r="R1716" s="227"/>
      <c r="S1716" s="228" t="e">
        <f>IF(C1716="",NA(),MATCH($B1716&amp;$C1716,'Smelter Reference List'!$J:$J,0))</f>
        <v>#N/A</v>
      </c>
      <c r="T1716" s="229"/>
      <c r="U1716" s="229">
        <f t="shared" ca="1" si="53"/>
        <v>0</v>
      </c>
      <c r="V1716" s="229"/>
      <c r="W1716" s="229"/>
      <c r="Y1716" s="223" t="str">
        <f t="shared" si="54"/>
        <v/>
      </c>
    </row>
    <row r="1717" spans="1:25" s="223" customFormat="1" ht="20.25">
      <c r="A1717" s="293"/>
      <c r="B1717" s="294" t="str">
        <f>IF(LEN(A1717)=0,"",INDEX('Smelter Reference List'!$A:$A,MATCH($A1717,'Smelter Reference List'!$E:$E,0)))</f>
        <v/>
      </c>
      <c r="C1717" s="300" t="str">
        <f>IF(LEN(A1717)=0,"",INDEX('Smelter Reference List'!$C:$C,MATCH($A1717,'Smelter Reference List'!$E:$E,0)))</f>
        <v/>
      </c>
      <c r="D1717" s="294" t="str">
        <f ca="1">IF(ISERROR($S1717),"",OFFSET('Smelter Reference List'!$C$4,$S1717-4,0)&amp;"")</f>
        <v/>
      </c>
      <c r="E1717" s="294" t="str">
        <f ca="1">IF(ISERROR($S1717),"",OFFSET('Smelter Reference List'!$D$4,$S1717-4,0)&amp;"")</f>
        <v/>
      </c>
      <c r="F1717" s="294" t="str">
        <f ca="1">IF(ISERROR($S1717),"",OFFSET('Smelter Reference List'!$E$4,$S1717-4,0))</f>
        <v/>
      </c>
      <c r="G1717" s="294" t="str">
        <f ca="1">IF(C1717=$U$4,"Enter smelter details", IF(ISERROR($S1717),"",OFFSET('Smelter Reference List'!$F$4,$S1717-4,0)))</f>
        <v/>
      </c>
      <c r="H1717" s="295" t="str">
        <f ca="1">IF(ISERROR($S1717),"",OFFSET('Smelter Reference List'!$G$4,$S1717-4,0))</f>
        <v/>
      </c>
      <c r="I1717" s="296" t="str">
        <f ca="1">IF(ISERROR($S1717),"",OFFSET('Smelter Reference List'!$H$4,$S1717-4,0))</f>
        <v/>
      </c>
      <c r="J1717" s="296" t="str">
        <f ca="1">IF(ISERROR($S1717),"",OFFSET('Smelter Reference List'!$I$4,$S1717-4,0))</f>
        <v/>
      </c>
      <c r="K1717" s="297"/>
      <c r="L1717" s="297"/>
      <c r="M1717" s="297"/>
      <c r="N1717" s="297"/>
      <c r="O1717" s="297"/>
      <c r="P1717" s="297"/>
      <c r="Q1717" s="298"/>
      <c r="R1717" s="227"/>
      <c r="S1717" s="228" t="e">
        <f>IF(C1717="",NA(),MATCH($B1717&amp;$C1717,'Smelter Reference List'!$J:$J,0))</f>
        <v>#N/A</v>
      </c>
      <c r="T1717" s="229"/>
      <c r="U1717" s="229">
        <f t="shared" ca="1" si="53"/>
        <v>0</v>
      </c>
      <c r="V1717" s="229"/>
      <c r="W1717" s="229"/>
      <c r="Y1717" s="223" t="str">
        <f t="shared" si="54"/>
        <v/>
      </c>
    </row>
    <row r="1718" spans="1:25" s="223" customFormat="1" ht="20.25">
      <c r="A1718" s="293"/>
      <c r="B1718" s="294" t="str">
        <f>IF(LEN(A1718)=0,"",INDEX('Smelter Reference List'!$A:$A,MATCH($A1718,'Smelter Reference List'!$E:$E,0)))</f>
        <v/>
      </c>
      <c r="C1718" s="300" t="str">
        <f>IF(LEN(A1718)=0,"",INDEX('Smelter Reference List'!$C:$C,MATCH($A1718,'Smelter Reference List'!$E:$E,0)))</f>
        <v/>
      </c>
      <c r="D1718" s="294" t="str">
        <f ca="1">IF(ISERROR($S1718),"",OFFSET('Smelter Reference List'!$C$4,$S1718-4,0)&amp;"")</f>
        <v/>
      </c>
      <c r="E1718" s="294" t="str">
        <f ca="1">IF(ISERROR($S1718),"",OFFSET('Smelter Reference List'!$D$4,$S1718-4,0)&amp;"")</f>
        <v/>
      </c>
      <c r="F1718" s="294" t="str">
        <f ca="1">IF(ISERROR($S1718),"",OFFSET('Smelter Reference List'!$E$4,$S1718-4,0))</f>
        <v/>
      </c>
      <c r="G1718" s="294" t="str">
        <f ca="1">IF(C1718=$U$4,"Enter smelter details", IF(ISERROR($S1718),"",OFFSET('Smelter Reference List'!$F$4,$S1718-4,0)))</f>
        <v/>
      </c>
      <c r="H1718" s="295" t="str">
        <f ca="1">IF(ISERROR($S1718),"",OFFSET('Smelter Reference List'!$G$4,$S1718-4,0))</f>
        <v/>
      </c>
      <c r="I1718" s="296" t="str">
        <f ca="1">IF(ISERROR($S1718),"",OFFSET('Smelter Reference List'!$H$4,$S1718-4,0))</f>
        <v/>
      </c>
      <c r="J1718" s="296" t="str">
        <f ca="1">IF(ISERROR($S1718),"",OFFSET('Smelter Reference List'!$I$4,$S1718-4,0))</f>
        <v/>
      </c>
      <c r="K1718" s="297"/>
      <c r="L1718" s="297"/>
      <c r="M1718" s="297"/>
      <c r="N1718" s="297"/>
      <c r="O1718" s="297"/>
      <c r="P1718" s="297"/>
      <c r="Q1718" s="298"/>
      <c r="R1718" s="227"/>
      <c r="S1718" s="228" t="e">
        <f>IF(C1718="",NA(),MATCH($B1718&amp;$C1718,'Smelter Reference List'!$J:$J,0))</f>
        <v>#N/A</v>
      </c>
      <c r="T1718" s="229"/>
      <c r="U1718" s="229">
        <f t="shared" ca="1" si="53"/>
        <v>0</v>
      </c>
      <c r="V1718" s="229"/>
      <c r="W1718" s="229"/>
      <c r="Y1718" s="223" t="str">
        <f t="shared" si="54"/>
        <v/>
      </c>
    </row>
    <row r="1719" spans="1:25" s="223" customFormat="1" ht="20.25">
      <c r="A1719" s="293"/>
      <c r="B1719" s="294" t="str">
        <f>IF(LEN(A1719)=0,"",INDEX('Smelter Reference List'!$A:$A,MATCH($A1719,'Smelter Reference List'!$E:$E,0)))</f>
        <v/>
      </c>
      <c r="C1719" s="300" t="str">
        <f>IF(LEN(A1719)=0,"",INDEX('Smelter Reference List'!$C:$C,MATCH($A1719,'Smelter Reference List'!$E:$E,0)))</f>
        <v/>
      </c>
      <c r="D1719" s="294" t="str">
        <f ca="1">IF(ISERROR($S1719),"",OFFSET('Smelter Reference List'!$C$4,$S1719-4,0)&amp;"")</f>
        <v/>
      </c>
      <c r="E1719" s="294" t="str">
        <f ca="1">IF(ISERROR($S1719),"",OFFSET('Smelter Reference List'!$D$4,$S1719-4,0)&amp;"")</f>
        <v/>
      </c>
      <c r="F1719" s="294" t="str">
        <f ca="1">IF(ISERROR($S1719),"",OFFSET('Smelter Reference List'!$E$4,$S1719-4,0))</f>
        <v/>
      </c>
      <c r="G1719" s="294" t="str">
        <f ca="1">IF(C1719=$U$4,"Enter smelter details", IF(ISERROR($S1719),"",OFFSET('Smelter Reference List'!$F$4,$S1719-4,0)))</f>
        <v/>
      </c>
      <c r="H1719" s="295" t="str">
        <f ca="1">IF(ISERROR($S1719),"",OFFSET('Smelter Reference List'!$G$4,$S1719-4,0))</f>
        <v/>
      </c>
      <c r="I1719" s="296" t="str">
        <f ca="1">IF(ISERROR($S1719),"",OFFSET('Smelter Reference List'!$H$4,$S1719-4,0))</f>
        <v/>
      </c>
      <c r="J1719" s="296" t="str">
        <f ca="1">IF(ISERROR($S1719),"",OFFSET('Smelter Reference List'!$I$4,$S1719-4,0))</f>
        <v/>
      </c>
      <c r="K1719" s="297"/>
      <c r="L1719" s="297"/>
      <c r="M1719" s="297"/>
      <c r="N1719" s="297"/>
      <c r="O1719" s="297"/>
      <c r="P1719" s="297"/>
      <c r="Q1719" s="298"/>
      <c r="R1719" s="227"/>
      <c r="S1719" s="228" t="e">
        <f>IF(C1719="",NA(),MATCH($B1719&amp;$C1719,'Smelter Reference List'!$J:$J,0))</f>
        <v>#N/A</v>
      </c>
      <c r="T1719" s="229"/>
      <c r="U1719" s="229">
        <f t="shared" ca="1" si="53"/>
        <v>0</v>
      </c>
      <c r="V1719" s="229"/>
      <c r="W1719" s="229"/>
      <c r="Y1719" s="223" t="str">
        <f t="shared" si="54"/>
        <v/>
      </c>
    </row>
    <row r="1720" spans="1:25" s="223" customFormat="1" ht="20.25">
      <c r="A1720" s="293"/>
      <c r="B1720" s="294" t="str">
        <f>IF(LEN(A1720)=0,"",INDEX('Smelter Reference List'!$A:$A,MATCH($A1720,'Smelter Reference List'!$E:$E,0)))</f>
        <v/>
      </c>
      <c r="C1720" s="300" t="str">
        <f>IF(LEN(A1720)=0,"",INDEX('Smelter Reference List'!$C:$C,MATCH($A1720,'Smelter Reference List'!$E:$E,0)))</f>
        <v/>
      </c>
      <c r="D1720" s="294" t="str">
        <f ca="1">IF(ISERROR($S1720),"",OFFSET('Smelter Reference List'!$C$4,$S1720-4,0)&amp;"")</f>
        <v/>
      </c>
      <c r="E1720" s="294" t="str">
        <f ca="1">IF(ISERROR($S1720),"",OFFSET('Smelter Reference List'!$D$4,$S1720-4,0)&amp;"")</f>
        <v/>
      </c>
      <c r="F1720" s="294" t="str">
        <f ca="1">IF(ISERROR($S1720),"",OFFSET('Smelter Reference List'!$E$4,$S1720-4,0))</f>
        <v/>
      </c>
      <c r="G1720" s="294" t="str">
        <f ca="1">IF(C1720=$U$4,"Enter smelter details", IF(ISERROR($S1720),"",OFFSET('Smelter Reference List'!$F$4,$S1720-4,0)))</f>
        <v/>
      </c>
      <c r="H1720" s="295" t="str">
        <f ca="1">IF(ISERROR($S1720),"",OFFSET('Smelter Reference List'!$G$4,$S1720-4,0))</f>
        <v/>
      </c>
      <c r="I1720" s="296" t="str">
        <f ca="1">IF(ISERROR($S1720),"",OFFSET('Smelter Reference List'!$H$4,$S1720-4,0))</f>
        <v/>
      </c>
      <c r="J1720" s="296" t="str">
        <f ca="1">IF(ISERROR($S1720),"",OFFSET('Smelter Reference List'!$I$4,$S1720-4,0))</f>
        <v/>
      </c>
      <c r="K1720" s="297"/>
      <c r="L1720" s="297"/>
      <c r="M1720" s="297"/>
      <c r="N1720" s="297"/>
      <c r="O1720" s="297"/>
      <c r="P1720" s="297"/>
      <c r="Q1720" s="298"/>
      <c r="R1720" s="227"/>
      <c r="S1720" s="228" t="e">
        <f>IF(C1720="",NA(),MATCH($B1720&amp;$C1720,'Smelter Reference List'!$J:$J,0))</f>
        <v>#N/A</v>
      </c>
      <c r="T1720" s="229"/>
      <c r="U1720" s="229">
        <f t="shared" ca="1" si="53"/>
        <v>0</v>
      </c>
      <c r="V1720" s="229"/>
      <c r="W1720" s="229"/>
      <c r="Y1720" s="223" t="str">
        <f t="shared" si="54"/>
        <v/>
      </c>
    </row>
    <row r="1721" spans="1:25" s="223" customFormat="1" ht="20.25">
      <c r="A1721" s="293"/>
      <c r="B1721" s="294" t="str">
        <f>IF(LEN(A1721)=0,"",INDEX('Smelter Reference List'!$A:$A,MATCH($A1721,'Smelter Reference List'!$E:$E,0)))</f>
        <v/>
      </c>
      <c r="C1721" s="300" t="str">
        <f>IF(LEN(A1721)=0,"",INDEX('Smelter Reference List'!$C:$C,MATCH($A1721,'Smelter Reference List'!$E:$E,0)))</f>
        <v/>
      </c>
      <c r="D1721" s="294" t="str">
        <f ca="1">IF(ISERROR($S1721),"",OFFSET('Smelter Reference List'!$C$4,$S1721-4,0)&amp;"")</f>
        <v/>
      </c>
      <c r="E1721" s="294" t="str">
        <f ca="1">IF(ISERROR($S1721),"",OFFSET('Smelter Reference List'!$D$4,$S1721-4,0)&amp;"")</f>
        <v/>
      </c>
      <c r="F1721" s="294" t="str">
        <f ca="1">IF(ISERROR($S1721),"",OFFSET('Smelter Reference List'!$E$4,$S1721-4,0))</f>
        <v/>
      </c>
      <c r="G1721" s="294" t="str">
        <f ca="1">IF(C1721=$U$4,"Enter smelter details", IF(ISERROR($S1721),"",OFFSET('Smelter Reference List'!$F$4,$S1721-4,0)))</f>
        <v/>
      </c>
      <c r="H1721" s="295" t="str">
        <f ca="1">IF(ISERROR($S1721),"",OFFSET('Smelter Reference List'!$G$4,$S1721-4,0))</f>
        <v/>
      </c>
      <c r="I1721" s="296" t="str">
        <f ca="1">IF(ISERROR($S1721),"",OFFSET('Smelter Reference List'!$H$4,$S1721-4,0))</f>
        <v/>
      </c>
      <c r="J1721" s="296" t="str">
        <f ca="1">IF(ISERROR($S1721),"",OFFSET('Smelter Reference List'!$I$4,$S1721-4,0))</f>
        <v/>
      </c>
      <c r="K1721" s="297"/>
      <c r="L1721" s="297"/>
      <c r="M1721" s="297"/>
      <c r="N1721" s="297"/>
      <c r="O1721" s="297"/>
      <c r="P1721" s="297"/>
      <c r="Q1721" s="298"/>
      <c r="R1721" s="227"/>
      <c r="S1721" s="228" t="e">
        <f>IF(C1721="",NA(),MATCH($B1721&amp;$C1721,'Smelter Reference List'!$J:$J,0))</f>
        <v>#N/A</v>
      </c>
      <c r="T1721" s="229"/>
      <c r="U1721" s="229">
        <f t="shared" ca="1" si="53"/>
        <v>0</v>
      </c>
      <c r="V1721" s="229"/>
      <c r="W1721" s="229"/>
      <c r="Y1721" s="223" t="str">
        <f t="shared" si="54"/>
        <v/>
      </c>
    </row>
    <row r="1722" spans="1:25" s="223" customFormat="1" ht="20.25">
      <c r="A1722" s="293"/>
      <c r="B1722" s="294" t="str">
        <f>IF(LEN(A1722)=0,"",INDEX('Smelter Reference List'!$A:$A,MATCH($A1722,'Smelter Reference List'!$E:$E,0)))</f>
        <v/>
      </c>
      <c r="C1722" s="300" t="str">
        <f>IF(LEN(A1722)=0,"",INDEX('Smelter Reference List'!$C:$C,MATCH($A1722,'Smelter Reference List'!$E:$E,0)))</f>
        <v/>
      </c>
      <c r="D1722" s="294" t="str">
        <f ca="1">IF(ISERROR($S1722),"",OFFSET('Smelter Reference List'!$C$4,$S1722-4,0)&amp;"")</f>
        <v/>
      </c>
      <c r="E1722" s="294" t="str">
        <f ca="1">IF(ISERROR($S1722),"",OFFSET('Smelter Reference List'!$D$4,$S1722-4,0)&amp;"")</f>
        <v/>
      </c>
      <c r="F1722" s="294" t="str">
        <f ca="1">IF(ISERROR($S1722),"",OFFSET('Smelter Reference List'!$E$4,$S1722-4,0))</f>
        <v/>
      </c>
      <c r="G1722" s="294" t="str">
        <f ca="1">IF(C1722=$U$4,"Enter smelter details", IF(ISERROR($S1722),"",OFFSET('Smelter Reference List'!$F$4,$S1722-4,0)))</f>
        <v/>
      </c>
      <c r="H1722" s="295" t="str">
        <f ca="1">IF(ISERROR($S1722),"",OFFSET('Smelter Reference List'!$G$4,$S1722-4,0))</f>
        <v/>
      </c>
      <c r="I1722" s="296" t="str">
        <f ca="1">IF(ISERROR($S1722),"",OFFSET('Smelter Reference List'!$H$4,$S1722-4,0))</f>
        <v/>
      </c>
      <c r="J1722" s="296" t="str">
        <f ca="1">IF(ISERROR($S1722),"",OFFSET('Smelter Reference List'!$I$4,$S1722-4,0))</f>
        <v/>
      </c>
      <c r="K1722" s="297"/>
      <c r="L1722" s="297"/>
      <c r="M1722" s="297"/>
      <c r="N1722" s="297"/>
      <c r="O1722" s="297"/>
      <c r="P1722" s="297"/>
      <c r="Q1722" s="298"/>
      <c r="R1722" s="227"/>
      <c r="S1722" s="228" t="e">
        <f>IF(C1722="",NA(),MATCH($B1722&amp;$C1722,'Smelter Reference List'!$J:$J,0))</f>
        <v>#N/A</v>
      </c>
      <c r="T1722" s="229"/>
      <c r="U1722" s="229">
        <f t="shared" ca="1" si="53"/>
        <v>0</v>
      </c>
      <c r="V1722" s="229"/>
      <c r="W1722" s="229"/>
      <c r="Y1722" s="223" t="str">
        <f t="shared" si="54"/>
        <v/>
      </c>
    </row>
    <row r="1723" spans="1:25" s="223" customFormat="1" ht="20.25">
      <c r="A1723" s="293"/>
      <c r="B1723" s="294" t="str">
        <f>IF(LEN(A1723)=0,"",INDEX('Smelter Reference List'!$A:$A,MATCH($A1723,'Smelter Reference List'!$E:$E,0)))</f>
        <v/>
      </c>
      <c r="C1723" s="300" t="str">
        <f>IF(LEN(A1723)=0,"",INDEX('Smelter Reference List'!$C:$C,MATCH($A1723,'Smelter Reference List'!$E:$E,0)))</f>
        <v/>
      </c>
      <c r="D1723" s="294" t="str">
        <f ca="1">IF(ISERROR($S1723),"",OFFSET('Smelter Reference List'!$C$4,$S1723-4,0)&amp;"")</f>
        <v/>
      </c>
      <c r="E1723" s="294" t="str">
        <f ca="1">IF(ISERROR($S1723),"",OFFSET('Smelter Reference List'!$D$4,$S1723-4,0)&amp;"")</f>
        <v/>
      </c>
      <c r="F1723" s="294" t="str">
        <f ca="1">IF(ISERROR($S1723),"",OFFSET('Smelter Reference List'!$E$4,$S1723-4,0))</f>
        <v/>
      </c>
      <c r="G1723" s="294" t="str">
        <f ca="1">IF(C1723=$U$4,"Enter smelter details", IF(ISERROR($S1723),"",OFFSET('Smelter Reference List'!$F$4,$S1723-4,0)))</f>
        <v/>
      </c>
      <c r="H1723" s="295" t="str">
        <f ca="1">IF(ISERROR($S1723),"",OFFSET('Smelter Reference List'!$G$4,$S1723-4,0))</f>
        <v/>
      </c>
      <c r="I1723" s="296" t="str">
        <f ca="1">IF(ISERROR($S1723),"",OFFSET('Smelter Reference List'!$H$4,$S1723-4,0))</f>
        <v/>
      </c>
      <c r="J1723" s="296" t="str">
        <f ca="1">IF(ISERROR($S1723),"",OFFSET('Smelter Reference List'!$I$4,$S1723-4,0))</f>
        <v/>
      </c>
      <c r="K1723" s="297"/>
      <c r="L1723" s="297"/>
      <c r="M1723" s="297"/>
      <c r="N1723" s="297"/>
      <c r="O1723" s="297"/>
      <c r="P1723" s="297"/>
      <c r="Q1723" s="298"/>
      <c r="R1723" s="227"/>
      <c r="S1723" s="228" t="e">
        <f>IF(C1723="",NA(),MATCH($B1723&amp;$C1723,'Smelter Reference List'!$J:$J,0))</f>
        <v>#N/A</v>
      </c>
      <c r="T1723" s="229"/>
      <c r="U1723" s="229">
        <f t="shared" ca="1" si="53"/>
        <v>0</v>
      </c>
      <c r="V1723" s="229"/>
      <c r="W1723" s="229"/>
      <c r="Y1723" s="223" t="str">
        <f t="shared" si="54"/>
        <v/>
      </c>
    </row>
    <row r="1724" spans="1:25" s="223" customFormat="1" ht="20.25">
      <c r="A1724" s="293"/>
      <c r="B1724" s="294" t="str">
        <f>IF(LEN(A1724)=0,"",INDEX('Smelter Reference List'!$A:$A,MATCH($A1724,'Smelter Reference List'!$E:$E,0)))</f>
        <v/>
      </c>
      <c r="C1724" s="300" t="str">
        <f>IF(LEN(A1724)=0,"",INDEX('Smelter Reference List'!$C:$C,MATCH($A1724,'Smelter Reference List'!$E:$E,0)))</f>
        <v/>
      </c>
      <c r="D1724" s="294" t="str">
        <f ca="1">IF(ISERROR($S1724),"",OFFSET('Smelter Reference List'!$C$4,$S1724-4,0)&amp;"")</f>
        <v/>
      </c>
      <c r="E1724" s="294" t="str">
        <f ca="1">IF(ISERROR($S1724),"",OFFSET('Smelter Reference List'!$D$4,$S1724-4,0)&amp;"")</f>
        <v/>
      </c>
      <c r="F1724" s="294" t="str">
        <f ca="1">IF(ISERROR($S1724),"",OFFSET('Smelter Reference List'!$E$4,$S1724-4,0))</f>
        <v/>
      </c>
      <c r="G1724" s="294" t="str">
        <f ca="1">IF(C1724=$U$4,"Enter smelter details", IF(ISERROR($S1724),"",OFFSET('Smelter Reference List'!$F$4,$S1724-4,0)))</f>
        <v/>
      </c>
      <c r="H1724" s="295" t="str">
        <f ca="1">IF(ISERROR($S1724),"",OFFSET('Smelter Reference List'!$G$4,$S1724-4,0))</f>
        <v/>
      </c>
      <c r="I1724" s="296" t="str">
        <f ca="1">IF(ISERROR($S1724),"",OFFSET('Smelter Reference List'!$H$4,$S1724-4,0))</f>
        <v/>
      </c>
      <c r="J1724" s="296" t="str">
        <f ca="1">IF(ISERROR($S1724),"",OFFSET('Smelter Reference List'!$I$4,$S1724-4,0))</f>
        <v/>
      </c>
      <c r="K1724" s="297"/>
      <c r="L1724" s="297"/>
      <c r="M1724" s="297"/>
      <c r="N1724" s="297"/>
      <c r="O1724" s="297"/>
      <c r="P1724" s="297"/>
      <c r="Q1724" s="298"/>
      <c r="R1724" s="227"/>
      <c r="S1724" s="228" t="e">
        <f>IF(C1724="",NA(),MATCH($B1724&amp;$C1724,'Smelter Reference List'!$J:$J,0))</f>
        <v>#N/A</v>
      </c>
      <c r="T1724" s="229"/>
      <c r="U1724" s="229">
        <f t="shared" ca="1" si="53"/>
        <v>0</v>
      </c>
      <c r="V1724" s="229"/>
      <c r="W1724" s="229"/>
      <c r="Y1724" s="223" t="str">
        <f t="shared" si="54"/>
        <v/>
      </c>
    </row>
    <row r="1725" spans="1:25" s="223" customFormat="1" ht="20.25">
      <c r="A1725" s="293"/>
      <c r="B1725" s="294" t="str">
        <f>IF(LEN(A1725)=0,"",INDEX('Smelter Reference List'!$A:$A,MATCH($A1725,'Smelter Reference List'!$E:$E,0)))</f>
        <v/>
      </c>
      <c r="C1725" s="300" t="str">
        <f>IF(LEN(A1725)=0,"",INDEX('Smelter Reference List'!$C:$C,MATCH($A1725,'Smelter Reference List'!$E:$E,0)))</f>
        <v/>
      </c>
      <c r="D1725" s="294" t="str">
        <f ca="1">IF(ISERROR($S1725),"",OFFSET('Smelter Reference List'!$C$4,$S1725-4,0)&amp;"")</f>
        <v/>
      </c>
      <c r="E1725" s="294" t="str">
        <f ca="1">IF(ISERROR($S1725),"",OFFSET('Smelter Reference List'!$D$4,$S1725-4,0)&amp;"")</f>
        <v/>
      </c>
      <c r="F1725" s="294" t="str">
        <f ca="1">IF(ISERROR($S1725),"",OFFSET('Smelter Reference List'!$E$4,$S1725-4,0))</f>
        <v/>
      </c>
      <c r="G1725" s="294" t="str">
        <f ca="1">IF(C1725=$U$4,"Enter smelter details", IF(ISERROR($S1725),"",OFFSET('Smelter Reference List'!$F$4,$S1725-4,0)))</f>
        <v/>
      </c>
      <c r="H1725" s="295" t="str">
        <f ca="1">IF(ISERROR($S1725),"",OFFSET('Smelter Reference List'!$G$4,$S1725-4,0))</f>
        <v/>
      </c>
      <c r="I1725" s="296" t="str">
        <f ca="1">IF(ISERROR($S1725),"",OFFSET('Smelter Reference List'!$H$4,$S1725-4,0))</f>
        <v/>
      </c>
      <c r="J1725" s="296" t="str">
        <f ca="1">IF(ISERROR($S1725),"",OFFSET('Smelter Reference List'!$I$4,$S1725-4,0))</f>
        <v/>
      </c>
      <c r="K1725" s="297"/>
      <c r="L1725" s="297"/>
      <c r="M1725" s="297"/>
      <c r="N1725" s="297"/>
      <c r="O1725" s="297"/>
      <c r="P1725" s="297"/>
      <c r="Q1725" s="298"/>
      <c r="R1725" s="227"/>
      <c r="S1725" s="228" t="e">
        <f>IF(C1725="",NA(),MATCH($B1725&amp;$C1725,'Smelter Reference List'!$J:$J,0))</f>
        <v>#N/A</v>
      </c>
      <c r="T1725" s="229"/>
      <c r="U1725" s="229">
        <f t="shared" ca="1" si="53"/>
        <v>0</v>
      </c>
      <c r="V1725" s="229"/>
      <c r="W1725" s="229"/>
      <c r="Y1725" s="223" t="str">
        <f t="shared" si="54"/>
        <v/>
      </c>
    </row>
    <row r="1726" spans="1:25" s="223" customFormat="1" ht="20.25">
      <c r="A1726" s="293"/>
      <c r="B1726" s="294" t="str">
        <f>IF(LEN(A1726)=0,"",INDEX('Smelter Reference List'!$A:$A,MATCH($A1726,'Smelter Reference List'!$E:$E,0)))</f>
        <v/>
      </c>
      <c r="C1726" s="300" t="str">
        <f>IF(LEN(A1726)=0,"",INDEX('Smelter Reference List'!$C:$C,MATCH($A1726,'Smelter Reference List'!$E:$E,0)))</f>
        <v/>
      </c>
      <c r="D1726" s="294" t="str">
        <f ca="1">IF(ISERROR($S1726),"",OFFSET('Smelter Reference List'!$C$4,$S1726-4,0)&amp;"")</f>
        <v/>
      </c>
      <c r="E1726" s="294" t="str">
        <f ca="1">IF(ISERROR($S1726),"",OFFSET('Smelter Reference List'!$D$4,$S1726-4,0)&amp;"")</f>
        <v/>
      </c>
      <c r="F1726" s="294" t="str">
        <f ca="1">IF(ISERROR($S1726),"",OFFSET('Smelter Reference List'!$E$4,$S1726-4,0))</f>
        <v/>
      </c>
      <c r="G1726" s="294" t="str">
        <f ca="1">IF(C1726=$U$4,"Enter smelter details", IF(ISERROR($S1726),"",OFFSET('Smelter Reference List'!$F$4,$S1726-4,0)))</f>
        <v/>
      </c>
      <c r="H1726" s="295" t="str">
        <f ca="1">IF(ISERROR($S1726),"",OFFSET('Smelter Reference List'!$G$4,$S1726-4,0))</f>
        <v/>
      </c>
      <c r="I1726" s="296" t="str">
        <f ca="1">IF(ISERROR($S1726),"",OFFSET('Smelter Reference List'!$H$4,$S1726-4,0))</f>
        <v/>
      </c>
      <c r="J1726" s="296" t="str">
        <f ca="1">IF(ISERROR($S1726),"",OFFSET('Smelter Reference List'!$I$4,$S1726-4,0))</f>
        <v/>
      </c>
      <c r="K1726" s="297"/>
      <c r="L1726" s="297"/>
      <c r="M1726" s="297"/>
      <c r="N1726" s="297"/>
      <c r="O1726" s="297"/>
      <c r="P1726" s="297"/>
      <c r="Q1726" s="298"/>
      <c r="R1726" s="227"/>
      <c r="S1726" s="228" t="e">
        <f>IF(C1726="",NA(),MATCH($B1726&amp;$C1726,'Smelter Reference List'!$J:$J,0))</f>
        <v>#N/A</v>
      </c>
      <c r="T1726" s="229"/>
      <c r="U1726" s="229">
        <f t="shared" ca="1" si="53"/>
        <v>0</v>
      </c>
      <c r="V1726" s="229"/>
      <c r="W1726" s="229"/>
      <c r="Y1726" s="223" t="str">
        <f t="shared" si="54"/>
        <v/>
      </c>
    </row>
    <row r="1727" spans="1:25" s="223" customFormat="1" ht="20.25">
      <c r="A1727" s="293"/>
      <c r="B1727" s="294" t="str">
        <f>IF(LEN(A1727)=0,"",INDEX('Smelter Reference List'!$A:$A,MATCH($A1727,'Smelter Reference List'!$E:$E,0)))</f>
        <v/>
      </c>
      <c r="C1727" s="300" t="str">
        <f>IF(LEN(A1727)=0,"",INDEX('Smelter Reference List'!$C:$C,MATCH($A1727,'Smelter Reference List'!$E:$E,0)))</f>
        <v/>
      </c>
      <c r="D1727" s="294" t="str">
        <f ca="1">IF(ISERROR($S1727),"",OFFSET('Smelter Reference List'!$C$4,$S1727-4,0)&amp;"")</f>
        <v/>
      </c>
      <c r="E1727" s="294" t="str">
        <f ca="1">IF(ISERROR($S1727),"",OFFSET('Smelter Reference List'!$D$4,$S1727-4,0)&amp;"")</f>
        <v/>
      </c>
      <c r="F1727" s="294" t="str">
        <f ca="1">IF(ISERROR($S1727),"",OFFSET('Smelter Reference List'!$E$4,$S1727-4,0))</f>
        <v/>
      </c>
      <c r="G1727" s="294" t="str">
        <f ca="1">IF(C1727=$U$4,"Enter smelter details", IF(ISERROR($S1727),"",OFFSET('Smelter Reference List'!$F$4,$S1727-4,0)))</f>
        <v/>
      </c>
      <c r="H1727" s="295" t="str">
        <f ca="1">IF(ISERROR($S1727),"",OFFSET('Smelter Reference List'!$G$4,$S1727-4,0))</f>
        <v/>
      </c>
      <c r="I1727" s="296" t="str">
        <f ca="1">IF(ISERROR($S1727),"",OFFSET('Smelter Reference List'!$H$4,$S1727-4,0))</f>
        <v/>
      </c>
      <c r="J1727" s="296" t="str">
        <f ca="1">IF(ISERROR($S1727),"",OFFSET('Smelter Reference List'!$I$4,$S1727-4,0))</f>
        <v/>
      </c>
      <c r="K1727" s="297"/>
      <c r="L1727" s="297"/>
      <c r="M1727" s="297"/>
      <c r="N1727" s="297"/>
      <c r="O1727" s="297"/>
      <c r="P1727" s="297"/>
      <c r="Q1727" s="298"/>
      <c r="R1727" s="227"/>
      <c r="S1727" s="228" t="e">
        <f>IF(C1727="",NA(),MATCH($B1727&amp;$C1727,'Smelter Reference List'!$J:$J,0))</f>
        <v>#N/A</v>
      </c>
      <c r="T1727" s="229"/>
      <c r="U1727" s="229">
        <f t="shared" ca="1" si="53"/>
        <v>0</v>
      </c>
      <c r="V1727" s="229"/>
      <c r="W1727" s="229"/>
      <c r="Y1727" s="223" t="str">
        <f t="shared" si="54"/>
        <v/>
      </c>
    </row>
    <row r="1728" spans="1:25" s="223" customFormat="1" ht="20.25">
      <c r="A1728" s="293"/>
      <c r="B1728" s="294" t="str">
        <f>IF(LEN(A1728)=0,"",INDEX('Smelter Reference List'!$A:$A,MATCH($A1728,'Smelter Reference List'!$E:$E,0)))</f>
        <v/>
      </c>
      <c r="C1728" s="300" t="str">
        <f>IF(LEN(A1728)=0,"",INDEX('Smelter Reference List'!$C:$C,MATCH($A1728,'Smelter Reference List'!$E:$E,0)))</f>
        <v/>
      </c>
      <c r="D1728" s="294" t="str">
        <f ca="1">IF(ISERROR($S1728),"",OFFSET('Smelter Reference List'!$C$4,$S1728-4,0)&amp;"")</f>
        <v/>
      </c>
      <c r="E1728" s="294" t="str">
        <f ca="1">IF(ISERROR($S1728),"",OFFSET('Smelter Reference List'!$D$4,$S1728-4,0)&amp;"")</f>
        <v/>
      </c>
      <c r="F1728" s="294" t="str">
        <f ca="1">IF(ISERROR($S1728),"",OFFSET('Smelter Reference List'!$E$4,$S1728-4,0))</f>
        <v/>
      </c>
      <c r="G1728" s="294" t="str">
        <f ca="1">IF(C1728=$U$4,"Enter smelter details", IF(ISERROR($S1728),"",OFFSET('Smelter Reference List'!$F$4,$S1728-4,0)))</f>
        <v/>
      </c>
      <c r="H1728" s="295" t="str">
        <f ca="1">IF(ISERROR($S1728),"",OFFSET('Smelter Reference List'!$G$4,$S1728-4,0))</f>
        <v/>
      </c>
      <c r="I1728" s="296" t="str">
        <f ca="1">IF(ISERROR($S1728),"",OFFSET('Smelter Reference List'!$H$4,$S1728-4,0))</f>
        <v/>
      </c>
      <c r="J1728" s="296" t="str">
        <f ca="1">IF(ISERROR($S1728),"",OFFSET('Smelter Reference List'!$I$4,$S1728-4,0))</f>
        <v/>
      </c>
      <c r="K1728" s="297"/>
      <c r="L1728" s="297"/>
      <c r="M1728" s="297"/>
      <c r="N1728" s="297"/>
      <c r="O1728" s="297"/>
      <c r="P1728" s="297"/>
      <c r="Q1728" s="298"/>
      <c r="R1728" s="227"/>
      <c r="S1728" s="228" t="e">
        <f>IF(C1728="",NA(),MATCH($B1728&amp;$C1728,'Smelter Reference List'!$J:$J,0))</f>
        <v>#N/A</v>
      </c>
      <c r="T1728" s="229"/>
      <c r="U1728" s="229">
        <f t="shared" ca="1" si="53"/>
        <v>0</v>
      </c>
      <c r="V1728" s="229"/>
      <c r="W1728" s="229"/>
      <c r="Y1728" s="223" t="str">
        <f t="shared" si="54"/>
        <v/>
      </c>
    </row>
    <row r="1729" spans="1:25" s="223" customFormat="1" ht="20.25">
      <c r="A1729" s="293"/>
      <c r="B1729" s="294" t="str">
        <f>IF(LEN(A1729)=0,"",INDEX('Smelter Reference List'!$A:$A,MATCH($A1729,'Smelter Reference List'!$E:$E,0)))</f>
        <v/>
      </c>
      <c r="C1729" s="300" t="str">
        <f>IF(LEN(A1729)=0,"",INDEX('Smelter Reference List'!$C:$C,MATCH($A1729,'Smelter Reference List'!$E:$E,0)))</f>
        <v/>
      </c>
      <c r="D1729" s="294" t="str">
        <f ca="1">IF(ISERROR($S1729),"",OFFSET('Smelter Reference List'!$C$4,$S1729-4,0)&amp;"")</f>
        <v/>
      </c>
      <c r="E1729" s="294" t="str">
        <f ca="1">IF(ISERROR($S1729),"",OFFSET('Smelter Reference List'!$D$4,$S1729-4,0)&amp;"")</f>
        <v/>
      </c>
      <c r="F1729" s="294" t="str">
        <f ca="1">IF(ISERROR($S1729),"",OFFSET('Smelter Reference List'!$E$4,$S1729-4,0))</f>
        <v/>
      </c>
      <c r="G1729" s="294" t="str">
        <f ca="1">IF(C1729=$U$4,"Enter smelter details", IF(ISERROR($S1729),"",OFFSET('Smelter Reference List'!$F$4,$S1729-4,0)))</f>
        <v/>
      </c>
      <c r="H1729" s="295" t="str">
        <f ca="1">IF(ISERROR($S1729),"",OFFSET('Smelter Reference List'!$G$4,$S1729-4,0))</f>
        <v/>
      </c>
      <c r="I1729" s="296" t="str">
        <f ca="1">IF(ISERROR($S1729),"",OFFSET('Smelter Reference List'!$H$4,$S1729-4,0))</f>
        <v/>
      </c>
      <c r="J1729" s="296" t="str">
        <f ca="1">IF(ISERROR($S1729),"",OFFSET('Smelter Reference List'!$I$4,$S1729-4,0))</f>
        <v/>
      </c>
      <c r="K1729" s="297"/>
      <c r="L1729" s="297"/>
      <c r="M1729" s="297"/>
      <c r="N1729" s="297"/>
      <c r="O1729" s="297"/>
      <c r="P1729" s="297"/>
      <c r="Q1729" s="298"/>
      <c r="R1729" s="227"/>
      <c r="S1729" s="228" t="e">
        <f>IF(C1729="",NA(),MATCH($B1729&amp;$C1729,'Smelter Reference List'!$J:$J,0))</f>
        <v>#N/A</v>
      </c>
      <c r="T1729" s="229"/>
      <c r="U1729" s="229">
        <f t="shared" ca="1" si="53"/>
        <v>0</v>
      </c>
      <c r="V1729" s="229"/>
      <c r="W1729" s="229"/>
      <c r="Y1729" s="223" t="str">
        <f t="shared" si="54"/>
        <v/>
      </c>
    </row>
    <row r="1730" spans="1:25" s="223" customFormat="1" ht="20.25">
      <c r="A1730" s="293"/>
      <c r="B1730" s="294" t="str">
        <f>IF(LEN(A1730)=0,"",INDEX('Smelter Reference List'!$A:$A,MATCH($A1730,'Smelter Reference List'!$E:$E,0)))</f>
        <v/>
      </c>
      <c r="C1730" s="300" t="str">
        <f>IF(LEN(A1730)=0,"",INDEX('Smelter Reference List'!$C:$C,MATCH($A1730,'Smelter Reference List'!$E:$E,0)))</f>
        <v/>
      </c>
      <c r="D1730" s="294" t="str">
        <f ca="1">IF(ISERROR($S1730),"",OFFSET('Smelter Reference List'!$C$4,$S1730-4,0)&amp;"")</f>
        <v/>
      </c>
      <c r="E1730" s="294" t="str">
        <f ca="1">IF(ISERROR($S1730),"",OFFSET('Smelter Reference List'!$D$4,$S1730-4,0)&amp;"")</f>
        <v/>
      </c>
      <c r="F1730" s="294" t="str">
        <f ca="1">IF(ISERROR($S1730),"",OFFSET('Smelter Reference List'!$E$4,$S1730-4,0))</f>
        <v/>
      </c>
      <c r="G1730" s="294" t="str">
        <f ca="1">IF(C1730=$U$4,"Enter smelter details", IF(ISERROR($S1730),"",OFFSET('Smelter Reference List'!$F$4,$S1730-4,0)))</f>
        <v/>
      </c>
      <c r="H1730" s="295" t="str">
        <f ca="1">IF(ISERROR($S1730),"",OFFSET('Smelter Reference List'!$G$4,$S1730-4,0))</f>
        <v/>
      </c>
      <c r="I1730" s="296" t="str">
        <f ca="1">IF(ISERROR($S1730),"",OFFSET('Smelter Reference List'!$H$4,$S1730-4,0))</f>
        <v/>
      </c>
      <c r="J1730" s="296" t="str">
        <f ca="1">IF(ISERROR($S1730),"",OFFSET('Smelter Reference List'!$I$4,$S1730-4,0))</f>
        <v/>
      </c>
      <c r="K1730" s="297"/>
      <c r="L1730" s="297"/>
      <c r="M1730" s="297"/>
      <c r="N1730" s="297"/>
      <c r="O1730" s="297"/>
      <c r="P1730" s="297"/>
      <c r="Q1730" s="298"/>
      <c r="R1730" s="227"/>
      <c r="S1730" s="228" t="e">
        <f>IF(C1730="",NA(),MATCH($B1730&amp;$C1730,'Smelter Reference List'!$J:$J,0))</f>
        <v>#N/A</v>
      </c>
      <c r="T1730" s="229"/>
      <c r="U1730" s="229">
        <f t="shared" ca="1" si="53"/>
        <v>0</v>
      </c>
      <c r="V1730" s="229"/>
      <c r="W1730" s="229"/>
      <c r="Y1730" s="223" t="str">
        <f t="shared" si="54"/>
        <v/>
      </c>
    </row>
    <row r="1731" spans="1:25" s="223" customFormat="1" ht="20.25">
      <c r="A1731" s="293"/>
      <c r="B1731" s="294" t="str">
        <f>IF(LEN(A1731)=0,"",INDEX('Smelter Reference List'!$A:$A,MATCH($A1731,'Smelter Reference List'!$E:$E,0)))</f>
        <v/>
      </c>
      <c r="C1731" s="300" t="str">
        <f>IF(LEN(A1731)=0,"",INDEX('Smelter Reference List'!$C:$C,MATCH($A1731,'Smelter Reference List'!$E:$E,0)))</f>
        <v/>
      </c>
      <c r="D1731" s="294" t="str">
        <f ca="1">IF(ISERROR($S1731),"",OFFSET('Smelter Reference List'!$C$4,$S1731-4,0)&amp;"")</f>
        <v/>
      </c>
      <c r="E1731" s="294" t="str">
        <f ca="1">IF(ISERROR($S1731),"",OFFSET('Smelter Reference List'!$D$4,$S1731-4,0)&amp;"")</f>
        <v/>
      </c>
      <c r="F1731" s="294" t="str">
        <f ca="1">IF(ISERROR($S1731),"",OFFSET('Smelter Reference List'!$E$4,$S1731-4,0))</f>
        <v/>
      </c>
      <c r="G1731" s="294" t="str">
        <f ca="1">IF(C1731=$U$4,"Enter smelter details", IF(ISERROR($S1731),"",OFFSET('Smelter Reference List'!$F$4,$S1731-4,0)))</f>
        <v/>
      </c>
      <c r="H1731" s="295" t="str">
        <f ca="1">IF(ISERROR($S1731),"",OFFSET('Smelter Reference List'!$G$4,$S1731-4,0))</f>
        <v/>
      </c>
      <c r="I1731" s="296" t="str">
        <f ca="1">IF(ISERROR($S1731),"",OFFSET('Smelter Reference List'!$H$4,$S1731-4,0))</f>
        <v/>
      </c>
      <c r="J1731" s="296" t="str">
        <f ca="1">IF(ISERROR($S1731),"",OFFSET('Smelter Reference List'!$I$4,$S1731-4,0))</f>
        <v/>
      </c>
      <c r="K1731" s="297"/>
      <c r="L1731" s="297"/>
      <c r="M1731" s="297"/>
      <c r="N1731" s="297"/>
      <c r="O1731" s="297"/>
      <c r="P1731" s="297"/>
      <c r="Q1731" s="298"/>
      <c r="R1731" s="227"/>
      <c r="S1731" s="228" t="e">
        <f>IF(C1731="",NA(),MATCH($B1731&amp;$C1731,'Smelter Reference List'!$J:$J,0))</f>
        <v>#N/A</v>
      </c>
      <c r="T1731" s="229"/>
      <c r="U1731" s="229">
        <f t="shared" ca="1" si="53"/>
        <v>0</v>
      </c>
      <c r="V1731" s="229"/>
      <c r="W1731" s="229"/>
      <c r="Y1731" s="223" t="str">
        <f t="shared" si="54"/>
        <v/>
      </c>
    </row>
    <row r="1732" spans="1:25" s="223" customFormat="1" ht="20.25">
      <c r="A1732" s="293"/>
      <c r="B1732" s="294" t="str">
        <f>IF(LEN(A1732)=0,"",INDEX('Smelter Reference List'!$A:$A,MATCH($A1732,'Smelter Reference List'!$E:$E,0)))</f>
        <v/>
      </c>
      <c r="C1732" s="300" t="str">
        <f>IF(LEN(A1732)=0,"",INDEX('Smelter Reference List'!$C:$C,MATCH($A1732,'Smelter Reference List'!$E:$E,0)))</f>
        <v/>
      </c>
      <c r="D1732" s="294" t="str">
        <f ca="1">IF(ISERROR($S1732),"",OFFSET('Smelter Reference List'!$C$4,$S1732-4,0)&amp;"")</f>
        <v/>
      </c>
      <c r="E1732" s="294" t="str">
        <f ca="1">IF(ISERROR($S1732),"",OFFSET('Smelter Reference List'!$D$4,$S1732-4,0)&amp;"")</f>
        <v/>
      </c>
      <c r="F1732" s="294" t="str">
        <f ca="1">IF(ISERROR($S1732),"",OFFSET('Smelter Reference List'!$E$4,$S1732-4,0))</f>
        <v/>
      </c>
      <c r="G1732" s="294" t="str">
        <f ca="1">IF(C1732=$U$4,"Enter smelter details", IF(ISERROR($S1732),"",OFFSET('Smelter Reference List'!$F$4,$S1732-4,0)))</f>
        <v/>
      </c>
      <c r="H1732" s="295" t="str">
        <f ca="1">IF(ISERROR($S1732),"",OFFSET('Smelter Reference List'!$G$4,$S1732-4,0))</f>
        <v/>
      </c>
      <c r="I1732" s="296" t="str">
        <f ca="1">IF(ISERROR($S1732),"",OFFSET('Smelter Reference List'!$H$4,$S1732-4,0))</f>
        <v/>
      </c>
      <c r="J1732" s="296" t="str">
        <f ca="1">IF(ISERROR($S1732),"",OFFSET('Smelter Reference List'!$I$4,$S1732-4,0))</f>
        <v/>
      </c>
      <c r="K1732" s="297"/>
      <c r="L1732" s="297"/>
      <c r="M1732" s="297"/>
      <c r="N1732" s="297"/>
      <c r="O1732" s="297"/>
      <c r="P1732" s="297"/>
      <c r="Q1732" s="298"/>
      <c r="R1732" s="227"/>
      <c r="S1732" s="228" t="e">
        <f>IF(C1732="",NA(),MATCH($B1732&amp;$C1732,'Smelter Reference List'!$J:$J,0))</f>
        <v>#N/A</v>
      </c>
      <c r="T1732" s="229"/>
      <c r="U1732" s="229">
        <f t="shared" ca="1" si="53"/>
        <v>0</v>
      </c>
      <c r="V1732" s="229"/>
      <c r="W1732" s="229"/>
      <c r="Y1732" s="223" t="str">
        <f t="shared" si="54"/>
        <v/>
      </c>
    </row>
    <row r="1733" spans="1:25" s="223" customFormat="1" ht="20.25">
      <c r="A1733" s="293"/>
      <c r="B1733" s="294" t="str">
        <f>IF(LEN(A1733)=0,"",INDEX('Smelter Reference List'!$A:$A,MATCH($A1733,'Smelter Reference List'!$E:$E,0)))</f>
        <v/>
      </c>
      <c r="C1733" s="300" t="str">
        <f>IF(LEN(A1733)=0,"",INDEX('Smelter Reference List'!$C:$C,MATCH($A1733,'Smelter Reference List'!$E:$E,0)))</f>
        <v/>
      </c>
      <c r="D1733" s="294" t="str">
        <f ca="1">IF(ISERROR($S1733),"",OFFSET('Smelter Reference List'!$C$4,$S1733-4,0)&amp;"")</f>
        <v/>
      </c>
      <c r="E1733" s="294" t="str">
        <f ca="1">IF(ISERROR($S1733),"",OFFSET('Smelter Reference List'!$D$4,$S1733-4,0)&amp;"")</f>
        <v/>
      </c>
      <c r="F1733" s="294" t="str">
        <f ca="1">IF(ISERROR($S1733),"",OFFSET('Smelter Reference List'!$E$4,$S1733-4,0))</f>
        <v/>
      </c>
      <c r="G1733" s="294" t="str">
        <f ca="1">IF(C1733=$U$4,"Enter smelter details", IF(ISERROR($S1733),"",OFFSET('Smelter Reference List'!$F$4,$S1733-4,0)))</f>
        <v/>
      </c>
      <c r="H1733" s="295" t="str">
        <f ca="1">IF(ISERROR($S1733),"",OFFSET('Smelter Reference List'!$G$4,$S1733-4,0))</f>
        <v/>
      </c>
      <c r="I1733" s="296" t="str">
        <f ca="1">IF(ISERROR($S1733),"",OFFSET('Smelter Reference List'!$H$4,$S1733-4,0))</f>
        <v/>
      </c>
      <c r="J1733" s="296" t="str">
        <f ca="1">IF(ISERROR($S1733),"",OFFSET('Smelter Reference List'!$I$4,$S1733-4,0))</f>
        <v/>
      </c>
      <c r="K1733" s="297"/>
      <c r="L1733" s="297"/>
      <c r="M1733" s="297"/>
      <c r="N1733" s="297"/>
      <c r="O1733" s="297"/>
      <c r="P1733" s="297"/>
      <c r="Q1733" s="298"/>
      <c r="R1733" s="227"/>
      <c r="S1733" s="228" t="e">
        <f>IF(C1733="",NA(),MATCH($B1733&amp;$C1733,'Smelter Reference List'!$J:$J,0))</f>
        <v>#N/A</v>
      </c>
      <c r="T1733" s="229"/>
      <c r="U1733" s="229">
        <f t="shared" ca="1" si="53"/>
        <v>0</v>
      </c>
      <c r="V1733" s="229"/>
      <c r="W1733" s="229"/>
      <c r="Y1733" s="223" t="str">
        <f t="shared" si="54"/>
        <v/>
      </c>
    </row>
    <row r="1734" spans="1:25" s="223" customFormat="1" ht="20.25">
      <c r="A1734" s="293"/>
      <c r="B1734" s="294" t="str">
        <f>IF(LEN(A1734)=0,"",INDEX('Smelter Reference List'!$A:$A,MATCH($A1734,'Smelter Reference List'!$E:$E,0)))</f>
        <v/>
      </c>
      <c r="C1734" s="300" t="str">
        <f>IF(LEN(A1734)=0,"",INDEX('Smelter Reference List'!$C:$C,MATCH($A1734,'Smelter Reference List'!$E:$E,0)))</f>
        <v/>
      </c>
      <c r="D1734" s="294" t="str">
        <f ca="1">IF(ISERROR($S1734),"",OFFSET('Smelter Reference List'!$C$4,$S1734-4,0)&amp;"")</f>
        <v/>
      </c>
      <c r="E1734" s="294" t="str">
        <f ca="1">IF(ISERROR($S1734),"",OFFSET('Smelter Reference List'!$D$4,$S1734-4,0)&amp;"")</f>
        <v/>
      </c>
      <c r="F1734" s="294" t="str">
        <f ca="1">IF(ISERROR($S1734),"",OFFSET('Smelter Reference List'!$E$4,$S1734-4,0))</f>
        <v/>
      </c>
      <c r="G1734" s="294" t="str">
        <f ca="1">IF(C1734=$U$4,"Enter smelter details", IF(ISERROR($S1734),"",OFFSET('Smelter Reference List'!$F$4,$S1734-4,0)))</f>
        <v/>
      </c>
      <c r="H1734" s="295" t="str">
        <f ca="1">IF(ISERROR($S1734),"",OFFSET('Smelter Reference List'!$G$4,$S1734-4,0))</f>
        <v/>
      </c>
      <c r="I1734" s="296" t="str">
        <f ca="1">IF(ISERROR($S1734),"",OFFSET('Smelter Reference List'!$H$4,$S1734-4,0))</f>
        <v/>
      </c>
      <c r="J1734" s="296" t="str">
        <f ca="1">IF(ISERROR($S1734),"",OFFSET('Smelter Reference List'!$I$4,$S1734-4,0))</f>
        <v/>
      </c>
      <c r="K1734" s="297"/>
      <c r="L1734" s="297"/>
      <c r="M1734" s="297"/>
      <c r="N1734" s="297"/>
      <c r="O1734" s="297"/>
      <c r="P1734" s="297"/>
      <c r="Q1734" s="298"/>
      <c r="R1734" s="227"/>
      <c r="S1734" s="228" t="e">
        <f>IF(C1734="",NA(),MATCH($B1734&amp;$C1734,'Smelter Reference List'!$J:$J,0))</f>
        <v>#N/A</v>
      </c>
      <c r="T1734" s="229"/>
      <c r="U1734" s="229">
        <f t="shared" ref="U1734:U1797" ca="1" si="55">IF(AND(C1734="Smelter not listed",OR(LEN(D1734)=0,LEN(E1734)=0)),1,0)</f>
        <v>0</v>
      </c>
      <c r="V1734" s="229"/>
      <c r="W1734" s="229"/>
      <c r="Y1734" s="223" t="str">
        <f t="shared" ref="Y1734:Y1797" si="56">B1734&amp;C1734</f>
        <v/>
      </c>
    </row>
    <row r="1735" spans="1:25" s="223" customFormat="1" ht="20.25">
      <c r="A1735" s="293"/>
      <c r="B1735" s="294" t="str">
        <f>IF(LEN(A1735)=0,"",INDEX('Smelter Reference List'!$A:$A,MATCH($A1735,'Smelter Reference List'!$E:$E,0)))</f>
        <v/>
      </c>
      <c r="C1735" s="300" t="str">
        <f>IF(LEN(A1735)=0,"",INDEX('Smelter Reference List'!$C:$C,MATCH($A1735,'Smelter Reference List'!$E:$E,0)))</f>
        <v/>
      </c>
      <c r="D1735" s="294" t="str">
        <f ca="1">IF(ISERROR($S1735),"",OFFSET('Smelter Reference List'!$C$4,$S1735-4,0)&amp;"")</f>
        <v/>
      </c>
      <c r="E1735" s="294" t="str">
        <f ca="1">IF(ISERROR($S1735),"",OFFSET('Smelter Reference List'!$D$4,$S1735-4,0)&amp;"")</f>
        <v/>
      </c>
      <c r="F1735" s="294" t="str">
        <f ca="1">IF(ISERROR($S1735),"",OFFSET('Smelter Reference List'!$E$4,$S1735-4,0))</f>
        <v/>
      </c>
      <c r="G1735" s="294" t="str">
        <f ca="1">IF(C1735=$U$4,"Enter smelter details", IF(ISERROR($S1735),"",OFFSET('Smelter Reference List'!$F$4,$S1735-4,0)))</f>
        <v/>
      </c>
      <c r="H1735" s="295" t="str">
        <f ca="1">IF(ISERROR($S1735),"",OFFSET('Smelter Reference List'!$G$4,$S1735-4,0))</f>
        <v/>
      </c>
      <c r="I1735" s="296" t="str">
        <f ca="1">IF(ISERROR($S1735),"",OFFSET('Smelter Reference List'!$H$4,$S1735-4,0))</f>
        <v/>
      </c>
      <c r="J1735" s="296" t="str">
        <f ca="1">IF(ISERROR($S1735),"",OFFSET('Smelter Reference List'!$I$4,$S1735-4,0))</f>
        <v/>
      </c>
      <c r="K1735" s="297"/>
      <c r="L1735" s="297"/>
      <c r="M1735" s="297"/>
      <c r="N1735" s="297"/>
      <c r="O1735" s="297"/>
      <c r="P1735" s="297"/>
      <c r="Q1735" s="298"/>
      <c r="R1735" s="227"/>
      <c r="S1735" s="228" t="e">
        <f>IF(C1735="",NA(),MATCH($B1735&amp;$C1735,'Smelter Reference List'!$J:$J,0))</f>
        <v>#N/A</v>
      </c>
      <c r="T1735" s="229"/>
      <c r="U1735" s="229">
        <f t="shared" ca="1" si="55"/>
        <v>0</v>
      </c>
      <c r="V1735" s="229"/>
      <c r="W1735" s="229"/>
      <c r="Y1735" s="223" t="str">
        <f t="shared" si="56"/>
        <v/>
      </c>
    </row>
    <row r="1736" spans="1:25" s="223" customFormat="1" ht="20.25">
      <c r="A1736" s="293"/>
      <c r="B1736" s="294" t="str">
        <f>IF(LEN(A1736)=0,"",INDEX('Smelter Reference List'!$A:$A,MATCH($A1736,'Smelter Reference List'!$E:$E,0)))</f>
        <v/>
      </c>
      <c r="C1736" s="300" t="str">
        <f>IF(LEN(A1736)=0,"",INDEX('Smelter Reference List'!$C:$C,MATCH($A1736,'Smelter Reference List'!$E:$E,0)))</f>
        <v/>
      </c>
      <c r="D1736" s="294" t="str">
        <f ca="1">IF(ISERROR($S1736),"",OFFSET('Smelter Reference List'!$C$4,$S1736-4,0)&amp;"")</f>
        <v/>
      </c>
      <c r="E1736" s="294" t="str">
        <f ca="1">IF(ISERROR($S1736),"",OFFSET('Smelter Reference List'!$D$4,$S1736-4,0)&amp;"")</f>
        <v/>
      </c>
      <c r="F1736" s="294" t="str">
        <f ca="1">IF(ISERROR($S1736),"",OFFSET('Smelter Reference List'!$E$4,$S1736-4,0))</f>
        <v/>
      </c>
      <c r="G1736" s="294" t="str">
        <f ca="1">IF(C1736=$U$4,"Enter smelter details", IF(ISERROR($S1736),"",OFFSET('Smelter Reference List'!$F$4,$S1736-4,0)))</f>
        <v/>
      </c>
      <c r="H1736" s="295" t="str">
        <f ca="1">IF(ISERROR($S1736),"",OFFSET('Smelter Reference List'!$G$4,$S1736-4,0))</f>
        <v/>
      </c>
      <c r="I1736" s="296" t="str">
        <f ca="1">IF(ISERROR($S1736),"",OFFSET('Smelter Reference List'!$H$4,$S1736-4,0))</f>
        <v/>
      </c>
      <c r="J1736" s="296" t="str">
        <f ca="1">IF(ISERROR($S1736),"",OFFSET('Smelter Reference List'!$I$4,$S1736-4,0))</f>
        <v/>
      </c>
      <c r="K1736" s="297"/>
      <c r="L1736" s="297"/>
      <c r="M1736" s="297"/>
      <c r="N1736" s="297"/>
      <c r="O1736" s="297"/>
      <c r="P1736" s="297"/>
      <c r="Q1736" s="298"/>
      <c r="R1736" s="227"/>
      <c r="S1736" s="228" t="e">
        <f>IF(C1736="",NA(),MATCH($B1736&amp;$C1736,'Smelter Reference List'!$J:$J,0))</f>
        <v>#N/A</v>
      </c>
      <c r="T1736" s="229"/>
      <c r="U1736" s="229">
        <f t="shared" ca="1" si="55"/>
        <v>0</v>
      </c>
      <c r="V1736" s="229"/>
      <c r="W1736" s="229"/>
      <c r="Y1736" s="223" t="str">
        <f t="shared" si="56"/>
        <v/>
      </c>
    </row>
    <row r="1737" spans="1:25" s="223" customFormat="1" ht="20.25">
      <c r="A1737" s="293"/>
      <c r="B1737" s="294" t="str">
        <f>IF(LEN(A1737)=0,"",INDEX('Smelter Reference List'!$A:$A,MATCH($A1737,'Smelter Reference List'!$E:$E,0)))</f>
        <v/>
      </c>
      <c r="C1737" s="300" t="str">
        <f>IF(LEN(A1737)=0,"",INDEX('Smelter Reference List'!$C:$C,MATCH($A1737,'Smelter Reference List'!$E:$E,0)))</f>
        <v/>
      </c>
      <c r="D1737" s="294" t="str">
        <f ca="1">IF(ISERROR($S1737),"",OFFSET('Smelter Reference List'!$C$4,$S1737-4,0)&amp;"")</f>
        <v/>
      </c>
      <c r="E1737" s="294" t="str">
        <f ca="1">IF(ISERROR($S1737),"",OFFSET('Smelter Reference List'!$D$4,$S1737-4,0)&amp;"")</f>
        <v/>
      </c>
      <c r="F1737" s="294" t="str">
        <f ca="1">IF(ISERROR($S1737),"",OFFSET('Smelter Reference List'!$E$4,$S1737-4,0))</f>
        <v/>
      </c>
      <c r="G1737" s="294" t="str">
        <f ca="1">IF(C1737=$U$4,"Enter smelter details", IF(ISERROR($S1737),"",OFFSET('Smelter Reference List'!$F$4,$S1737-4,0)))</f>
        <v/>
      </c>
      <c r="H1737" s="295" t="str">
        <f ca="1">IF(ISERROR($S1737),"",OFFSET('Smelter Reference List'!$G$4,$S1737-4,0))</f>
        <v/>
      </c>
      <c r="I1737" s="296" t="str">
        <f ca="1">IF(ISERROR($S1737),"",OFFSET('Smelter Reference List'!$H$4,$S1737-4,0))</f>
        <v/>
      </c>
      <c r="J1737" s="296" t="str">
        <f ca="1">IF(ISERROR($S1737),"",OFFSET('Smelter Reference List'!$I$4,$S1737-4,0))</f>
        <v/>
      </c>
      <c r="K1737" s="297"/>
      <c r="L1737" s="297"/>
      <c r="M1737" s="297"/>
      <c r="N1737" s="297"/>
      <c r="O1737" s="297"/>
      <c r="P1737" s="297"/>
      <c r="Q1737" s="298"/>
      <c r="R1737" s="227"/>
      <c r="S1737" s="228" t="e">
        <f>IF(C1737="",NA(),MATCH($B1737&amp;$C1737,'Smelter Reference List'!$J:$J,0))</f>
        <v>#N/A</v>
      </c>
      <c r="T1737" s="229"/>
      <c r="U1737" s="229">
        <f t="shared" ca="1" si="55"/>
        <v>0</v>
      </c>
      <c r="V1737" s="229"/>
      <c r="W1737" s="229"/>
      <c r="Y1737" s="223" t="str">
        <f t="shared" si="56"/>
        <v/>
      </c>
    </row>
    <row r="1738" spans="1:25" s="223" customFormat="1" ht="20.25">
      <c r="A1738" s="293"/>
      <c r="B1738" s="294" t="str">
        <f>IF(LEN(A1738)=0,"",INDEX('Smelter Reference List'!$A:$A,MATCH($A1738,'Smelter Reference List'!$E:$E,0)))</f>
        <v/>
      </c>
      <c r="C1738" s="300" t="str">
        <f>IF(LEN(A1738)=0,"",INDEX('Smelter Reference List'!$C:$C,MATCH($A1738,'Smelter Reference List'!$E:$E,0)))</f>
        <v/>
      </c>
      <c r="D1738" s="294" t="str">
        <f ca="1">IF(ISERROR($S1738),"",OFFSET('Smelter Reference List'!$C$4,$S1738-4,0)&amp;"")</f>
        <v/>
      </c>
      <c r="E1738" s="294" t="str">
        <f ca="1">IF(ISERROR($S1738),"",OFFSET('Smelter Reference List'!$D$4,$S1738-4,0)&amp;"")</f>
        <v/>
      </c>
      <c r="F1738" s="294" t="str">
        <f ca="1">IF(ISERROR($S1738),"",OFFSET('Smelter Reference List'!$E$4,$S1738-4,0))</f>
        <v/>
      </c>
      <c r="G1738" s="294" t="str">
        <f ca="1">IF(C1738=$U$4,"Enter smelter details", IF(ISERROR($S1738),"",OFFSET('Smelter Reference List'!$F$4,$S1738-4,0)))</f>
        <v/>
      </c>
      <c r="H1738" s="295" t="str">
        <f ca="1">IF(ISERROR($S1738),"",OFFSET('Smelter Reference List'!$G$4,$S1738-4,0))</f>
        <v/>
      </c>
      <c r="I1738" s="296" t="str">
        <f ca="1">IF(ISERROR($S1738),"",OFFSET('Smelter Reference List'!$H$4,$S1738-4,0))</f>
        <v/>
      </c>
      <c r="J1738" s="296" t="str">
        <f ca="1">IF(ISERROR($S1738),"",OFFSET('Smelter Reference List'!$I$4,$S1738-4,0))</f>
        <v/>
      </c>
      <c r="K1738" s="297"/>
      <c r="L1738" s="297"/>
      <c r="M1738" s="297"/>
      <c r="N1738" s="297"/>
      <c r="O1738" s="297"/>
      <c r="P1738" s="297"/>
      <c r="Q1738" s="298"/>
      <c r="R1738" s="227"/>
      <c r="S1738" s="228" t="e">
        <f>IF(C1738="",NA(),MATCH($B1738&amp;$C1738,'Smelter Reference List'!$J:$J,0))</f>
        <v>#N/A</v>
      </c>
      <c r="T1738" s="229"/>
      <c r="U1738" s="229">
        <f t="shared" ca="1" si="55"/>
        <v>0</v>
      </c>
      <c r="V1738" s="229"/>
      <c r="W1738" s="229"/>
      <c r="Y1738" s="223" t="str">
        <f t="shared" si="56"/>
        <v/>
      </c>
    </row>
    <row r="1739" spans="1:25" s="223" customFormat="1" ht="20.25">
      <c r="A1739" s="293"/>
      <c r="B1739" s="294" t="str">
        <f>IF(LEN(A1739)=0,"",INDEX('Smelter Reference List'!$A:$A,MATCH($A1739,'Smelter Reference List'!$E:$E,0)))</f>
        <v/>
      </c>
      <c r="C1739" s="300" t="str">
        <f>IF(LEN(A1739)=0,"",INDEX('Smelter Reference List'!$C:$C,MATCH($A1739,'Smelter Reference List'!$E:$E,0)))</f>
        <v/>
      </c>
      <c r="D1739" s="294" t="str">
        <f ca="1">IF(ISERROR($S1739),"",OFFSET('Smelter Reference List'!$C$4,$S1739-4,0)&amp;"")</f>
        <v/>
      </c>
      <c r="E1739" s="294" t="str">
        <f ca="1">IF(ISERROR($S1739),"",OFFSET('Smelter Reference List'!$D$4,$S1739-4,0)&amp;"")</f>
        <v/>
      </c>
      <c r="F1739" s="294" t="str">
        <f ca="1">IF(ISERROR($S1739),"",OFFSET('Smelter Reference List'!$E$4,$S1739-4,0))</f>
        <v/>
      </c>
      <c r="G1739" s="294" t="str">
        <f ca="1">IF(C1739=$U$4,"Enter smelter details", IF(ISERROR($S1739),"",OFFSET('Smelter Reference List'!$F$4,$S1739-4,0)))</f>
        <v/>
      </c>
      <c r="H1739" s="295" t="str">
        <f ca="1">IF(ISERROR($S1739),"",OFFSET('Smelter Reference List'!$G$4,$S1739-4,0))</f>
        <v/>
      </c>
      <c r="I1739" s="296" t="str">
        <f ca="1">IF(ISERROR($S1739),"",OFFSET('Smelter Reference List'!$H$4,$S1739-4,0))</f>
        <v/>
      </c>
      <c r="J1739" s="296" t="str">
        <f ca="1">IF(ISERROR($S1739),"",OFFSET('Smelter Reference List'!$I$4,$S1739-4,0))</f>
        <v/>
      </c>
      <c r="K1739" s="297"/>
      <c r="L1739" s="297"/>
      <c r="M1739" s="297"/>
      <c r="N1739" s="297"/>
      <c r="O1739" s="297"/>
      <c r="P1739" s="297"/>
      <c r="Q1739" s="298"/>
      <c r="R1739" s="227"/>
      <c r="S1739" s="228" t="e">
        <f>IF(C1739="",NA(),MATCH($B1739&amp;$C1739,'Smelter Reference List'!$J:$J,0))</f>
        <v>#N/A</v>
      </c>
      <c r="T1739" s="229"/>
      <c r="U1739" s="229">
        <f t="shared" ca="1" si="55"/>
        <v>0</v>
      </c>
      <c r="V1739" s="229"/>
      <c r="W1739" s="229"/>
      <c r="Y1739" s="223" t="str">
        <f t="shared" si="56"/>
        <v/>
      </c>
    </row>
    <row r="1740" spans="1:25" s="223" customFormat="1" ht="20.25">
      <c r="A1740" s="293"/>
      <c r="B1740" s="294" t="str">
        <f>IF(LEN(A1740)=0,"",INDEX('Smelter Reference List'!$A:$A,MATCH($A1740,'Smelter Reference List'!$E:$E,0)))</f>
        <v/>
      </c>
      <c r="C1740" s="300" t="str">
        <f>IF(LEN(A1740)=0,"",INDEX('Smelter Reference List'!$C:$C,MATCH($A1740,'Smelter Reference List'!$E:$E,0)))</f>
        <v/>
      </c>
      <c r="D1740" s="294" t="str">
        <f ca="1">IF(ISERROR($S1740),"",OFFSET('Smelter Reference List'!$C$4,$S1740-4,0)&amp;"")</f>
        <v/>
      </c>
      <c r="E1740" s="294" t="str">
        <f ca="1">IF(ISERROR($S1740),"",OFFSET('Smelter Reference List'!$D$4,$S1740-4,0)&amp;"")</f>
        <v/>
      </c>
      <c r="F1740" s="294" t="str">
        <f ca="1">IF(ISERROR($S1740),"",OFFSET('Smelter Reference List'!$E$4,$S1740-4,0))</f>
        <v/>
      </c>
      <c r="G1740" s="294" t="str">
        <f ca="1">IF(C1740=$U$4,"Enter smelter details", IF(ISERROR($S1740),"",OFFSET('Smelter Reference List'!$F$4,$S1740-4,0)))</f>
        <v/>
      </c>
      <c r="H1740" s="295" t="str">
        <f ca="1">IF(ISERROR($S1740),"",OFFSET('Smelter Reference List'!$G$4,$S1740-4,0))</f>
        <v/>
      </c>
      <c r="I1740" s="296" t="str">
        <f ca="1">IF(ISERROR($S1740),"",OFFSET('Smelter Reference List'!$H$4,$S1740-4,0))</f>
        <v/>
      </c>
      <c r="J1740" s="296" t="str">
        <f ca="1">IF(ISERROR($S1740),"",OFFSET('Smelter Reference List'!$I$4,$S1740-4,0))</f>
        <v/>
      </c>
      <c r="K1740" s="297"/>
      <c r="L1740" s="297"/>
      <c r="M1740" s="297"/>
      <c r="N1740" s="297"/>
      <c r="O1740" s="297"/>
      <c r="P1740" s="297"/>
      <c r="Q1740" s="298"/>
      <c r="R1740" s="227"/>
      <c r="S1740" s="228" t="e">
        <f>IF(C1740="",NA(),MATCH($B1740&amp;$C1740,'Smelter Reference List'!$J:$J,0))</f>
        <v>#N/A</v>
      </c>
      <c r="T1740" s="229"/>
      <c r="U1740" s="229">
        <f t="shared" ca="1" si="55"/>
        <v>0</v>
      </c>
      <c r="V1740" s="229"/>
      <c r="W1740" s="229"/>
      <c r="Y1740" s="223" t="str">
        <f t="shared" si="56"/>
        <v/>
      </c>
    </row>
    <row r="1741" spans="1:25" s="223" customFormat="1" ht="20.25">
      <c r="A1741" s="293"/>
      <c r="B1741" s="294" t="str">
        <f>IF(LEN(A1741)=0,"",INDEX('Smelter Reference List'!$A:$A,MATCH($A1741,'Smelter Reference List'!$E:$E,0)))</f>
        <v/>
      </c>
      <c r="C1741" s="300" t="str">
        <f>IF(LEN(A1741)=0,"",INDEX('Smelter Reference List'!$C:$C,MATCH($A1741,'Smelter Reference List'!$E:$E,0)))</f>
        <v/>
      </c>
      <c r="D1741" s="294" t="str">
        <f ca="1">IF(ISERROR($S1741),"",OFFSET('Smelter Reference List'!$C$4,$S1741-4,0)&amp;"")</f>
        <v/>
      </c>
      <c r="E1741" s="294" t="str">
        <f ca="1">IF(ISERROR($S1741),"",OFFSET('Smelter Reference List'!$D$4,$S1741-4,0)&amp;"")</f>
        <v/>
      </c>
      <c r="F1741" s="294" t="str">
        <f ca="1">IF(ISERROR($S1741),"",OFFSET('Smelter Reference List'!$E$4,$S1741-4,0))</f>
        <v/>
      </c>
      <c r="G1741" s="294" t="str">
        <f ca="1">IF(C1741=$U$4,"Enter smelter details", IF(ISERROR($S1741),"",OFFSET('Smelter Reference List'!$F$4,$S1741-4,0)))</f>
        <v/>
      </c>
      <c r="H1741" s="295" t="str">
        <f ca="1">IF(ISERROR($S1741),"",OFFSET('Smelter Reference List'!$G$4,$S1741-4,0))</f>
        <v/>
      </c>
      <c r="I1741" s="296" t="str">
        <f ca="1">IF(ISERROR($S1741),"",OFFSET('Smelter Reference List'!$H$4,$S1741-4,0))</f>
        <v/>
      </c>
      <c r="J1741" s="296" t="str">
        <f ca="1">IF(ISERROR($S1741),"",OFFSET('Smelter Reference List'!$I$4,$S1741-4,0))</f>
        <v/>
      </c>
      <c r="K1741" s="297"/>
      <c r="L1741" s="297"/>
      <c r="M1741" s="297"/>
      <c r="N1741" s="297"/>
      <c r="O1741" s="297"/>
      <c r="P1741" s="297"/>
      <c r="Q1741" s="298"/>
      <c r="R1741" s="227"/>
      <c r="S1741" s="228" t="e">
        <f>IF(C1741="",NA(),MATCH($B1741&amp;$C1741,'Smelter Reference List'!$J:$J,0))</f>
        <v>#N/A</v>
      </c>
      <c r="T1741" s="229"/>
      <c r="U1741" s="229">
        <f t="shared" ca="1" si="55"/>
        <v>0</v>
      </c>
      <c r="V1741" s="229"/>
      <c r="W1741" s="229"/>
      <c r="Y1741" s="223" t="str">
        <f t="shared" si="56"/>
        <v/>
      </c>
    </row>
    <row r="1742" spans="1:25" s="223" customFormat="1" ht="20.25">
      <c r="A1742" s="293"/>
      <c r="B1742" s="294" t="str">
        <f>IF(LEN(A1742)=0,"",INDEX('Smelter Reference List'!$A:$A,MATCH($A1742,'Smelter Reference List'!$E:$E,0)))</f>
        <v/>
      </c>
      <c r="C1742" s="300" t="str">
        <f>IF(LEN(A1742)=0,"",INDEX('Smelter Reference List'!$C:$C,MATCH($A1742,'Smelter Reference List'!$E:$E,0)))</f>
        <v/>
      </c>
      <c r="D1742" s="294" t="str">
        <f ca="1">IF(ISERROR($S1742),"",OFFSET('Smelter Reference List'!$C$4,$S1742-4,0)&amp;"")</f>
        <v/>
      </c>
      <c r="E1742" s="294" t="str">
        <f ca="1">IF(ISERROR($S1742),"",OFFSET('Smelter Reference List'!$D$4,$S1742-4,0)&amp;"")</f>
        <v/>
      </c>
      <c r="F1742" s="294" t="str">
        <f ca="1">IF(ISERROR($S1742),"",OFFSET('Smelter Reference List'!$E$4,$S1742-4,0))</f>
        <v/>
      </c>
      <c r="G1742" s="294" t="str">
        <f ca="1">IF(C1742=$U$4,"Enter smelter details", IF(ISERROR($S1742),"",OFFSET('Smelter Reference List'!$F$4,$S1742-4,0)))</f>
        <v/>
      </c>
      <c r="H1742" s="295" t="str">
        <f ca="1">IF(ISERROR($S1742),"",OFFSET('Smelter Reference List'!$G$4,$S1742-4,0))</f>
        <v/>
      </c>
      <c r="I1742" s="296" t="str">
        <f ca="1">IF(ISERROR($S1742),"",OFFSET('Smelter Reference List'!$H$4,$S1742-4,0))</f>
        <v/>
      </c>
      <c r="J1742" s="296" t="str">
        <f ca="1">IF(ISERROR($S1742),"",OFFSET('Smelter Reference List'!$I$4,$S1742-4,0))</f>
        <v/>
      </c>
      <c r="K1742" s="297"/>
      <c r="L1742" s="297"/>
      <c r="M1742" s="297"/>
      <c r="N1742" s="297"/>
      <c r="O1742" s="297"/>
      <c r="P1742" s="297"/>
      <c r="Q1742" s="298"/>
      <c r="R1742" s="227"/>
      <c r="S1742" s="228" t="e">
        <f>IF(C1742="",NA(),MATCH($B1742&amp;$C1742,'Smelter Reference List'!$J:$J,0))</f>
        <v>#N/A</v>
      </c>
      <c r="T1742" s="229"/>
      <c r="U1742" s="229">
        <f t="shared" ca="1" si="55"/>
        <v>0</v>
      </c>
      <c r="V1742" s="229"/>
      <c r="W1742" s="229"/>
      <c r="Y1742" s="223" t="str">
        <f t="shared" si="56"/>
        <v/>
      </c>
    </row>
    <row r="1743" spans="1:25" s="223" customFormat="1" ht="20.25">
      <c r="A1743" s="293"/>
      <c r="B1743" s="294" t="str">
        <f>IF(LEN(A1743)=0,"",INDEX('Smelter Reference List'!$A:$A,MATCH($A1743,'Smelter Reference List'!$E:$E,0)))</f>
        <v/>
      </c>
      <c r="C1743" s="300" t="str">
        <f>IF(LEN(A1743)=0,"",INDEX('Smelter Reference List'!$C:$C,MATCH($A1743,'Smelter Reference List'!$E:$E,0)))</f>
        <v/>
      </c>
      <c r="D1743" s="294" t="str">
        <f ca="1">IF(ISERROR($S1743),"",OFFSET('Smelter Reference List'!$C$4,$S1743-4,0)&amp;"")</f>
        <v/>
      </c>
      <c r="E1743" s="294" t="str">
        <f ca="1">IF(ISERROR($S1743),"",OFFSET('Smelter Reference List'!$D$4,$S1743-4,0)&amp;"")</f>
        <v/>
      </c>
      <c r="F1743" s="294" t="str">
        <f ca="1">IF(ISERROR($S1743),"",OFFSET('Smelter Reference List'!$E$4,$S1743-4,0))</f>
        <v/>
      </c>
      <c r="G1743" s="294" t="str">
        <f ca="1">IF(C1743=$U$4,"Enter smelter details", IF(ISERROR($S1743),"",OFFSET('Smelter Reference List'!$F$4,$S1743-4,0)))</f>
        <v/>
      </c>
      <c r="H1743" s="295" t="str">
        <f ca="1">IF(ISERROR($S1743),"",OFFSET('Smelter Reference List'!$G$4,$S1743-4,0))</f>
        <v/>
      </c>
      <c r="I1743" s="296" t="str">
        <f ca="1">IF(ISERROR($S1743),"",OFFSET('Smelter Reference List'!$H$4,$S1743-4,0))</f>
        <v/>
      </c>
      <c r="J1743" s="296" t="str">
        <f ca="1">IF(ISERROR($S1743),"",OFFSET('Smelter Reference List'!$I$4,$S1743-4,0))</f>
        <v/>
      </c>
      <c r="K1743" s="297"/>
      <c r="L1743" s="297"/>
      <c r="M1743" s="297"/>
      <c r="N1743" s="297"/>
      <c r="O1743" s="297"/>
      <c r="P1743" s="297"/>
      <c r="Q1743" s="298"/>
      <c r="R1743" s="227"/>
      <c r="S1743" s="228" t="e">
        <f>IF(C1743="",NA(),MATCH($B1743&amp;$C1743,'Smelter Reference List'!$J:$J,0))</f>
        <v>#N/A</v>
      </c>
      <c r="T1743" s="229"/>
      <c r="U1743" s="229">
        <f t="shared" ca="1" si="55"/>
        <v>0</v>
      </c>
      <c r="V1743" s="229"/>
      <c r="W1743" s="229"/>
      <c r="Y1743" s="223" t="str">
        <f t="shared" si="56"/>
        <v/>
      </c>
    </row>
    <row r="1744" spans="1:25" s="223" customFormat="1" ht="20.25">
      <c r="A1744" s="293"/>
      <c r="B1744" s="294" t="str">
        <f>IF(LEN(A1744)=0,"",INDEX('Smelter Reference List'!$A:$A,MATCH($A1744,'Smelter Reference List'!$E:$E,0)))</f>
        <v/>
      </c>
      <c r="C1744" s="300" t="str">
        <f>IF(LEN(A1744)=0,"",INDEX('Smelter Reference List'!$C:$C,MATCH($A1744,'Smelter Reference List'!$E:$E,0)))</f>
        <v/>
      </c>
      <c r="D1744" s="294" t="str">
        <f ca="1">IF(ISERROR($S1744),"",OFFSET('Smelter Reference List'!$C$4,$S1744-4,0)&amp;"")</f>
        <v/>
      </c>
      <c r="E1744" s="294" t="str">
        <f ca="1">IF(ISERROR($S1744),"",OFFSET('Smelter Reference List'!$D$4,$S1744-4,0)&amp;"")</f>
        <v/>
      </c>
      <c r="F1744" s="294" t="str">
        <f ca="1">IF(ISERROR($S1744),"",OFFSET('Smelter Reference List'!$E$4,$S1744-4,0))</f>
        <v/>
      </c>
      <c r="G1744" s="294" t="str">
        <f ca="1">IF(C1744=$U$4,"Enter smelter details", IF(ISERROR($S1744),"",OFFSET('Smelter Reference List'!$F$4,$S1744-4,0)))</f>
        <v/>
      </c>
      <c r="H1744" s="295" t="str">
        <f ca="1">IF(ISERROR($S1744),"",OFFSET('Smelter Reference List'!$G$4,$S1744-4,0))</f>
        <v/>
      </c>
      <c r="I1744" s="296" t="str">
        <f ca="1">IF(ISERROR($S1744),"",OFFSET('Smelter Reference List'!$H$4,$S1744-4,0))</f>
        <v/>
      </c>
      <c r="J1744" s="296" t="str">
        <f ca="1">IF(ISERROR($S1744),"",OFFSET('Smelter Reference List'!$I$4,$S1744-4,0))</f>
        <v/>
      </c>
      <c r="K1744" s="297"/>
      <c r="L1744" s="297"/>
      <c r="M1744" s="297"/>
      <c r="N1744" s="297"/>
      <c r="O1744" s="297"/>
      <c r="P1744" s="297"/>
      <c r="Q1744" s="298"/>
      <c r="R1744" s="227"/>
      <c r="S1744" s="228" t="e">
        <f>IF(C1744="",NA(),MATCH($B1744&amp;$C1744,'Smelter Reference List'!$J:$J,0))</f>
        <v>#N/A</v>
      </c>
      <c r="T1744" s="229"/>
      <c r="U1744" s="229">
        <f t="shared" ca="1" si="55"/>
        <v>0</v>
      </c>
      <c r="V1744" s="229"/>
      <c r="W1744" s="229"/>
      <c r="Y1744" s="223" t="str">
        <f t="shared" si="56"/>
        <v/>
      </c>
    </row>
    <row r="1745" spans="1:25" s="223" customFormat="1" ht="20.25">
      <c r="A1745" s="293"/>
      <c r="B1745" s="294" t="str">
        <f>IF(LEN(A1745)=0,"",INDEX('Smelter Reference List'!$A:$A,MATCH($A1745,'Smelter Reference List'!$E:$E,0)))</f>
        <v/>
      </c>
      <c r="C1745" s="300" t="str">
        <f>IF(LEN(A1745)=0,"",INDEX('Smelter Reference List'!$C:$C,MATCH($A1745,'Smelter Reference List'!$E:$E,0)))</f>
        <v/>
      </c>
      <c r="D1745" s="294" t="str">
        <f ca="1">IF(ISERROR($S1745),"",OFFSET('Smelter Reference List'!$C$4,$S1745-4,0)&amp;"")</f>
        <v/>
      </c>
      <c r="E1745" s="294" t="str">
        <f ca="1">IF(ISERROR($S1745),"",OFFSET('Smelter Reference List'!$D$4,$S1745-4,0)&amp;"")</f>
        <v/>
      </c>
      <c r="F1745" s="294" t="str">
        <f ca="1">IF(ISERROR($S1745),"",OFFSET('Smelter Reference List'!$E$4,$S1745-4,0))</f>
        <v/>
      </c>
      <c r="G1745" s="294" t="str">
        <f ca="1">IF(C1745=$U$4,"Enter smelter details", IF(ISERROR($S1745),"",OFFSET('Smelter Reference List'!$F$4,$S1745-4,0)))</f>
        <v/>
      </c>
      <c r="H1745" s="295" t="str">
        <f ca="1">IF(ISERROR($S1745),"",OFFSET('Smelter Reference List'!$G$4,$S1745-4,0))</f>
        <v/>
      </c>
      <c r="I1745" s="296" t="str">
        <f ca="1">IF(ISERROR($S1745),"",OFFSET('Smelter Reference List'!$H$4,$S1745-4,0))</f>
        <v/>
      </c>
      <c r="J1745" s="296" t="str">
        <f ca="1">IF(ISERROR($S1745),"",OFFSET('Smelter Reference List'!$I$4,$S1745-4,0))</f>
        <v/>
      </c>
      <c r="K1745" s="297"/>
      <c r="L1745" s="297"/>
      <c r="M1745" s="297"/>
      <c r="N1745" s="297"/>
      <c r="O1745" s="297"/>
      <c r="P1745" s="297"/>
      <c r="Q1745" s="298"/>
      <c r="R1745" s="227"/>
      <c r="S1745" s="228" t="e">
        <f>IF(C1745="",NA(),MATCH($B1745&amp;$C1745,'Smelter Reference List'!$J:$J,0))</f>
        <v>#N/A</v>
      </c>
      <c r="T1745" s="229"/>
      <c r="U1745" s="229">
        <f t="shared" ca="1" si="55"/>
        <v>0</v>
      </c>
      <c r="V1745" s="229"/>
      <c r="W1745" s="229"/>
      <c r="Y1745" s="223" t="str">
        <f t="shared" si="56"/>
        <v/>
      </c>
    </row>
    <row r="1746" spans="1:25" s="223" customFormat="1" ht="20.25">
      <c r="A1746" s="293"/>
      <c r="B1746" s="294" t="str">
        <f>IF(LEN(A1746)=0,"",INDEX('Smelter Reference List'!$A:$A,MATCH($A1746,'Smelter Reference List'!$E:$E,0)))</f>
        <v/>
      </c>
      <c r="C1746" s="300" t="str">
        <f>IF(LEN(A1746)=0,"",INDEX('Smelter Reference List'!$C:$C,MATCH($A1746,'Smelter Reference List'!$E:$E,0)))</f>
        <v/>
      </c>
      <c r="D1746" s="294" t="str">
        <f ca="1">IF(ISERROR($S1746),"",OFFSET('Smelter Reference List'!$C$4,$S1746-4,0)&amp;"")</f>
        <v/>
      </c>
      <c r="E1746" s="294" t="str">
        <f ca="1">IF(ISERROR($S1746),"",OFFSET('Smelter Reference List'!$D$4,$S1746-4,0)&amp;"")</f>
        <v/>
      </c>
      <c r="F1746" s="294" t="str">
        <f ca="1">IF(ISERROR($S1746),"",OFFSET('Smelter Reference List'!$E$4,$S1746-4,0))</f>
        <v/>
      </c>
      <c r="G1746" s="294" t="str">
        <f ca="1">IF(C1746=$U$4,"Enter smelter details", IF(ISERROR($S1746),"",OFFSET('Smelter Reference List'!$F$4,$S1746-4,0)))</f>
        <v/>
      </c>
      <c r="H1746" s="295" t="str">
        <f ca="1">IF(ISERROR($S1746),"",OFFSET('Smelter Reference List'!$G$4,$S1746-4,0))</f>
        <v/>
      </c>
      <c r="I1746" s="296" t="str">
        <f ca="1">IF(ISERROR($S1746),"",OFFSET('Smelter Reference List'!$H$4,$S1746-4,0))</f>
        <v/>
      </c>
      <c r="J1746" s="296" t="str">
        <f ca="1">IF(ISERROR($S1746),"",OFFSET('Smelter Reference List'!$I$4,$S1746-4,0))</f>
        <v/>
      </c>
      <c r="K1746" s="297"/>
      <c r="L1746" s="297"/>
      <c r="M1746" s="297"/>
      <c r="N1746" s="297"/>
      <c r="O1746" s="297"/>
      <c r="P1746" s="297"/>
      <c r="Q1746" s="298"/>
      <c r="R1746" s="227"/>
      <c r="S1746" s="228" t="e">
        <f>IF(C1746="",NA(),MATCH($B1746&amp;$C1746,'Smelter Reference List'!$J:$J,0))</f>
        <v>#N/A</v>
      </c>
      <c r="T1746" s="229"/>
      <c r="U1746" s="229">
        <f t="shared" ca="1" si="55"/>
        <v>0</v>
      </c>
      <c r="V1746" s="229"/>
      <c r="W1746" s="229"/>
      <c r="Y1746" s="223" t="str">
        <f t="shared" si="56"/>
        <v/>
      </c>
    </row>
    <row r="1747" spans="1:25" s="223" customFormat="1" ht="20.25">
      <c r="A1747" s="293"/>
      <c r="B1747" s="294" t="str">
        <f>IF(LEN(A1747)=0,"",INDEX('Smelter Reference List'!$A:$A,MATCH($A1747,'Smelter Reference List'!$E:$E,0)))</f>
        <v/>
      </c>
      <c r="C1747" s="300" t="str">
        <f>IF(LEN(A1747)=0,"",INDEX('Smelter Reference List'!$C:$C,MATCH($A1747,'Smelter Reference List'!$E:$E,0)))</f>
        <v/>
      </c>
      <c r="D1747" s="294" t="str">
        <f ca="1">IF(ISERROR($S1747),"",OFFSET('Smelter Reference List'!$C$4,$S1747-4,0)&amp;"")</f>
        <v/>
      </c>
      <c r="E1747" s="294" t="str">
        <f ca="1">IF(ISERROR($S1747),"",OFFSET('Smelter Reference List'!$D$4,$S1747-4,0)&amp;"")</f>
        <v/>
      </c>
      <c r="F1747" s="294" t="str">
        <f ca="1">IF(ISERROR($S1747),"",OFFSET('Smelter Reference List'!$E$4,$S1747-4,0))</f>
        <v/>
      </c>
      <c r="G1747" s="294" t="str">
        <f ca="1">IF(C1747=$U$4,"Enter smelter details", IF(ISERROR($S1747),"",OFFSET('Smelter Reference List'!$F$4,$S1747-4,0)))</f>
        <v/>
      </c>
      <c r="H1747" s="295" t="str">
        <f ca="1">IF(ISERROR($S1747),"",OFFSET('Smelter Reference List'!$G$4,$S1747-4,0))</f>
        <v/>
      </c>
      <c r="I1747" s="296" t="str">
        <f ca="1">IF(ISERROR($S1747),"",OFFSET('Smelter Reference List'!$H$4,$S1747-4,0))</f>
        <v/>
      </c>
      <c r="J1747" s="296" t="str">
        <f ca="1">IF(ISERROR($S1747),"",OFFSET('Smelter Reference List'!$I$4,$S1747-4,0))</f>
        <v/>
      </c>
      <c r="K1747" s="297"/>
      <c r="L1747" s="297"/>
      <c r="M1747" s="297"/>
      <c r="N1747" s="297"/>
      <c r="O1747" s="297"/>
      <c r="P1747" s="297"/>
      <c r="Q1747" s="298"/>
      <c r="R1747" s="227"/>
      <c r="S1747" s="228" t="e">
        <f>IF(C1747="",NA(),MATCH($B1747&amp;$C1747,'Smelter Reference List'!$J:$J,0))</f>
        <v>#N/A</v>
      </c>
      <c r="T1747" s="229"/>
      <c r="U1747" s="229">
        <f t="shared" ca="1" si="55"/>
        <v>0</v>
      </c>
      <c r="V1747" s="229"/>
      <c r="W1747" s="229"/>
      <c r="Y1747" s="223" t="str">
        <f t="shared" si="56"/>
        <v/>
      </c>
    </row>
    <row r="1748" spans="1:25" s="223" customFormat="1" ht="20.25">
      <c r="A1748" s="293"/>
      <c r="B1748" s="294" t="str">
        <f>IF(LEN(A1748)=0,"",INDEX('Smelter Reference List'!$A:$A,MATCH($A1748,'Smelter Reference List'!$E:$E,0)))</f>
        <v/>
      </c>
      <c r="C1748" s="300" t="str">
        <f>IF(LEN(A1748)=0,"",INDEX('Smelter Reference List'!$C:$C,MATCH($A1748,'Smelter Reference List'!$E:$E,0)))</f>
        <v/>
      </c>
      <c r="D1748" s="294" t="str">
        <f ca="1">IF(ISERROR($S1748),"",OFFSET('Smelter Reference List'!$C$4,$S1748-4,0)&amp;"")</f>
        <v/>
      </c>
      <c r="E1748" s="294" t="str">
        <f ca="1">IF(ISERROR($S1748),"",OFFSET('Smelter Reference List'!$D$4,$S1748-4,0)&amp;"")</f>
        <v/>
      </c>
      <c r="F1748" s="294" t="str">
        <f ca="1">IF(ISERROR($S1748),"",OFFSET('Smelter Reference List'!$E$4,$S1748-4,0))</f>
        <v/>
      </c>
      <c r="G1748" s="294" t="str">
        <f ca="1">IF(C1748=$U$4,"Enter smelter details", IF(ISERROR($S1748),"",OFFSET('Smelter Reference List'!$F$4,$S1748-4,0)))</f>
        <v/>
      </c>
      <c r="H1748" s="295" t="str">
        <f ca="1">IF(ISERROR($S1748),"",OFFSET('Smelter Reference List'!$G$4,$S1748-4,0))</f>
        <v/>
      </c>
      <c r="I1748" s="296" t="str">
        <f ca="1">IF(ISERROR($S1748),"",OFFSET('Smelter Reference List'!$H$4,$S1748-4,0))</f>
        <v/>
      </c>
      <c r="J1748" s="296" t="str">
        <f ca="1">IF(ISERROR($S1748),"",OFFSET('Smelter Reference List'!$I$4,$S1748-4,0))</f>
        <v/>
      </c>
      <c r="K1748" s="297"/>
      <c r="L1748" s="297"/>
      <c r="M1748" s="297"/>
      <c r="N1748" s="297"/>
      <c r="O1748" s="297"/>
      <c r="P1748" s="297"/>
      <c r="Q1748" s="298"/>
      <c r="R1748" s="227"/>
      <c r="S1748" s="228" t="e">
        <f>IF(C1748="",NA(),MATCH($B1748&amp;$C1748,'Smelter Reference List'!$J:$J,0))</f>
        <v>#N/A</v>
      </c>
      <c r="T1748" s="229"/>
      <c r="U1748" s="229">
        <f t="shared" ca="1" si="55"/>
        <v>0</v>
      </c>
      <c r="V1748" s="229"/>
      <c r="W1748" s="229"/>
      <c r="Y1748" s="223" t="str">
        <f t="shared" si="56"/>
        <v/>
      </c>
    </row>
    <row r="1749" spans="1:25" s="223" customFormat="1" ht="20.25">
      <c r="A1749" s="293"/>
      <c r="B1749" s="294" t="str">
        <f>IF(LEN(A1749)=0,"",INDEX('Smelter Reference List'!$A:$A,MATCH($A1749,'Smelter Reference List'!$E:$E,0)))</f>
        <v/>
      </c>
      <c r="C1749" s="300" t="str">
        <f>IF(LEN(A1749)=0,"",INDEX('Smelter Reference List'!$C:$C,MATCH($A1749,'Smelter Reference List'!$E:$E,0)))</f>
        <v/>
      </c>
      <c r="D1749" s="294" t="str">
        <f ca="1">IF(ISERROR($S1749),"",OFFSET('Smelter Reference List'!$C$4,$S1749-4,0)&amp;"")</f>
        <v/>
      </c>
      <c r="E1749" s="294" t="str">
        <f ca="1">IF(ISERROR($S1749),"",OFFSET('Smelter Reference List'!$D$4,$S1749-4,0)&amp;"")</f>
        <v/>
      </c>
      <c r="F1749" s="294" t="str">
        <f ca="1">IF(ISERROR($S1749),"",OFFSET('Smelter Reference List'!$E$4,$S1749-4,0))</f>
        <v/>
      </c>
      <c r="G1749" s="294" t="str">
        <f ca="1">IF(C1749=$U$4,"Enter smelter details", IF(ISERROR($S1749),"",OFFSET('Smelter Reference List'!$F$4,$S1749-4,0)))</f>
        <v/>
      </c>
      <c r="H1749" s="295" t="str">
        <f ca="1">IF(ISERROR($S1749),"",OFFSET('Smelter Reference List'!$G$4,$S1749-4,0))</f>
        <v/>
      </c>
      <c r="I1749" s="296" t="str">
        <f ca="1">IF(ISERROR($S1749),"",OFFSET('Smelter Reference List'!$H$4,$S1749-4,0))</f>
        <v/>
      </c>
      <c r="J1749" s="296" t="str">
        <f ca="1">IF(ISERROR($S1749),"",OFFSET('Smelter Reference List'!$I$4,$S1749-4,0))</f>
        <v/>
      </c>
      <c r="K1749" s="297"/>
      <c r="L1749" s="297"/>
      <c r="M1749" s="297"/>
      <c r="N1749" s="297"/>
      <c r="O1749" s="297"/>
      <c r="P1749" s="297"/>
      <c r="Q1749" s="298"/>
      <c r="R1749" s="227"/>
      <c r="S1749" s="228" t="e">
        <f>IF(C1749="",NA(),MATCH($B1749&amp;$C1749,'Smelter Reference List'!$J:$J,0))</f>
        <v>#N/A</v>
      </c>
      <c r="T1749" s="229"/>
      <c r="U1749" s="229">
        <f t="shared" ca="1" si="55"/>
        <v>0</v>
      </c>
      <c r="V1749" s="229"/>
      <c r="W1749" s="229"/>
      <c r="Y1749" s="223" t="str">
        <f t="shared" si="56"/>
        <v/>
      </c>
    </row>
    <row r="1750" spans="1:25" s="223" customFormat="1" ht="20.25">
      <c r="A1750" s="293"/>
      <c r="B1750" s="294" t="str">
        <f>IF(LEN(A1750)=0,"",INDEX('Smelter Reference List'!$A:$A,MATCH($A1750,'Smelter Reference List'!$E:$E,0)))</f>
        <v/>
      </c>
      <c r="C1750" s="300" t="str">
        <f>IF(LEN(A1750)=0,"",INDEX('Smelter Reference List'!$C:$C,MATCH($A1750,'Smelter Reference List'!$E:$E,0)))</f>
        <v/>
      </c>
      <c r="D1750" s="294" t="str">
        <f ca="1">IF(ISERROR($S1750),"",OFFSET('Smelter Reference List'!$C$4,$S1750-4,0)&amp;"")</f>
        <v/>
      </c>
      <c r="E1750" s="294" t="str">
        <f ca="1">IF(ISERROR($S1750),"",OFFSET('Smelter Reference List'!$D$4,$S1750-4,0)&amp;"")</f>
        <v/>
      </c>
      <c r="F1750" s="294" t="str">
        <f ca="1">IF(ISERROR($S1750),"",OFFSET('Smelter Reference List'!$E$4,$S1750-4,0))</f>
        <v/>
      </c>
      <c r="G1750" s="294" t="str">
        <f ca="1">IF(C1750=$U$4,"Enter smelter details", IF(ISERROR($S1750),"",OFFSET('Smelter Reference List'!$F$4,$S1750-4,0)))</f>
        <v/>
      </c>
      <c r="H1750" s="295" t="str">
        <f ca="1">IF(ISERROR($S1750),"",OFFSET('Smelter Reference List'!$G$4,$S1750-4,0))</f>
        <v/>
      </c>
      <c r="I1750" s="296" t="str">
        <f ca="1">IF(ISERROR($S1750),"",OFFSET('Smelter Reference List'!$H$4,$S1750-4,0))</f>
        <v/>
      </c>
      <c r="J1750" s="296" t="str">
        <f ca="1">IF(ISERROR($S1750),"",OFFSET('Smelter Reference List'!$I$4,$S1750-4,0))</f>
        <v/>
      </c>
      <c r="K1750" s="297"/>
      <c r="L1750" s="297"/>
      <c r="M1750" s="297"/>
      <c r="N1750" s="297"/>
      <c r="O1750" s="297"/>
      <c r="P1750" s="297"/>
      <c r="Q1750" s="298"/>
      <c r="R1750" s="227"/>
      <c r="S1750" s="228" t="e">
        <f>IF(C1750="",NA(),MATCH($B1750&amp;$C1750,'Smelter Reference List'!$J:$J,0))</f>
        <v>#N/A</v>
      </c>
      <c r="T1750" s="229"/>
      <c r="U1750" s="229">
        <f t="shared" ca="1" si="55"/>
        <v>0</v>
      </c>
      <c r="V1750" s="229"/>
      <c r="W1750" s="229"/>
      <c r="Y1750" s="223" t="str">
        <f t="shared" si="56"/>
        <v/>
      </c>
    </row>
    <row r="1751" spans="1:25" s="223" customFormat="1" ht="20.25">
      <c r="A1751" s="293"/>
      <c r="B1751" s="294" t="str">
        <f>IF(LEN(A1751)=0,"",INDEX('Smelter Reference List'!$A:$A,MATCH($A1751,'Smelter Reference List'!$E:$E,0)))</f>
        <v/>
      </c>
      <c r="C1751" s="300" t="str">
        <f>IF(LEN(A1751)=0,"",INDEX('Smelter Reference List'!$C:$C,MATCH($A1751,'Smelter Reference List'!$E:$E,0)))</f>
        <v/>
      </c>
      <c r="D1751" s="294" t="str">
        <f ca="1">IF(ISERROR($S1751),"",OFFSET('Smelter Reference List'!$C$4,$S1751-4,0)&amp;"")</f>
        <v/>
      </c>
      <c r="E1751" s="294" t="str">
        <f ca="1">IF(ISERROR($S1751),"",OFFSET('Smelter Reference List'!$D$4,$S1751-4,0)&amp;"")</f>
        <v/>
      </c>
      <c r="F1751" s="294" t="str">
        <f ca="1">IF(ISERROR($S1751),"",OFFSET('Smelter Reference List'!$E$4,$S1751-4,0))</f>
        <v/>
      </c>
      <c r="G1751" s="294" t="str">
        <f ca="1">IF(C1751=$U$4,"Enter smelter details", IF(ISERROR($S1751),"",OFFSET('Smelter Reference List'!$F$4,$S1751-4,0)))</f>
        <v/>
      </c>
      <c r="H1751" s="295" t="str">
        <f ca="1">IF(ISERROR($S1751),"",OFFSET('Smelter Reference List'!$G$4,$S1751-4,0))</f>
        <v/>
      </c>
      <c r="I1751" s="296" t="str">
        <f ca="1">IF(ISERROR($S1751),"",OFFSET('Smelter Reference List'!$H$4,$S1751-4,0))</f>
        <v/>
      </c>
      <c r="J1751" s="296" t="str">
        <f ca="1">IF(ISERROR($S1751),"",OFFSET('Smelter Reference List'!$I$4,$S1751-4,0))</f>
        <v/>
      </c>
      <c r="K1751" s="297"/>
      <c r="L1751" s="297"/>
      <c r="M1751" s="297"/>
      <c r="N1751" s="297"/>
      <c r="O1751" s="297"/>
      <c r="P1751" s="297"/>
      <c r="Q1751" s="298"/>
      <c r="R1751" s="227"/>
      <c r="S1751" s="228" t="e">
        <f>IF(C1751="",NA(),MATCH($B1751&amp;$C1751,'Smelter Reference List'!$J:$J,0))</f>
        <v>#N/A</v>
      </c>
      <c r="T1751" s="229"/>
      <c r="U1751" s="229">
        <f t="shared" ca="1" si="55"/>
        <v>0</v>
      </c>
      <c r="V1751" s="229"/>
      <c r="W1751" s="229"/>
      <c r="Y1751" s="223" t="str">
        <f t="shared" si="56"/>
        <v/>
      </c>
    </row>
    <row r="1752" spans="1:25" s="223" customFormat="1" ht="20.25">
      <c r="A1752" s="293"/>
      <c r="B1752" s="294" t="str">
        <f>IF(LEN(A1752)=0,"",INDEX('Smelter Reference List'!$A:$A,MATCH($A1752,'Smelter Reference List'!$E:$E,0)))</f>
        <v/>
      </c>
      <c r="C1752" s="300" t="str">
        <f>IF(LEN(A1752)=0,"",INDEX('Smelter Reference List'!$C:$C,MATCH($A1752,'Smelter Reference List'!$E:$E,0)))</f>
        <v/>
      </c>
      <c r="D1752" s="294" t="str">
        <f ca="1">IF(ISERROR($S1752),"",OFFSET('Smelter Reference List'!$C$4,$S1752-4,0)&amp;"")</f>
        <v/>
      </c>
      <c r="E1752" s="294" t="str">
        <f ca="1">IF(ISERROR($S1752),"",OFFSET('Smelter Reference List'!$D$4,$S1752-4,0)&amp;"")</f>
        <v/>
      </c>
      <c r="F1752" s="294" t="str">
        <f ca="1">IF(ISERROR($S1752),"",OFFSET('Smelter Reference List'!$E$4,$S1752-4,0))</f>
        <v/>
      </c>
      <c r="G1752" s="294" t="str">
        <f ca="1">IF(C1752=$U$4,"Enter smelter details", IF(ISERROR($S1752),"",OFFSET('Smelter Reference List'!$F$4,$S1752-4,0)))</f>
        <v/>
      </c>
      <c r="H1752" s="295" t="str">
        <f ca="1">IF(ISERROR($S1752),"",OFFSET('Smelter Reference List'!$G$4,$S1752-4,0))</f>
        <v/>
      </c>
      <c r="I1752" s="296" t="str">
        <f ca="1">IF(ISERROR($S1752),"",OFFSET('Smelter Reference List'!$H$4,$S1752-4,0))</f>
        <v/>
      </c>
      <c r="J1752" s="296" t="str">
        <f ca="1">IF(ISERROR($S1752),"",OFFSET('Smelter Reference List'!$I$4,$S1752-4,0))</f>
        <v/>
      </c>
      <c r="K1752" s="297"/>
      <c r="L1752" s="297"/>
      <c r="M1752" s="297"/>
      <c r="N1752" s="297"/>
      <c r="O1752" s="297"/>
      <c r="P1752" s="297"/>
      <c r="Q1752" s="298"/>
      <c r="R1752" s="227"/>
      <c r="S1752" s="228" t="e">
        <f>IF(C1752="",NA(),MATCH($B1752&amp;$C1752,'Smelter Reference List'!$J:$J,0))</f>
        <v>#N/A</v>
      </c>
      <c r="T1752" s="229"/>
      <c r="U1752" s="229">
        <f t="shared" ca="1" si="55"/>
        <v>0</v>
      </c>
      <c r="V1752" s="229"/>
      <c r="W1752" s="229"/>
      <c r="Y1752" s="223" t="str">
        <f t="shared" si="56"/>
        <v/>
      </c>
    </row>
    <row r="1753" spans="1:25" s="223" customFormat="1" ht="20.25">
      <c r="A1753" s="293"/>
      <c r="B1753" s="294" t="str">
        <f>IF(LEN(A1753)=0,"",INDEX('Smelter Reference List'!$A:$A,MATCH($A1753,'Smelter Reference List'!$E:$E,0)))</f>
        <v/>
      </c>
      <c r="C1753" s="300" t="str">
        <f>IF(LEN(A1753)=0,"",INDEX('Smelter Reference List'!$C:$C,MATCH($A1753,'Smelter Reference List'!$E:$E,0)))</f>
        <v/>
      </c>
      <c r="D1753" s="294" t="str">
        <f ca="1">IF(ISERROR($S1753),"",OFFSET('Smelter Reference List'!$C$4,$S1753-4,0)&amp;"")</f>
        <v/>
      </c>
      <c r="E1753" s="294" t="str">
        <f ca="1">IF(ISERROR($S1753),"",OFFSET('Smelter Reference List'!$D$4,$S1753-4,0)&amp;"")</f>
        <v/>
      </c>
      <c r="F1753" s="294" t="str">
        <f ca="1">IF(ISERROR($S1753),"",OFFSET('Smelter Reference List'!$E$4,$S1753-4,0))</f>
        <v/>
      </c>
      <c r="G1753" s="294" t="str">
        <f ca="1">IF(C1753=$U$4,"Enter smelter details", IF(ISERROR($S1753),"",OFFSET('Smelter Reference List'!$F$4,$S1753-4,0)))</f>
        <v/>
      </c>
      <c r="H1753" s="295" t="str">
        <f ca="1">IF(ISERROR($S1753),"",OFFSET('Smelter Reference List'!$G$4,$S1753-4,0))</f>
        <v/>
      </c>
      <c r="I1753" s="296" t="str">
        <f ca="1">IF(ISERROR($S1753),"",OFFSET('Smelter Reference List'!$H$4,$S1753-4,0))</f>
        <v/>
      </c>
      <c r="J1753" s="296" t="str">
        <f ca="1">IF(ISERROR($S1753),"",OFFSET('Smelter Reference List'!$I$4,$S1753-4,0))</f>
        <v/>
      </c>
      <c r="K1753" s="297"/>
      <c r="L1753" s="297"/>
      <c r="M1753" s="297"/>
      <c r="N1753" s="297"/>
      <c r="O1753" s="297"/>
      <c r="P1753" s="297"/>
      <c r="Q1753" s="298"/>
      <c r="R1753" s="227"/>
      <c r="S1753" s="228" t="e">
        <f>IF(C1753="",NA(),MATCH($B1753&amp;$C1753,'Smelter Reference List'!$J:$J,0))</f>
        <v>#N/A</v>
      </c>
      <c r="T1753" s="229"/>
      <c r="U1753" s="229">
        <f t="shared" ca="1" si="55"/>
        <v>0</v>
      </c>
      <c r="V1753" s="229"/>
      <c r="W1753" s="229"/>
      <c r="Y1753" s="223" t="str">
        <f t="shared" si="56"/>
        <v/>
      </c>
    </row>
    <row r="1754" spans="1:25" s="223" customFormat="1" ht="20.25">
      <c r="A1754" s="293"/>
      <c r="B1754" s="294" t="str">
        <f>IF(LEN(A1754)=0,"",INDEX('Smelter Reference List'!$A:$A,MATCH($A1754,'Smelter Reference List'!$E:$E,0)))</f>
        <v/>
      </c>
      <c r="C1754" s="300" t="str">
        <f>IF(LEN(A1754)=0,"",INDEX('Smelter Reference List'!$C:$C,MATCH($A1754,'Smelter Reference List'!$E:$E,0)))</f>
        <v/>
      </c>
      <c r="D1754" s="294" t="str">
        <f ca="1">IF(ISERROR($S1754),"",OFFSET('Smelter Reference List'!$C$4,$S1754-4,0)&amp;"")</f>
        <v/>
      </c>
      <c r="E1754" s="294" t="str">
        <f ca="1">IF(ISERROR($S1754),"",OFFSET('Smelter Reference List'!$D$4,$S1754-4,0)&amp;"")</f>
        <v/>
      </c>
      <c r="F1754" s="294" t="str">
        <f ca="1">IF(ISERROR($S1754),"",OFFSET('Smelter Reference List'!$E$4,$S1754-4,0))</f>
        <v/>
      </c>
      <c r="G1754" s="294" t="str">
        <f ca="1">IF(C1754=$U$4,"Enter smelter details", IF(ISERROR($S1754),"",OFFSET('Smelter Reference List'!$F$4,$S1754-4,0)))</f>
        <v/>
      </c>
      <c r="H1754" s="295" t="str">
        <f ca="1">IF(ISERROR($S1754),"",OFFSET('Smelter Reference List'!$G$4,$S1754-4,0))</f>
        <v/>
      </c>
      <c r="I1754" s="296" t="str">
        <f ca="1">IF(ISERROR($S1754),"",OFFSET('Smelter Reference List'!$H$4,$S1754-4,0))</f>
        <v/>
      </c>
      <c r="J1754" s="296" t="str">
        <f ca="1">IF(ISERROR($S1754),"",OFFSET('Smelter Reference List'!$I$4,$S1754-4,0))</f>
        <v/>
      </c>
      <c r="K1754" s="297"/>
      <c r="L1754" s="297"/>
      <c r="M1754" s="297"/>
      <c r="N1754" s="297"/>
      <c r="O1754" s="297"/>
      <c r="P1754" s="297"/>
      <c r="Q1754" s="298"/>
      <c r="R1754" s="227"/>
      <c r="S1754" s="228" t="e">
        <f>IF(C1754="",NA(),MATCH($B1754&amp;$C1754,'Smelter Reference List'!$J:$J,0))</f>
        <v>#N/A</v>
      </c>
      <c r="T1754" s="229"/>
      <c r="U1754" s="229">
        <f t="shared" ca="1" si="55"/>
        <v>0</v>
      </c>
      <c r="V1754" s="229"/>
      <c r="W1754" s="229"/>
      <c r="Y1754" s="223" t="str">
        <f t="shared" si="56"/>
        <v/>
      </c>
    </row>
    <row r="1755" spans="1:25" s="223" customFormat="1" ht="20.25">
      <c r="A1755" s="293"/>
      <c r="B1755" s="294" t="str">
        <f>IF(LEN(A1755)=0,"",INDEX('Smelter Reference List'!$A:$A,MATCH($A1755,'Smelter Reference List'!$E:$E,0)))</f>
        <v/>
      </c>
      <c r="C1755" s="300" t="str">
        <f>IF(LEN(A1755)=0,"",INDEX('Smelter Reference List'!$C:$C,MATCH($A1755,'Smelter Reference List'!$E:$E,0)))</f>
        <v/>
      </c>
      <c r="D1755" s="294" t="str">
        <f ca="1">IF(ISERROR($S1755),"",OFFSET('Smelter Reference List'!$C$4,$S1755-4,0)&amp;"")</f>
        <v/>
      </c>
      <c r="E1755" s="294" t="str">
        <f ca="1">IF(ISERROR($S1755),"",OFFSET('Smelter Reference List'!$D$4,$S1755-4,0)&amp;"")</f>
        <v/>
      </c>
      <c r="F1755" s="294" t="str">
        <f ca="1">IF(ISERROR($S1755),"",OFFSET('Smelter Reference List'!$E$4,$S1755-4,0))</f>
        <v/>
      </c>
      <c r="G1755" s="294" t="str">
        <f ca="1">IF(C1755=$U$4,"Enter smelter details", IF(ISERROR($S1755),"",OFFSET('Smelter Reference List'!$F$4,$S1755-4,0)))</f>
        <v/>
      </c>
      <c r="H1755" s="295" t="str">
        <f ca="1">IF(ISERROR($S1755),"",OFFSET('Smelter Reference List'!$G$4,$S1755-4,0))</f>
        <v/>
      </c>
      <c r="I1755" s="296" t="str">
        <f ca="1">IF(ISERROR($S1755),"",OFFSET('Smelter Reference List'!$H$4,$S1755-4,0))</f>
        <v/>
      </c>
      <c r="J1755" s="296" t="str">
        <f ca="1">IF(ISERROR($S1755),"",OFFSET('Smelter Reference List'!$I$4,$S1755-4,0))</f>
        <v/>
      </c>
      <c r="K1755" s="297"/>
      <c r="L1755" s="297"/>
      <c r="M1755" s="297"/>
      <c r="N1755" s="297"/>
      <c r="O1755" s="297"/>
      <c r="P1755" s="297"/>
      <c r="Q1755" s="298"/>
      <c r="R1755" s="227"/>
      <c r="S1755" s="228" t="e">
        <f>IF(C1755="",NA(),MATCH($B1755&amp;$C1755,'Smelter Reference List'!$J:$J,0))</f>
        <v>#N/A</v>
      </c>
      <c r="T1755" s="229"/>
      <c r="U1755" s="229">
        <f t="shared" ca="1" si="55"/>
        <v>0</v>
      </c>
      <c r="V1755" s="229"/>
      <c r="W1755" s="229"/>
      <c r="Y1755" s="223" t="str">
        <f t="shared" si="56"/>
        <v/>
      </c>
    </row>
    <row r="1756" spans="1:25" s="223" customFormat="1" ht="20.25">
      <c r="A1756" s="293"/>
      <c r="B1756" s="294" t="str">
        <f>IF(LEN(A1756)=0,"",INDEX('Smelter Reference List'!$A:$A,MATCH($A1756,'Smelter Reference List'!$E:$E,0)))</f>
        <v/>
      </c>
      <c r="C1756" s="300" t="str">
        <f>IF(LEN(A1756)=0,"",INDEX('Smelter Reference List'!$C:$C,MATCH($A1756,'Smelter Reference List'!$E:$E,0)))</f>
        <v/>
      </c>
      <c r="D1756" s="294" t="str">
        <f ca="1">IF(ISERROR($S1756),"",OFFSET('Smelter Reference List'!$C$4,$S1756-4,0)&amp;"")</f>
        <v/>
      </c>
      <c r="E1756" s="294" t="str">
        <f ca="1">IF(ISERROR($S1756),"",OFFSET('Smelter Reference List'!$D$4,$S1756-4,0)&amp;"")</f>
        <v/>
      </c>
      <c r="F1756" s="294" t="str">
        <f ca="1">IF(ISERROR($S1756),"",OFFSET('Smelter Reference List'!$E$4,$S1756-4,0))</f>
        <v/>
      </c>
      <c r="G1756" s="294" t="str">
        <f ca="1">IF(C1756=$U$4,"Enter smelter details", IF(ISERROR($S1756),"",OFFSET('Smelter Reference List'!$F$4,$S1756-4,0)))</f>
        <v/>
      </c>
      <c r="H1756" s="295" t="str">
        <f ca="1">IF(ISERROR($S1756),"",OFFSET('Smelter Reference List'!$G$4,$S1756-4,0))</f>
        <v/>
      </c>
      <c r="I1756" s="296" t="str">
        <f ca="1">IF(ISERROR($S1756),"",OFFSET('Smelter Reference List'!$H$4,$S1756-4,0))</f>
        <v/>
      </c>
      <c r="J1756" s="296" t="str">
        <f ca="1">IF(ISERROR($S1756),"",OFFSET('Smelter Reference List'!$I$4,$S1756-4,0))</f>
        <v/>
      </c>
      <c r="K1756" s="297"/>
      <c r="L1756" s="297"/>
      <c r="M1756" s="297"/>
      <c r="N1756" s="297"/>
      <c r="O1756" s="297"/>
      <c r="P1756" s="297"/>
      <c r="Q1756" s="298"/>
      <c r="R1756" s="227"/>
      <c r="S1756" s="228" t="e">
        <f>IF(C1756="",NA(),MATCH($B1756&amp;$C1756,'Smelter Reference List'!$J:$J,0))</f>
        <v>#N/A</v>
      </c>
      <c r="T1756" s="229"/>
      <c r="U1756" s="229">
        <f t="shared" ca="1" si="55"/>
        <v>0</v>
      </c>
      <c r="V1756" s="229"/>
      <c r="W1756" s="229"/>
      <c r="Y1756" s="223" t="str">
        <f t="shared" si="56"/>
        <v/>
      </c>
    </row>
    <row r="1757" spans="1:25" s="223" customFormat="1" ht="20.25">
      <c r="A1757" s="293"/>
      <c r="B1757" s="294" t="str">
        <f>IF(LEN(A1757)=0,"",INDEX('Smelter Reference List'!$A:$A,MATCH($A1757,'Smelter Reference List'!$E:$E,0)))</f>
        <v/>
      </c>
      <c r="C1757" s="300" t="str">
        <f>IF(LEN(A1757)=0,"",INDEX('Smelter Reference List'!$C:$C,MATCH($A1757,'Smelter Reference List'!$E:$E,0)))</f>
        <v/>
      </c>
      <c r="D1757" s="294" t="str">
        <f ca="1">IF(ISERROR($S1757),"",OFFSET('Smelter Reference List'!$C$4,$S1757-4,0)&amp;"")</f>
        <v/>
      </c>
      <c r="E1757" s="294" t="str">
        <f ca="1">IF(ISERROR($S1757),"",OFFSET('Smelter Reference List'!$D$4,$S1757-4,0)&amp;"")</f>
        <v/>
      </c>
      <c r="F1757" s="294" t="str">
        <f ca="1">IF(ISERROR($S1757),"",OFFSET('Smelter Reference List'!$E$4,$S1757-4,0))</f>
        <v/>
      </c>
      <c r="G1757" s="294" t="str">
        <f ca="1">IF(C1757=$U$4,"Enter smelter details", IF(ISERROR($S1757),"",OFFSET('Smelter Reference List'!$F$4,$S1757-4,0)))</f>
        <v/>
      </c>
      <c r="H1757" s="295" t="str">
        <f ca="1">IF(ISERROR($S1757),"",OFFSET('Smelter Reference List'!$G$4,$S1757-4,0))</f>
        <v/>
      </c>
      <c r="I1757" s="296" t="str">
        <f ca="1">IF(ISERROR($S1757),"",OFFSET('Smelter Reference List'!$H$4,$S1757-4,0))</f>
        <v/>
      </c>
      <c r="J1757" s="296" t="str">
        <f ca="1">IF(ISERROR($S1757),"",OFFSET('Smelter Reference List'!$I$4,$S1757-4,0))</f>
        <v/>
      </c>
      <c r="K1757" s="297"/>
      <c r="L1757" s="297"/>
      <c r="M1757" s="297"/>
      <c r="N1757" s="297"/>
      <c r="O1757" s="297"/>
      <c r="P1757" s="297"/>
      <c r="Q1757" s="298"/>
      <c r="R1757" s="227"/>
      <c r="S1757" s="228" t="e">
        <f>IF(C1757="",NA(),MATCH($B1757&amp;$C1757,'Smelter Reference List'!$J:$J,0))</f>
        <v>#N/A</v>
      </c>
      <c r="T1757" s="229"/>
      <c r="U1757" s="229">
        <f t="shared" ca="1" si="55"/>
        <v>0</v>
      </c>
      <c r="V1757" s="229"/>
      <c r="W1757" s="229"/>
      <c r="Y1757" s="223" t="str">
        <f t="shared" si="56"/>
        <v/>
      </c>
    </row>
    <row r="1758" spans="1:25" s="223" customFormat="1" ht="20.25">
      <c r="A1758" s="293"/>
      <c r="B1758" s="294" t="str">
        <f>IF(LEN(A1758)=0,"",INDEX('Smelter Reference List'!$A:$A,MATCH($A1758,'Smelter Reference List'!$E:$E,0)))</f>
        <v/>
      </c>
      <c r="C1758" s="300" t="str">
        <f>IF(LEN(A1758)=0,"",INDEX('Smelter Reference List'!$C:$C,MATCH($A1758,'Smelter Reference List'!$E:$E,0)))</f>
        <v/>
      </c>
      <c r="D1758" s="294" t="str">
        <f ca="1">IF(ISERROR($S1758),"",OFFSET('Smelter Reference List'!$C$4,$S1758-4,0)&amp;"")</f>
        <v/>
      </c>
      <c r="E1758" s="294" t="str">
        <f ca="1">IF(ISERROR($S1758),"",OFFSET('Smelter Reference List'!$D$4,$S1758-4,0)&amp;"")</f>
        <v/>
      </c>
      <c r="F1758" s="294" t="str">
        <f ca="1">IF(ISERROR($S1758),"",OFFSET('Smelter Reference List'!$E$4,$S1758-4,0))</f>
        <v/>
      </c>
      <c r="G1758" s="294" t="str">
        <f ca="1">IF(C1758=$U$4,"Enter smelter details", IF(ISERROR($S1758),"",OFFSET('Smelter Reference List'!$F$4,$S1758-4,0)))</f>
        <v/>
      </c>
      <c r="H1758" s="295" t="str">
        <f ca="1">IF(ISERROR($S1758),"",OFFSET('Smelter Reference List'!$G$4,$S1758-4,0))</f>
        <v/>
      </c>
      <c r="I1758" s="296" t="str">
        <f ca="1">IF(ISERROR($S1758),"",OFFSET('Smelter Reference List'!$H$4,$S1758-4,0))</f>
        <v/>
      </c>
      <c r="J1758" s="296" t="str">
        <f ca="1">IF(ISERROR($S1758),"",OFFSET('Smelter Reference List'!$I$4,$S1758-4,0))</f>
        <v/>
      </c>
      <c r="K1758" s="297"/>
      <c r="L1758" s="297"/>
      <c r="M1758" s="297"/>
      <c r="N1758" s="297"/>
      <c r="O1758" s="297"/>
      <c r="P1758" s="297"/>
      <c r="Q1758" s="298"/>
      <c r="R1758" s="227"/>
      <c r="S1758" s="228" t="e">
        <f>IF(C1758="",NA(),MATCH($B1758&amp;$C1758,'Smelter Reference List'!$J:$J,0))</f>
        <v>#N/A</v>
      </c>
      <c r="T1758" s="229"/>
      <c r="U1758" s="229">
        <f t="shared" ca="1" si="55"/>
        <v>0</v>
      </c>
      <c r="V1758" s="229"/>
      <c r="W1758" s="229"/>
      <c r="Y1758" s="223" t="str">
        <f t="shared" si="56"/>
        <v/>
      </c>
    </row>
    <row r="1759" spans="1:25" s="223" customFormat="1" ht="20.25">
      <c r="A1759" s="293"/>
      <c r="B1759" s="294" t="str">
        <f>IF(LEN(A1759)=0,"",INDEX('Smelter Reference List'!$A:$A,MATCH($A1759,'Smelter Reference List'!$E:$E,0)))</f>
        <v/>
      </c>
      <c r="C1759" s="300" t="str">
        <f>IF(LEN(A1759)=0,"",INDEX('Smelter Reference List'!$C:$C,MATCH($A1759,'Smelter Reference List'!$E:$E,0)))</f>
        <v/>
      </c>
      <c r="D1759" s="294" t="str">
        <f ca="1">IF(ISERROR($S1759),"",OFFSET('Smelter Reference List'!$C$4,$S1759-4,0)&amp;"")</f>
        <v/>
      </c>
      <c r="E1759" s="294" t="str">
        <f ca="1">IF(ISERROR($S1759),"",OFFSET('Smelter Reference List'!$D$4,$S1759-4,0)&amp;"")</f>
        <v/>
      </c>
      <c r="F1759" s="294" t="str">
        <f ca="1">IF(ISERROR($S1759),"",OFFSET('Smelter Reference List'!$E$4,$S1759-4,0))</f>
        <v/>
      </c>
      <c r="G1759" s="294" t="str">
        <f ca="1">IF(C1759=$U$4,"Enter smelter details", IF(ISERROR($S1759),"",OFFSET('Smelter Reference List'!$F$4,$S1759-4,0)))</f>
        <v/>
      </c>
      <c r="H1759" s="295" t="str">
        <f ca="1">IF(ISERROR($S1759),"",OFFSET('Smelter Reference List'!$G$4,$S1759-4,0))</f>
        <v/>
      </c>
      <c r="I1759" s="296" t="str">
        <f ca="1">IF(ISERROR($S1759),"",OFFSET('Smelter Reference List'!$H$4,$S1759-4,0))</f>
        <v/>
      </c>
      <c r="J1759" s="296" t="str">
        <f ca="1">IF(ISERROR($S1759),"",OFFSET('Smelter Reference List'!$I$4,$S1759-4,0))</f>
        <v/>
      </c>
      <c r="K1759" s="297"/>
      <c r="L1759" s="297"/>
      <c r="M1759" s="297"/>
      <c r="N1759" s="297"/>
      <c r="O1759" s="297"/>
      <c r="P1759" s="297"/>
      <c r="Q1759" s="298"/>
      <c r="R1759" s="227"/>
      <c r="S1759" s="228" t="e">
        <f>IF(C1759="",NA(),MATCH($B1759&amp;$C1759,'Smelter Reference List'!$J:$J,0))</f>
        <v>#N/A</v>
      </c>
      <c r="T1759" s="229"/>
      <c r="U1759" s="229">
        <f t="shared" ca="1" si="55"/>
        <v>0</v>
      </c>
      <c r="V1759" s="229"/>
      <c r="W1759" s="229"/>
      <c r="Y1759" s="223" t="str">
        <f t="shared" si="56"/>
        <v/>
      </c>
    </row>
    <row r="1760" spans="1:25" s="223" customFormat="1" ht="20.25">
      <c r="A1760" s="293"/>
      <c r="B1760" s="294" t="str">
        <f>IF(LEN(A1760)=0,"",INDEX('Smelter Reference List'!$A:$A,MATCH($A1760,'Smelter Reference List'!$E:$E,0)))</f>
        <v/>
      </c>
      <c r="C1760" s="300" t="str">
        <f>IF(LEN(A1760)=0,"",INDEX('Smelter Reference List'!$C:$C,MATCH($A1760,'Smelter Reference List'!$E:$E,0)))</f>
        <v/>
      </c>
      <c r="D1760" s="294" t="str">
        <f ca="1">IF(ISERROR($S1760),"",OFFSET('Smelter Reference List'!$C$4,$S1760-4,0)&amp;"")</f>
        <v/>
      </c>
      <c r="E1760" s="294" t="str">
        <f ca="1">IF(ISERROR($S1760),"",OFFSET('Smelter Reference List'!$D$4,$S1760-4,0)&amp;"")</f>
        <v/>
      </c>
      <c r="F1760" s="294" t="str">
        <f ca="1">IF(ISERROR($S1760),"",OFFSET('Smelter Reference List'!$E$4,$S1760-4,0))</f>
        <v/>
      </c>
      <c r="G1760" s="294" t="str">
        <f ca="1">IF(C1760=$U$4,"Enter smelter details", IF(ISERROR($S1760),"",OFFSET('Smelter Reference List'!$F$4,$S1760-4,0)))</f>
        <v/>
      </c>
      <c r="H1760" s="295" t="str">
        <f ca="1">IF(ISERROR($S1760),"",OFFSET('Smelter Reference List'!$G$4,$S1760-4,0))</f>
        <v/>
      </c>
      <c r="I1760" s="296" t="str">
        <f ca="1">IF(ISERROR($S1760),"",OFFSET('Smelter Reference List'!$H$4,$S1760-4,0))</f>
        <v/>
      </c>
      <c r="J1760" s="296" t="str">
        <f ca="1">IF(ISERROR($S1760),"",OFFSET('Smelter Reference List'!$I$4,$S1760-4,0))</f>
        <v/>
      </c>
      <c r="K1760" s="297"/>
      <c r="L1760" s="297"/>
      <c r="M1760" s="297"/>
      <c r="N1760" s="297"/>
      <c r="O1760" s="297"/>
      <c r="P1760" s="297"/>
      <c r="Q1760" s="298"/>
      <c r="R1760" s="227"/>
      <c r="S1760" s="228" t="e">
        <f>IF(C1760="",NA(),MATCH($B1760&amp;$C1760,'Smelter Reference List'!$J:$J,0))</f>
        <v>#N/A</v>
      </c>
      <c r="T1760" s="229"/>
      <c r="U1760" s="229">
        <f t="shared" ca="1" si="55"/>
        <v>0</v>
      </c>
      <c r="V1760" s="229"/>
      <c r="W1760" s="229"/>
      <c r="Y1760" s="223" t="str">
        <f t="shared" si="56"/>
        <v/>
      </c>
    </row>
    <row r="1761" spans="1:25" s="223" customFormat="1" ht="20.25">
      <c r="A1761" s="293"/>
      <c r="B1761" s="294" t="str">
        <f>IF(LEN(A1761)=0,"",INDEX('Smelter Reference List'!$A:$A,MATCH($A1761,'Smelter Reference List'!$E:$E,0)))</f>
        <v/>
      </c>
      <c r="C1761" s="300" t="str">
        <f>IF(LEN(A1761)=0,"",INDEX('Smelter Reference List'!$C:$C,MATCH($A1761,'Smelter Reference List'!$E:$E,0)))</f>
        <v/>
      </c>
      <c r="D1761" s="294" t="str">
        <f ca="1">IF(ISERROR($S1761),"",OFFSET('Smelter Reference List'!$C$4,$S1761-4,0)&amp;"")</f>
        <v/>
      </c>
      <c r="E1761" s="294" t="str">
        <f ca="1">IF(ISERROR($S1761),"",OFFSET('Smelter Reference List'!$D$4,$S1761-4,0)&amp;"")</f>
        <v/>
      </c>
      <c r="F1761" s="294" t="str">
        <f ca="1">IF(ISERROR($S1761),"",OFFSET('Smelter Reference List'!$E$4,$S1761-4,0))</f>
        <v/>
      </c>
      <c r="G1761" s="294" t="str">
        <f ca="1">IF(C1761=$U$4,"Enter smelter details", IF(ISERROR($S1761),"",OFFSET('Smelter Reference List'!$F$4,$S1761-4,0)))</f>
        <v/>
      </c>
      <c r="H1761" s="295" t="str">
        <f ca="1">IF(ISERROR($S1761),"",OFFSET('Smelter Reference List'!$G$4,$S1761-4,0))</f>
        <v/>
      </c>
      <c r="I1761" s="296" t="str">
        <f ca="1">IF(ISERROR($S1761),"",OFFSET('Smelter Reference List'!$H$4,$S1761-4,0))</f>
        <v/>
      </c>
      <c r="J1761" s="296" t="str">
        <f ca="1">IF(ISERROR($S1761),"",OFFSET('Smelter Reference List'!$I$4,$S1761-4,0))</f>
        <v/>
      </c>
      <c r="K1761" s="297"/>
      <c r="L1761" s="297"/>
      <c r="M1761" s="297"/>
      <c r="N1761" s="297"/>
      <c r="O1761" s="297"/>
      <c r="P1761" s="297"/>
      <c r="Q1761" s="298"/>
      <c r="R1761" s="227"/>
      <c r="S1761" s="228" t="e">
        <f>IF(C1761="",NA(),MATCH($B1761&amp;$C1761,'Smelter Reference List'!$J:$J,0))</f>
        <v>#N/A</v>
      </c>
      <c r="T1761" s="229"/>
      <c r="U1761" s="229">
        <f t="shared" ca="1" si="55"/>
        <v>0</v>
      </c>
      <c r="V1761" s="229"/>
      <c r="W1761" s="229"/>
      <c r="Y1761" s="223" t="str">
        <f t="shared" si="56"/>
        <v/>
      </c>
    </row>
    <row r="1762" spans="1:25" s="223" customFormat="1" ht="20.25">
      <c r="A1762" s="293"/>
      <c r="B1762" s="294" t="str">
        <f>IF(LEN(A1762)=0,"",INDEX('Smelter Reference List'!$A:$A,MATCH($A1762,'Smelter Reference List'!$E:$E,0)))</f>
        <v/>
      </c>
      <c r="C1762" s="300" t="str">
        <f>IF(LEN(A1762)=0,"",INDEX('Smelter Reference List'!$C:$C,MATCH($A1762,'Smelter Reference List'!$E:$E,0)))</f>
        <v/>
      </c>
      <c r="D1762" s="294" t="str">
        <f ca="1">IF(ISERROR($S1762),"",OFFSET('Smelter Reference List'!$C$4,$S1762-4,0)&amp;"")</f>
        <v/>
      </c>
      <c r="E1762" s="294" t="str">
        <f ca="1">IF(ISERROR($S1762),"",OFFSET('Smelter Reference List'!$D$4,$S1762-4,0)&amp;"")</f>
        <v/>
      </c>
      <c r="F1762" s="294" t="str">
        <f ca="1">IF(ISERROR($S1762),"",OFFSET('Smelter Reference List'!$E$4,$S1762-4,0))</f>
        <v/>
      </c>
      <c r="G1762" s="294" t="str">
        <f ca="1">IF(C1762=$U$4,"Enter smelter details", IF(ISERROR($S1762),"",OFFSET('Smelter Reference List'!$F$4,$S1762-4,0)))</f>
        <v/>
      </c>
      <c r="H1762" s="295" t="str">
        <f ca="1">IF(ISERROR($S1762),"",OFFSET('Smelter Reference List'!$G$4,$S1762-4,0))</f>
        <v/>
      </c>
      <c r="I1762" s="296" t="str">
        <f ca="1">IF(ISERROR($S1762),"",OFFSET('Smelter Reference List'!$H$4,$S1762-4,0))</f>
        <v/>
      </c>
      <c r="J1762" s="296" t="str">
        <f ca="1">IF(ISERROR($S1762),"",OFFSET('Smelter Reference List'!$I$4,$S1762-4,0))</f>
        <v/>
      </c>
      <c r="K1762" s="297"/>
      <c r="L1762" s="297"/>
      <c r="M1762" s="297"/>
      <c r="N1762" s="297"/>
      <c r="O1762" s="297"/>
      <c r="P1762" s="297"/>
      <c r="Q1762" s="298"/>
      <c r="R1762" s="227"/>
      <c r="S1762" s="228" t="e">
        <f>IF(C1762="",NA(),MATCH($B1762&amp;$C1762,'Smelter Reference List'!$J:$J,0))</f>
        <v>#N/A</v>
      </c>
      <c r="T1762" s="229"/>
      <c r="U1762" s="229">
        <f t="shared" ca="1" si="55"/>
        <v>0</v>
      </c>
      <c r="V1762" s="229"/>
      <c r="W1762" s="229"/>
      <c r="Y1762" s="223" t="str">
        <f t="shared" si="56"/>
        <v/>
      </c>
    </row>
    <row r="1763" spans="1:25" s="223" customFormat="1" ht="20.25">
      <c r="A1763" s="293"/>
      <c r="B1763" s="294" t="str">
        <f>IF(LEN(A1763)=0,"",INDEX('Smelter Reference List'!$A:$A,MATCH($A1763,'Smelter Reference List'!$E:$E,0)))</f>
        <v/>
      </c>
      <c r="C1763" s="300" t="str">
        <f>IF(LEN(A1763)=0,"",INDEX('Smelter Reference List'!$C:$C,MATCH($A1763,'Smelter Reference List'!$E:$E,0)))</f>
        <v/>
      </c>
      <c r="D1763" s="294" t="str">
        <f ca="1">IF(ISERROR($S1763),"",OFFSET('Smelter Reference List'!$C$4,$S1763-4,0)&amp;"")</f>
        <v/>
      </c>
      <c r="E1763" s="294" t="str">
        <f ca="1">IF(ISERROR($S1763),"",OFFSET('Smelter Reference List'!$D$4,$S1763-4,0)&amp;"")</f>
        <v/>
      </c>
      <c r="F1763" s="294" t="str">
        <f ca="1">IF(ISERROR($S1763),"",OFFSET('Smelter Reference List'!$E$4,$S1763-4,0))</f>
        <v/>
      </c>
      <c r="G1763" s="294" t="str">
        <f ca="1">IF(C1763=$U$4,"Enter smelter details", IF(ISERROR($S1763),"",OFFSET('Smelter Reference List'!$F$4,$S1763-4,0)))</f>
        <v/>
      </c>
      <c r="H1763" s="295" t="str">
        <f ca="1">IF(ISERROR($S1763),"",OFFSET('Smelter Reference List'!$G$4,$S1763-4,0))</f>
        <v/>
      </c>
      <c r="I1763" s="296" t="str">
        <f ca="1">IF(ISERROR($S1763),"",OFFSET('Smelter Reference List'!$H$4,$S1763-4,0))</f>
        <v/>
      </c>
      <c r="J1763" s="296" t="str">
        <f ca="1">IF(ISERROR($S1763),"",OFFSET('Smelter Reference List'!$I$4,$S1763-4,0))</f>
        <v/>
      </c>
      <c r="K1763" s="297"/>
      <c r="L1763" s="297"/>
      <c r="M1763" s="297"/>
      <c r="N1763" s="297"/>
      <c r="O1763" s="297"/>
      <c r="P1763" s="297"/>
      <c r="Q1763" s="298"/>
      <c r="R1763" s="227"/>
      <c r="S1763" s="228" t="e">
        <f>IF(C1763="",NA(),MATCH($B1763&amp;$C1763,'Smelter Reference List'!$J:$J,0))</f>
        <v>#N/A</v>
      </c>
      <c r="T1763" s="229"/>
      <c r="U1763" s="229">
        <f t="shared" ca="1" si="55"/>
        <v>0</v>
      </c>
      <c r="V1763" s="229"/>
      <c r="W1763" s="229"/>
      <c r="Y1763" s="223" t="str">
        <f t="shared" si="56"/>
        <v/>
      </c>
    </row>
    <row r="1764" spans="1:25" s="223" customFormat="1" ht="20.25">
      <c r="A1764" s="293"/>
      <c r="B1764" s="294" t="str">
        <f>IF(LEN(A1764)=0,"",INDEX('Smelter Reference List'!$A:$A,MATCH($A1764,'Smelter Reference List'!$E:$E,0)))</f>
        <v/>
      </c>
      <c r="C1764" s="300" t="str">
        <f>IF(LEN(A1764)=0,"",INDEX('Smelter Reference List'!$C:$C,MATCH($A1764,'Smelter Reference List'!$E:$E,0)))</f>
        <v/>
      </c>
      <c r="D1764" s="294" t="str">
        <f ca="1">IF(ISERROR($S1764),"",OFFSET('Smelter Reference List'!$C$4,$S1764-4,0)&amp;"")</f>
        <v/>
      </c>
      <c r="E1764" s="294" t="str">
        <f ca="1">IF(ISERROR($S1764),"",OFFSET('Smelter Reference List'!$D$4,$S1764-4,0)&amp;"")</f>
        <v/>
      </c>
      <c r="F1764" s="294" t="str">
        <f ca="1">IF(ISERROR($S1764),"",OFFSET('Smelter Reference List'!$E$4,$S1764-4,0))</f>
        <v/>
      </c>
      <c r="G1764" s="294" t="str">
        <f ca="1">IF(C1764=$U$4,"Enter smelter details", IF(ISERROR($S1764),"",OFFSET('Smelter Reference List'!$F$4,$S1764-4,0)))</f>
        <v/>
      </c>
      <c r="H1764" s="295" t="str">
        <f ca="1">IF(ISERROR($S1764),"",OFFSET('Smelter Reference List'!$G$4,$S1764-4,0))</f>
        <v/>
      </c>
      <c r="I1764" s="296" t="str">
        <f ca="1">IF(ISERROR($S1764),"",OFFSET('Smelter Reference List'!$H$4,$S1764-4,0))</f>
        <v/>
      </c>
      <c r="J1764" s="296" t="str">
        <f ca="1">IF(ISERROR($S1764),"",OFFSET('Smelter Reference List'!$I$4,$S1764-4,0))</f>
        <v/>
      </c>
      <c r="K1764" s="297"/>
      <c r="L1764" s="297"/>
      <c r="M1764" s="297"/>
      <c r="N1764" s="297"/>
      <c r="O1764" s="297"/>
      <c r="P1764" s="297"/>
      <c r="Q1764" s="298"/>
      <c r="R1764" s="227"/>
      <c r="S1764" s="228" t="e">
        <f>IF(C1764="",NA(),MATCH($B1764&amp;$C1764,'Smelter Reference List'!$J:$J,0))</f>
        <v>#N/A</v>
      </c>
      <c r="T1764" s="229"/>
      <c r="U1764" s="229">
        <f t="shared" ca="1" si="55"/>
        <v>0</v>
      </c>
      <c r="V1764" s="229"/>
      <c r="W1764" s="229"/>
      <c r="Y1764" s="223" t="str">
        <f t="shared" si="56"/>
        <v/>
      </c>
    </row>
    <row r="1765" spans="1:25" s="223" customFormat="1" ht="20.25">
      <c r="A1765" s="293"/>
      <c r="B1765" s="294" t="str">
        <f>IF(LEN(A1765)=0,"",INDEX('Smelter Reference List'!$A:$A,MATCH($A1765,'Smelter Reference List'!$E:$E,0)))</f>
        <v/>
      </c>
      <c r="C1765" s="300" t="str">
        <f>IF(LEN(A1765)=0,"",INDEX('Smelter Reference List'!$C:$C,MATCH($A1765,'Smelter Reference List'!$E:$E,0)))</f>
        <v/>
      </c>
      <c r="D1765" s="294" t="str">
        <f ca="1">IF(ISERROR($S1765),"",OFFSET('Smelter Reference List'!$C$4,$S1765-4,0)&amp;"")</f>
        <v/>
      </c>
      <c r="E1765" s="294" t="str">
        <f ca="1">IF(ISERROR($S1765),"",OFFSET('Smelter Reference List'!$D$4,$S1765-4,0)&amp;"")</f>
        <v/>
      </c>
      <c r="F1765" s="294" t="str">
        <f ca="1">IF(ISERROR($S1765),"",OFFSET('Smelter Reference List'!$E$4,$S1765-4,0))</f>
        <v/>
      </c>
      <c r="G1765" s="294" t="str">
        <f ca="1">IF(C1765=$U$4,"Enter smelter details", IF(ISERROR($S1765),"",OFFSET('Smelter Reference List'!$F$4,$S1765-4,0)))</f>
        <v/>
      </c>
      <c r="H1765" s="295" t="str">
        <f ca="1">IF(ISERROR($S1765),"",OFFSET('Smelter Reference List'!$G$4,$S1765-4,0))</f>
        <v/>
      </c>
      <c r="I1765" s="296" t="str">
        <f ca="1">IF(ISERROR($S1765),"",OFFSET('Smelter Reference List'!$H$4,$S1765-4,0))</f>
        <v/>
      </c>
      <c r="J1765" s="296" t="str">
        <f ca="1">IF(ISERROR($S1765),"",OFFSET('Smelter Reference List'!$I$4,$S1765-4,0))</f>
        <v/>
      </c>
      <c r="K1765" s="297"/>
      <c r="L1765" s="297"/>
      <c r="M1765" s="297"/>
      <c r="N1765" s="297"/>
      <c r="O1765" s="297"/>
      <c r="P1765" s="297"/>
      <c r="Q1765" s="298"/>
      <c r="R1765" s="227"/>
      <c r="S1765" s="228" t="e">
        <f>IF(C1765="",NA(),MATCH($B1765&amp;$C1765,'Smelter Reference List'!$J:$J,0))</f>
        <v>#N/A</v>
      </c>
      <c r="T1765" s="229"/>
      <c r="U1765" s="229">
        <f t="shared" ca="1" si="55"/>
        <v>0</v>
      </c>
      <c r="V1765" s="229"/>
      <c r="W1765" s="229"/>
      <c r="Y1765" s="223" t="str">
        <f t="shared" si="56"/>
        <v/>
      </c>
    </row>
    <row r="1766" spans="1:25" s="223" customFormat="1" ht="20.25">
      <c r="A1766" s="293"/>
      <c r="B1766" s="294" t="str">
        <f>IF(LEN(A1766)=0,"",INDEX('Smelter Reference List'!$A:$A,MATCH($A1766,'Smelter Reference List'!$E:$E,0)))</f>
        <v/>
      </c>
      <c r="C1766" s="300" t="str">
        <f>IF(LEN(A1766)=0,"",INDEX('Smelter Reference List'!$C:$C,MATCH($A1766,'Smelter Reference List'!$E:$E,0)))</f>
        <v/>
      </c>
      <c r="D1766" s="294" t="str">
        <f ca="1">IF(ISERROR($S1766),"",OFFSET('Smelter Reference List'!$C$4,$S1766-4,0)&amp;"")</f>
        <v/>
      </c>
      <c r="E1766" s="294" t="str">
        <f ca="1">IF(ISERROR($S1766),"",OFFSET('Smelter Reference List'!$D$4,$S1766-4,0)&amp;"")</f>
        <v/>
      </c>
      <c r="F1766" s="294" t="str">
        <f ca="1">IF(ISERROR($S1766),"",OFFSET('Smelter Reference List'!$E$4,$S1766-4,0))</f>
        <v/>
      </c>
      <c r="G1766" s="294" t="str">
        <f ca="1">IF(C1766=$U$4,"Enter smelter details", IF(ISERROR($S1766),"",OFFSET('Smelter Reference List'!$F$4,$S1766-4,0)))</f>
        <v/>
      </c>
      <c r="H1766" s="295" t="str">
        <f ca="1">IF(ISERROR($S1766),"",OFFSET('Smelter Reference List'!$G$4,$S1766-4,0))</f>
        <v/>
      </c>
      <c r="I1766" s="296" t="str">
        <f ca="1">IF(ISERROR($S1766),"",OFFSET('Smelter Reference List'!$H$4,$S1766-4,0))</f>
        <v/>
      </c>
      <c r="J1766" s="296" t="str">
        <f ca="1">IF(ISERROR($S1766),"",OFFSET('Smelter Reference List'!$I$4,$S1766-4,0))</f>
        <v/>
      </c>
      <c r="K1766" s="297"/>
      <c r="L1766" s="297"/>
      <c r="M1766" s="297"/>
      <c r="N1766" s="297"/>
      <c r="O1766" s="297"/>
      <c r="P1766" s="297"/>
      <c r="Q1766" s="298"/>
      <c r="R1766" s="227"/>
      <c r="S1766" s="228" t="e">
        <f>IF(C1766="",NA(),MATCH($B1766&amp;$C1766,'Smelter Reference List'!$J:$J,0))</f>
        <v>#N/A</v>
      </c>
      <c r="T1766" s="229"/>
      <c r="U1766" s="229">
        <f t="shared" ca="1" si="55"/>
        <v>0</v>
      </c>
      <c r="V1766" s="229"/>
      <c r="W1766" s="229"/>
      <c r="Y1766" s="223" t="str">
        <f t="shared" si="56"/>
        <v/>
      </c>
    </row>
    <row r="1767" spans="1:25" s="223" customFormat="1" ht="20.25">
      <c r="A1767" s="293"/>
      <c r="B1767" s="294" t="str">
        <f>IF(LEN(A1767)=0,"",INDEX('Smelter Reference List'!$A:$A,MATCH($A1767,'Smelter Reference List'!$E:$E,0)))</f>
        <v/>
      </c>
      <c r="C1767" s="300" t="str">
        <f>IF(LEN(A1767)=0,"",INDEX('Smelter Reference List'!$C:$C,MATCH($A1767,'Smelter Reference List'!$E:$E,0)))</f>
        <v/>
      </c>
      <c r="D1767" s="294" t="str">
        <f ca="1">IF(ISERROR($S1767),"",OFFSET('Smelter Reference List'!$C$4,$S1767-4,0)&amp;"")</f>
        <v/>
      </c>
      <c r="E1767" s="294" t="str">
        <f ca="1">IF(ISERROR($S1767),"",OFFSET('Smelter Reference List'!$D$4,$S1767-4,0)&amp;"")</f>
        <v/>
      </c>
      <c r="F1767" s="294" t="str">
        <f ca="1">IF(ISERROR($S1767),"",OFFSET('Smelter Reference List'!$E$4,$S1767-4,0))</f>
        <v/>
      </c>
      <c r="G1767" s="294" t="str">
        <f ca="1">IF(C1767=$U$4,"Enter smelter details", IF(ISERROR($S1767),"",OFFSET('Smelter Reference List'!$F$4,$S1767-4,0)))</f>
        <v/>
      </c>
      <c r="H1767" s="295" t="str">
        <f ca="1">IF(ISERROR($S1767),"",OFFSET('Smelter Reference List'!$G$4,$S1767-4,0))</f>
        <v/>
      </c>
      <c r="I1767" s="296" t="str">
        <f ca="1">IF(ISERROR($S1767),"",OFFSET('Smelter Reference List'!$H$4,$S1767-4,0))</f>
        <v/>
      </c>
      <c r="J1767" s="296" t="str">
        <f ca="1">IF(ISERROR($S1767),"",OFFSET('Smelter Reference List'!$I$4,$S1767-4,0))</f>
        <v/>
      </c>
      <c r="K1767" s="297"/>
      <c r="L1767" s="297"/>
      <c r="M1767" s="297"/>
      <c r="N1767" s="297"/>
      <c r="O1767" s="297"/>
      <c r="P1767" s="297"/>
      <c r="Q1767" s="298"/>
      <c r="R1767" s="227"/>
      <c r="S1767" s="228" t="e">
        <f>IF(C1767="",NA(),MATCH($B1767&amp;$C1767,'Smelter Reference List'!$J:$J,0))</f>
        <v>#N/A</v>
      </c>
      <c r="T1767" s="229"/>
      <c r="U1767" s="229">
        <f t="shared" ca="1" si="55"/>
        <v>0</v>
      </c>
      <c r="V1767" s="229"/>
      <c r="W1767" s="229"/>
      <c r="Y1767" s="223" t="str">
        <f t="shared" si="56"/>
        <v/>
      </c>
    </row>
    <row r="1768" spans="1:25" s="223" customFormat="1" ht="20.25">
      <c r="A1768" s="293"/>
      <c r="B1768" s="294" t="str">
        <f>IF(LEN(A1768)=0,"",INDEX('Smelter Reference List'!$A:$A,MATCH($A1768,'Smelter Reference List'!$E:$E,0)))</f>
        <v/>
      </c>
      <c r="C1768" s="300" t="str">
        <f>IF(LEN(A1768)=0,"",INDEX('Smelter Reference List'!$C:$C,MATCH($A1768,'Smelter Reference List'!$E:$E,0)))</f>
        <v/>
      </c>
      <c r="D1768" s="294" t="str">
        <f ca="1">IF(ISERROR($S1768),"",OFFSET('Smelter Reference List'!$C$4,$S1768-4,0)&amp;"")</f>
        <v/>
      </c>
      <c r="E1768" s="294" t="str">
        <f ca="1">IF(ISERROR($S1768),"",OFFSET('Smelter Reference List'!$D$4,$S1768-4,0)&amp;"")</f>
        <v/>
      </c>
      <c r="F1768" s="294" t="str">
        <f ca="1">IF(ISERROR($S1768),"",OFFSET('Smelter Reference List'!$E$4,$S1768-4,0))</f>
        <v/>
      </c>
      <c r="G1768" s="294" t="str">
        <f ca="1">IF(C1768=$U$4,"Enter smelter details", IF(ISERROR($S1768),"",OFFSET('Smelter Reference List'!$F$4,$S1768-4,0)))</f>
        <v/>
      </c>
      <c r="H1768" s="295" t="str">
        <f ca="1">IF(ISERROR($S1768),"",OFFSET('Smelter Reference List'!$G$4,$S1768-4,0))</f>
        <v/>
      </c>
      <c r="I1768" s="296" t="str">
        <f ca="1">IF(ISERROR($S1768),"",OFFSET('Smelter Reference List'!$H$4,$S1768-4,0))</f>
        <v/>
      </c>
      <c r="J1768" s="296" t="str">
        <f ca="1">IF(ISERROR($S1768),"",OFFSET('Smelter Reference List'!$I$4,$S1768-4,0))</f>
        <v/>
      </c>
      <c r="K1768" s="297"/>
      <c r="L1768" s="297"/>
      <c r="M1768" s="297"/>
      <c r="N1768" s="297"/>
      <c r="O1768" s="297"/>
      <c r="P1768" s="297"/>
      <c r="Q1768" s="298"/>
      <c r="R1768" s="227"/>
      <c r="S1768" s="228" t="e">
        <f>IF(C1768="",NA(),MATCH($B1768&amp;$C1768,'Smelter Reference List'!$J:$J,0))</f>
        <v>#N/A</v>
      </c>
      <c r="T1768" s="229"/>
      <c r="U1768" s="229">
        <f t="shared" ca="1" si="55"/>
        <v>0</v>
      </c>
      <c r="V1768" s="229"/>
      <c r="W1768" s="229"/>
      <c r="Y1768" s="223" t="str">
        <f t="shared" si="56"/>
        <v/>
      </c>
    </row>
    <row r="1769" spans="1:25" s="223" customFormat="1" ht="20.25">
      <c r="A1769" s="293"/>
      <c r="B1769" s="294" t="str">
        <f>IF(LEN(A1769)=0,"",INDEX('Smelter Reference List'!$A:$A,MATCH($A1769,'Smelter Reference List'!$E:$E,0)))</f>
        <v/>
      </c>
      <c r="C1769" s="300" t="str">
        <f>IF(LEN(A1769)=0,"",INDEX('Smelter Reference List'!$C:$C,MATCH($A1769,'Smelter Reference List'!$E:$E,0)))</f>
        <v/>
      </c>
      <c r="D1769" s="294" t="str">
        <f ca="1">IF(ISERROR($S1769),"",OFFSET('Smelter Reference List'!$C$4,$S1769-4,0)&amp;"")</f>
        <v/>
      </c>
      <c r="E1769" s="294" t="str">
        <f ca="1">IF(ISERROR($S1769),"",OFFSET('Smelter Reference List'!$D$4,$S1769-4,0)&amp;"")</f>
        <v/>
      </c>
      <c r="F1769" s="294" t="str">
        <f ca="1">IF(ISERROR($S1769),"",OFFSET('Smelter Reference List'!$E$4,$S1769-4,0))</f>
        <v/>
      </c>
      <c r="G1769" s="294" t="str">
        <f ca="1">IF(C1769=$U$4,"Enter smelter details", IF(ISERROR($S1769),"",OFFSET('Smelter Reference List'!$F$4,$S1769-4,0)))</f>
        <v/>
      </c>
      <c r="H1769" s="295" t="str">
        <f ca="1">IF(ISERROR($S1769),"",OFFSET('Smelter Reference List'!$G$4,$S1769-4,0))</f>
        <v/>
      </c>
      <c r="I1769" s="296" t="str">
        <f ca="1">IF(ISERROR($S1769),"",OFFSET('Smelter Reference List'!$H$4,$S1769-4,0))</f>
        <v/>
      </c>
      <c r="J1769" s="296" t="str">
        <f ca="1">IF(ISERROR($S1769),"",OFFSET('Smelter Reference List'!$I$4,$S1769-4,0))</f>
        <v/>
      </c>
      <c r="K1769" s="297"/>
      <c r="L1769" s="297"/>
      <c r="M1769" s="297"/>
      <c r="N1769" s="297"/>
      <c r="O1769" s="297"/>
      <c r="P1769" s="297"/>
      <c r="Q1769" s="298"/>
      <c r="R1769" s="227"/>
      <c r="S1769" s="228" t="e">
        <f>IF(C1769="",NA(),MATCH($B1769&amp;$C1769,'Smelter Reference List'!$J:$J,0))</f>
        <v>#N/A</v>
      </c>
      <c r="T1769" s="229"/>
      <c r="U1769" s="229">
        <f t="shared" ca="1" si="55"/>
        <v>0</v>
      </c>
      <c r="V1769" s="229"/>
      <c r="W1769" s="229"/>
      <c r="Y1769" s="223" t="str">
        <f t="shared" si="56"/>
        <v/>
      </c>
    </row>
    <row r="1770" spans="1:25" s="223" customFormat="1" ht="20.25">
      <c r="A1770" s="293"/>
      <c r="B1770" s="294" t="str">
        <f>IF(LEN(A1770)=0,"",INDEX('Smelter Reference List'!$A:$A,MATCH($A1770,'Smelter Reference List'!$E:$E,0)))</f>
        <v/>
      </c>
      <c r="C1770" s="300" t="str">
        <f>IF(LEN(A1770)=0,"",INDEX('Smelter Reference List'!$C:$C,MATCH($A1770,'Smelter Reference List'!$E:$E,0)))</f>
        <v/>
      </c>
      <c r="D1770" s="294" t="str">
        <f ca="1">IF(ISERROR($S1770),"",OFFSET('Smelter Reference List'!$C$4,$S1770-4,0)&amp;"")</f>
        <v/>
      </c>
      <c r="E1770" s="294" t="str">
        <f ca="1">IF(ISERROR($S1770),"",OFFSET('Smelter Reference List'!$D$4,$S1770-4,0)&amp;"")</f>
        <v/>
      </c>
      <c r="F1770" s="294" t="str">
        <f ca="1">IF(ISERROR($S1770),"",OFFSET('Smelter Reference List'!$E$4,$S1770-4,0))</f>
        <v/>
      </c>
      <c r="G1770" s="294" t="str">
        <f ca="1">IF(C1770=$U$4,"Enter smelter details", IF(ISERROR($S1770),"",OFFSET('Smelter Reference List'!$F$4,$S1770-4,0)))</f>
        <v/>
      </c>
      <c r="H1770" s="295" t="str">
        <f ca="1">IF(ISERROR($S1770),"",OFFSET('Smelter Reference List'!$G$4,$S1770-4,0))</f>
        <v/>
      </c>
      <c r="I1770" s="296" t="str">
        <f ca="1">IF(ISERROR($S1770),"",OFFSET('Smelter Reference List'!$H$4,$S1770-4,0))</f>
        <v/>
      </c>
      <c r="J1770" s="296" t="str">
        <f ca="1">IF(ISERROR($S1770),"",OFFSET('Smelter Reference List'!$I$4,$S1770-4,0))</f>
        <v/>
      </c>
      <c r="K1770" s="297"/>
      <c r="L1770" s="297"/>
      <c r="M1770" s="297"/>
      <c r="N1770" s="297"/>
      <c r="O1770" s="297"/>
      <c r="P1770" s="297"/>
      <c r="Q1770" s="298"/>
      <c r="R1770" s="227"/>
      <c r="S1770" s="228" t="e">
        <f>IF(C1770="",NA(),MATCH($B1770&amp;$C1770,'Smelter Reference List'!$J:$J,0))</f>
        <v>#N/A</v>
      </c>
      <c r="T1770" s="229"/>
      <c r="U1770" s="229">
        <f t="shared" ca="1" si="55"/>
        <v>0</v>
      </c>
      <c r="V1770" s="229"/>
      <c r="W1770" s="229"/>
      <c r="Y1770" s="223" t="str">
        <f t="shared" si="56"/>
        <v/>
      </c>
    </row>
    <row r="1771" spans="1:25" s="223" customFormat="1" ht="20.25">
      <c r="A1771" s="293"/>
      <c r="B1771" s="294" t="str">
        <f>IF(LEN(A1771)=0,"",INDEX('Smelter Reference List'!$A:$A,MATCH($A1771,'Smelter Reference List'!$E:$E,0)))</f>
        <v/>
      </c>
      <c r="C1771" s="300" t="str">
        <f>IF(LEN(A1771)=0,"",INDEX('Smelter Reference List'!$C:$C,MATCH($A1771,'Smelter Reference List'!$E:$E,0)))</f>
        <v/>
      </c>
      <c r="D1771" s="294" t="str">
        <f ca="1">IF(ISERROR($S1771),"",OFFSET('Smelter Reference List'!$C$4,$S1771-4,0)&amp;"")</f>
        <v/>
      </c>
      <c r="E1771" s="294" t="str">
        <f ca="1">IF(ISERROR($S1771),"",OFFSET('Smelter Reference List'!$D$4,$S1771-4,0)&amp;"")</f>
        <v/>
      </c>
      <c r="F1771" s="294" t="str">
        <f ca="1">IF(ISERROR($S1771),"",OFFSET('Smelter Reference List'!$E$4,$S1771-4,0))</f>
        <v/>
      </c>
      <c r="G1771" s="294" t="str">
        <f ca="1">IF(C1771=$U$4,"Enter smelter details", IF(ISERROR($S1771),"",OFFSET('Smelter Reference List'!$F$4,$S1771-4,0)))</f>
        <v/>
      </c>
      <c r="H1771" s="295" t="str">
        <f ca="1">IF(ISERROR($S1771),"",OFFSET('Smelter Reference List'!$G$4,$S1771-4,0))</f>
        <v/>
      </c>
      <c r="I1771" s="296" t="str">
        <f ca="1">IF(ISERROR($S1771),"",OFFSET('Smelter Reference List'!$H$4,$S1771-4,0))</f>
        <v/>
      </c>
      <c r="J1771" s="296" t="str">
        <f ca="1">IF(ISERROR($S1771),"",OFFSET('Smelter Reference List'!$I$4,$S1771-4,0))</f>
        <v/>
      </c>
      <c r="K1771" s="297"/>
      <c r="L1771" s="297"/>
      <c r="M1771" s="297"/>
      <c r="N1771" s="297"/>
      <c r="O1771" s="297"/>
      <c r="P1771" s="297"/>
      <c r="Q1771" s="298"/>
      <c r="R1771" s="227"/>
      <c r="S1771" s="228" t="e">
        <f>IF(C1771="",NA(),MATCH($B1771&amp;$C1771,'Smelter Reference List'!$J:$J,0))</f>
        <v>#N/A</v>
      </c>
      <c r="T1771" s="229"/>
      <c r="U1771" s="229">
        <f t="shared" ca="1" si="55"/>
        <v>0</v>
      </c>
      <c r="V1771" s="229"/>
      <c r="W1771" s="229"/>
      <c r="Y1771" s="223" t="str">
        <f t="shared" si="56"/>
        <v/>
      </c>
    </row>
    <row r="1772" spans="1:25" s="223" customFormat="1" ht="20.25">
      <c r="A1772" s="293"/>
      <c r="B1772" s="294" t="str">
        <f>IF(LEN(A1772)=0,"",INDEX('Smelter Reference List'!$A:$A,MATCH($A1772,'Smelter Reference List'!$E:$E,0)))</f>
        <v/>
      </c>
      <c r="C1772" s="300" t="str">
        <f>IF(LEN(A1772)=0,"",INDEX('Smelter Reference List'!$C:$C,MATCH($A1772,'Smelter Reference List'!$E:$E,0)))</f>
        <v/>
      </c>
      <c r="D1772" s="294" t="str">
        <f ca="1">IF(ISERROR($S1772),"",OFFSET('Smelter Reference List'!$C$4,$S1772-4,0)&amp;"")</f>
        <v/>
      </c>
      <c r="E1772" s="294" t="str">
        <f ca="1">IF(ISERROR($S1772),"",OFFSET('Smelter Reference List'!$D$4,$S1772-4,0)&amp;"")</f>
        <v/>
      </c>
      <c r="F1772" s="294" t="str">
        <f ca="1">IF(ISERROR($S1772),"",OFFSET('Smelter Reference List'!$E$4,$S1772-4,0))</f>
        <v/>
      </c>
      <c r="G1772" s="294" t="str">
        <f ca="1">IF(C1772=$U$4,"Enter smelter details", IF(ISERROR($S1772),"",OFFSET('Smelter Reference List'!$F$4,$S1772-4,0)))</f>
        <v/>
      </c>
      <c r="H1772" s="295" t="str">
        <f ca="1">IF(ISERROR($S1772),"",OFFSET('Smelter Reference List'!$G$4,$S1772-4,0))</f>
        <v/>
      </c>
      <c r="I1772" s="296" t="str">
        <f ca="1">IF(ISERROR($S1772),"",OFFSET('Smelter Reference List'!$H$4,$S1772-4,0))</f>
        <v/>
      </c>
      <c r="J1772" s="296" t="str">
        <f ca="1">IF(ISERROR($S1772),"",OFFSET('Smelter Reference List'!$I$4,$S1772-4,0))</f>
        <v/>
      </c>
      <c r="K1772" s="297"/>
      <c r="L1772" s="297"/>
      <c r="M1772" s="297"/>
      <c r="N1772" s="297"/>
      <c r="O1772" s="297"/>
      <c r="P1772" s="297"/>
      <c r="Q1772" s="298"/>
      <c r="R1772" s="227"/>
      <c r="S1772" s="228" t="e">
        <f>IF(C1772="",NA(),MATCH($B1772&amp;$C1772,'Smelter Reference List'!$J:$J,0))</f>
        <v>#N/A</v>
      </c>
      <c r="T1772" s="229"/>
      <c r="U1772" s="229">
        <f t="shared" ca="1" si="55"/>
        <v>0</v>
      </c>
      <c r="V1772" s="229"/>
      <c r="W1772" s="229"/>
      <c r="Y1772" s="223" t="str">
        <f t="shared" si="56"/>
        <v/>
      </c>
    </row>
    <row r="1773" spans="1:25" s="223" customFormat="1" ht="20.25">
      <c r="A1773" s="293"/>
      <c r="B1773" s="294" t="str">
        <f>IF(LEN(A1773)=0,"",INDEX('Smelter Reference List'!$A:$A,MATCH($A1773,'Smelter Reference List'!$E:$E,0)))</f>
        <v/>
      </c>
      <c r="C1773" s="300" t="str">
        <f>IF(LEN(A1773)=0,"",INDEX('Smelter Reference List'!$C:$C,MATCH($A1773,'Smelter Reference List'!$E:$E,0)))</f>
        <v/>
      </c>
      <c r="D1773" s="294" t="str">
        <f ca="1">IF(ISERROR($S1773),"",OFFSET('Smelter Reference List'!$C$4,$S1773-4,0)&amp;"")</f>
        <v/>
      </c>
      <c r="E1773" s="294" t="str">
        <f ca="1">IF(ISERROR($S1773),"",OFFSET('Smelter Reference List'!$D$4,$S1773-4,0)&amp;"")</f>
        <v/>
      </c>
      <c r="F1773" s="294" t="str">
        <f ca="1">IF(ISERROR($S1773),"",OFFSET('Smelter Reference List'!$E$4,$S1773-4,0))</f>
        <v/>
      </c>
      <c r="G1773" s="294" t="str">
        <f ca="1">IF(C1773=$U$4,"Enter smelter details", IF(ISERROR($S1773),"",OFFSET('Smelter Reference List'!$F$4,$S1773-4,0)))</f>
        <v/>
      </c>
      <c r="H1773" s="295" t="str">
        <f ca="1">IF(ISERROR($S1773),"",OFFSET('Smelter Reference List'!$G$4,$S1773-4,0))</f>
        <v/>
      </c>
      <c r="I1773" s="296" t="str">
        <f ca="1">IF(ISERROR($S1773),"",OFFSET('Smelter Reference List'!$H$4,$S1773-4,0))</f>
        <v/>
      </c>
      <c r="J1773" s="296" t="str">
        <f ca="1">IF(ISERROR($S1773),"",OFFSET('Smelter Reference List'!$I$4,$S1773-4,0))</f>
        <v/>
      </c>
      <c r="K1773" s="297"/>
      <c r="L1773" s="297"/>
      <c r="M1773" s="297"/>
      <c r="N1773" s="297"/>
      <c r="O1773" s="297"/>
      <c r="P1773" s="297"/>
      <c r="Q1773" s="298"/>
      <c r="R1773" s="227"/>
      <c r="S1773" s="228" t="e">
        <f>IF(C1773="",NA(),MATCH($B1773&amp;$C1773,'Smelter Reference List'!$J:$J,0))</f>
        <v>#N/A</v>
      </c>
      <c r="T1773" s="229"/>
      <c r="U1773" s="229">
        <f t="shared" ca="1" si="55"/>
        <v>0</v>
      </c>
      <c r="V1773" s="229"/>
      <c r="W1773" s="229"/>
      <c r="Y1773" s="223" t="str">
        <f t="shared" si="56"/>
        <v/>
      </c>
    </row>
    <row r="1774" spans="1:25" s="223" customFormat="1" ht="20.25">
      <c r="A1774" s="293"/>
      <c r="B1774" s="294" t="str">
        <f>IF(LEN(A1774)=0,"",INDEX('Smelter Reference List'!$A:$A,MATCH($A1774,'Smelter Reference List'!$E:$E,0)))</f>
        <v/>
      </c>
      <c r="C1774" s="300" t="str">
        <f>IF(LEN(A1774)=0,"",INDEX('Smelter Reference List'!$C:$C,MATCH($A1774,'Smelter Reference List'!$E:$E,0)))</f>
        <v/>
      </c>
      <c r="D1774" s="294" t="str">
        <f ca="1">IF(ISERROR($S1774),"",OFFSET('Smelter Reference List'!$C$4,$S1774-4,0)&amp;"")</f>
        <v/>
      </c>
      <c r="E1774" s="294" t="str">
        <f ca="1">IF(ISERROR($S1774),"",OFFSET('Smelter Reference List'!$D$4,$S1774-4,0)&amp;"")</f>
        <v/>
      </c>
      <c r="F1774" s="294" t="str">
        <f ca="1">IF(ISERROR($S1774),"",OFFSET('Smelter Reference List'!$E$4,$S1774-4,0))</f>
        <v/>
      </c>
      <c r="G1774" s="294" t="str">
        <f ca="1">IF(C1774=$U$4,"Enter smelter details", IF(ISERROR($S1774),"",OFFSET('Smelter Reference List'!$F$4,$S1774-4,0)))</f>
        <v/>
      </c>
      <c r="H1774" s="295" t="str">
        <f ca="1">IF(ISERROR($S1774),"",OFFSET('Smelter Reference List'!$G$4,$S1774-4,0))</f>
        <v/>
      </c>
      <c r="I1774" s="296" t="str">
        <f ca="1">IF(ISERROR($S1774),"",OFFSET('Smelter Reference List'!$H$4,$S1774-4,0))</f>
        <v/>
      </c>
      <c r="J1774" s="296" t="str">
        <f ca="1">IF(ISERROR($S1774),"",OFFSET('Smelter Reference List'!$I$4,$S1774-4,0))</f>
        <v/>
      </c>
      <c r="K1774" s="297"/>
      <c r="L1774" s="297"/>
      <c r="M1774" s="297"/>
      <c r="N1774" s="297"/>
      <c r="O1774" s="297"/>
      <c r="P1774" s="297"/>
      <c r="Q1774" s="298"/>
      <c r="R1774" s="227"/>
      <c r="S1774" s="228" t="e">
        <f>IF(C1774="",NA(),MATCH($B1774&amp;$C1774,'Smelter Reference List'!$J:$J,0))</f>
        <v>#N/A</v>
      </c>
      <c r="T1774" s="229"/>
      <c r="U1774" s="229">
        <f t="shared" ca="1" si="55"/>
        <v>0</v>
      </c>
      <c r="V1774" s="229"/>
      <c r="W1774" s="229"/>
      <c r="Y1774" s="223" t="str">
        <f t="shared" si="56"/>
        <v/>
      </c>
    </row>
    <row r="1775" spans="1:25" s="223" customFormat="1" ht="20.25">
      <c r="A1775" s="293"/>
      <c r="B1775" s="294" t="str">
        <f>IF(LEN(A1775)=0,"",INDEX('Smelter Reference List'!$A:$A,MATCH($A1775,'Smelter Reference List'!$E:$E,0)))</f>
        <v/>
      </c>
      <c r="C1775" s="300" t="str">
        <f>IF(LEN(A1775)=0,"",INDEX('Smelter Reference List'!$C:$C,MATCH($A1775,'Smelter Reference List'!$E:$E,0)))</f>
        <v/>
      </c>
      <c r="D1775" s="294" t="str">
        <f ca="1">IF(ISERROR($S1775),"",OFFSET('Smelter Reference List'!$C$4,$S1775-4,0)&amp;"")</f>
        <v/>
      </c>
      <c r="E1775" s="294" t="str">
        <f ca="1">IF(ISERROR($S1775),"",OFFSET('Smelter Reference List'!$D$4,$S1775-4,0)&amp;"")</f>
        <v/>
      </c>
      <c r="F1775" s="294" t="str">
        <f ca="1">IF(ISERROR($S1775),"",OFFSET('Smelter Reference List'!$E$4,$S1775-4,0))</f>
        <v/>
      </c>
      <c r="G1775" s="294" t="str">
        <f ca="1">IF(C1775=$U$4,"Enter smelter details", IF(ISERROR($S1775),"",OFFSET('Smelter Reference List'!$F$4,$S1775-4,0)))</f>
        <v/>
      </c>
      <c r="H1775" s="295" t="str">
        <f ca="1">IF(ISERROR($S1775),"",OFFSET('Smelter Reference List'!$G$4,$S1775-4,0))</f>
        <v/>
      </c>
      <c r="I1775" s="296" t="str">
        <f ca="1">IF(ISERROR($S1775),"",OFFSET('Smelter Reference List'!$H$4,$S1775-4,0))</f>
        <v/>
      </c>
      <c r="J1775" s="296" t="str">
        <f ca="1">IF(ISERROR($S1775),"",OFFSET('Smelter Reference List'!$I$4,$S1775-4,0))</f>
        <v/>
      </c>
      <c r="K1775" s="297"/>
      <c r="L1775" s="297"/>
      <c r="M1775" s="297"/>
      <c r="N1775" s="297"/>
      <c r="O1775" s="297"/>
      <c r="P1775" s="297"/>
      <c r="Q1775" s="298"/>
      <c r="R1775" s="227"/>
      <c r="S1775" s="228" t="e">
        <f>IF(C1775="",NA(),MATCH($B1775&amp;$C1775,'Smelter Reference List'!$J:$J,0))</f>
        <v>#N/A</v>
      </c>
      <c r="T1775" s="229"/>
      <c r="U1775" s="229">
        <f t="shared" ca="1" si="55"/>
        <v>0</v>
      </c>
      <c r="V1775" s="229"/>
      <c r="W1775" s="229"/>
      <c r="Y1775" s="223" t="str">
        <f t="shared" si="56"/>
        <v/>
      </c>
    </row>
    <row r="1776" spans="1:25" s="223" customFormat="1" ht="20.25">
      <c r="A1776" s="293"/>
      <c r="B1776" s="294" t="str">
        <f>IF(LEN(A1776)=0,"",INDEX('Smelter Reference List'!$A:$A,MATCH($A1776,'Smelter Reference List'!$E:$E,0)))</f>
        <v/>
      </c>
      <c r="C1776" s="300" t="str">
        <f>IF(LEN(A1776)=0,"",INDEX('Smelter Reference List'!$C:$C,MATCH($A1776,'Smelter Reference List'!$E:$E,0)))</f>
        <v/>
      </c>
      <c r="D1776" s="294" t="str">
        <f ca="1">IF(ISERROR($S1776),"",OFFSET('Smelter Reference List'!$C$4,$S1776-4,0)&amp;"")</f>
        <v/>
      </c>
      <c r="E1776" s="294" t="str">
        <f ca="1">IF(ISERROR($S1776),"",OFFSET('Smelter Reference List'!$D$4,$S1776-4,0)&amp;"")</f>
        <v/>
      </c>
      <c r="F1776" s="294" t="str">
        <f ca="1">IF(ISERROR($S1776),"",OFFSET('Smelter Reference List'!$E$4,$S1776-4,0))</f>
        <v/>
      </c>
      <c r="G1776" s="294" t="str">
        <f ca="1">IF(C1776=$U$4,"Enter smelter details", IF(ISERROR($S1776),"",OFFSET('Smelter Reference List'!$F$4,$S1776-4,0)))</f>
        <v/>
      </c>
      <c r="H1776" s="295" t="str">
        <f ca="1">IF(ISERROR($S1776),"",OFFSET('Smelter Reference List'!$G$4,$S1776-4,0))</f>
        <v/>
      </c>
      <c r="I1776" s="296" t="str">
        <f ca="1">IF(ISERROR($S1776),"",OFFSET('Smelter Reference List'!$H$4,$S1776-4,0))</f>
        <v/>
      </c>
      <c r="J1776" s="296" t="str">
        <f ca="1">IF(ISERROR($S1776),"",OFFSET('Smelter Reference List'!$I$4,$S1776-4,0))</f>
        <v/>
      </c>
      <c r="K1776" s="297"/>
      <c r="L1776" s="297"/>
      <c r="M1776" s="297"/>
      <c r="N1776" s="297"/>
      <c r="O1776" s="297"/>
      <c r="P1776" s="297"/>
      <c r="Q1776" s="298"/>
      <c r="R1776" s="227"/>
      <c r="S1776" s="228" t="e">
        <f>IF(C1776="",NA(),MATCH($B1776&amp;$C1776,'Smelter Reference List'!$J:$J,0))</f>
        <v>#N/A</v>
      </c>
      <c r="T1776" s="229"/>
      <c r="U1776" s="229">
        <f t="shared" ca="1" si="55"/>
        <v>0</v>
      </c>
      <c r="V1776" s="229"/>
      <c r="W1776" s="229"/>
      <c r="Y1776" s="223" t="str">
        <f t="shared" si="56"/>
        <v/>
      </c>
    </row>
    <row r="1777" spans="1:25" s="223" customFormat="1" ht="20.25">
      <c r="A1777" s="293"/>
      <c r="B1777" s="294" t="str">
        <f>IF(LEN(A1777)=0,"",INDEX('Smelter Reference List'!$A:$A,MATCH($A1777,'Smelter Reference List'!$E:$E,0)))</f>
        <v/>
      </c>
      <c r="C1777" s="300" t="str">
        <f>IF(LEN(A1777)=0,"",INDEX('Smelter Reference List'!$C:$C,MATCH($A1777,'Smelter Reference List'!$E:$E,0)))</f>
        <v/>
      </c>
      <c r="D1777" s="294" t="str">
        <f ca="1">IF(ISERROR($S1777),"",OFFSET('Smelter Reference List'!$C$4,$S1777-4,0)&amp;"")</f>
        <v/>
      </c>
      <c r="E1777" s="294" t="str">
        <f ca="1">IF(ISERROR($S1777),"",OFFSET('Smelter Reference List'!$D$4,$S1777-4,0)&amp;"")</f>
        <v/>
      </c>
      <c r="F1777" s="294" t="str">
        <f ca="1">IF(ISERROR($S1777),"",OFFSET('Smelter Reference List'!$E$4,$S1777-4,0))</f>
        <v/>
      </c>
      <c r="G1777" s="294" t="str">
        <f ca="1">IF(C1777=$U$4,"Enter smelter details", IF(ISERROR($S1777),"",OFFSET('Smelter Reference List'!$F$4,$S1777-4,0)))</f>
        <v/>
      </c>
      <c r="H1777" s="295" t="str">
        <f ca="1">IF(ISERROR($S1777),"",OFFSET('Smelter Reference List'!$G$4,$S1777-4,0))</f>
        <v/>
      </c>
      <c r="I1777" s="296" t="str">
        <f ca="1">IF(ISERROR($S1777),"",OFFSET('Smelter Reference List'!$H$4,$S1777-4,0))</f>
        <v/>
      </c>
      <c r="J1777" s="296" t="str">
        <f ca="1">IF(ISERROR($S1777),"",OFFSET('Smelter Reference List'!$I$4,$S1777-4,0))</f>
        <v/>
      </c>
      <c r="K1777" s="297"/>
      <c r="L1777" s="297"/>
      <c r="M1777" s="297"/>
      <c r="N1777" s="297"/>
      <c r="O1777" s="297"/>
      <c r="P1777" s="297"/>
      <c r="Q1777" s="298"/>
      <c r="R1777" s="227"/>
      <c r="S1777" s="228" t="e">
        <f>IF(C1777="",NA(),MATCH($B1777&amp;$C1777,'Smelter Reference List'!$J:$J,0))</f>
        <v>#N/A</v>
      </c>
      <c r="T1777" s="229"/>
      <c r="U1777" s="229">
        <f t="shared" ca="1" si="55"/>
        <v>0</v>
      </c>
      <c r="V1777" s="229"/>
      <c r="W1777" s="229"/>
      <c r="Y1777" s="223" t="str">
        <f t="shared" si="56"/>
        <v/>
      </c>
    </row>
    <row r="1778" spans="1:25" s="223" customFormat="1" ht="20.25">
      <c r="A1778" s="293"/>
      <c r="B1778" s="294" t="str">
        <f>IF(LEN(A1778)=0,"",INDEX('Smelter Reference List'!$A:$A,MATCH($A1778,'Smelter Reference List'!$E:$E,0)))</f>
        <v/>
      </c>
      <c r="C1778" s="300" t="str">
        <f>IF(LEN(A1778)=0,"",INDEX('Smelter Reference List'!$C:$C,MATCH($A1778,'Smelter Reference List'!$E:$E,0)))</f>
        <v/>
      </c>
      <c r="D1778" s="294" t="str">
        <f ca="1">IF(ISERROR($S1778),"",OFFSET('Smelter Reference List'!$C$4,$S1778-4,0)&amp;"")</f>
        <v/>
      </c>
      <c r="E1778" s="294" t="str">
        <f ca="1">IF(ISERROR($S1778),"",OFFSET('Smelter Reference List'!$D$4,$S1778-4,0)&amp;"")</f>
        <v/>
      </c>
      <c r="F1778" s="294" t="str">
        <f ca="1">IF(ISERROR($S1778),"",OFFSET('Smelter Reference List'!$E$4,$S1778-4,0))</f>
        <v/>
      </c>
      <c r="G1778" s="294" t="str">
        <f ca="1">IF(C1778=$U$4,"Enter smelter details", IF(ISERROR($S1778),"",OFFSET('Smelter Reference List'!$F$4,$S1778-4,0)))</f>
        <v/>
      </c>
      <c r="H1778" s="295" t="str">
        <f ca="1">IF(ISERROR($S1778),"",OFFSET('Smelter Reference List'!$G$4,$S1778-4,0))</f>
        <v/>
      </c>
      <c r="I1778" s="296" t="str">
        <f ca="1">IF(ISERROR($S1778),"",OFFSET('Smelter Reference List'!$H$4,$S1778-4,0))</f>
        <v/>
      </c>
      <c r="J1778" s="296" t="str">
        <f ca="1">IF(ISERROR($S1778),"",OFFSET('Smelter Reference List'!$I$4,$S1778-4,0))</f>
        <v/>
      </c>
      <c r="K1778" s="297"/>
      <c r="L1778" s="297"/>
      <c r="M1778" s="297"/>
      <c r="N1778" s="297"/>
      <c r="O1778" s="297"/>
      <c r="P1778" s="297"/>
      <c r="Q1778" s="298"/>
      <c r="R1778" s="227"/>
      <c r="S1778" s="228" t="e">
        <f>IF(C1778="",NA(),MATCH($B1778&amp;$C1778,'Smelter Reference List'!$J:$J,0))</f>
        <v>#N/A</v>
      </c>
      <c r="T1778" s="229"/>
      <c r="U1778" s="229">
        <f t="shared" ca="1" si="55"/>
        <v>0</v>
      </c>
      <c r="V1778" s="229"/>
      <c r="W1778" s="229"/>
      <c r="Y1778" s="223" t="str">
        <f t="shared" si="56"/>
        <v/>
      </c>
    </row>
    <row r="1779" spans="1:25" s="223" customFormat="1" ht="20.25">
      <c r="A1779" s="293"/>
      <c r="B1779" s="294" t="str">
        <f>IF(LEN(A1779)=0,"",INDEX('Smelter Reference List'!$A:$A,MATCH($A1779,'Smelter Reference List'!$E:$E,0)))</f>
        <v/>
      </c>
      <c r="C1779" s="300" t="str">
        <f>IF(LEN(A1779)=0,"",INDEX('Smelter Reference List'!$C:$C,MATCH($A1779,'Smelter Reference List'!$E:$E,0)))</f>
        <v/>
      </c>
      <c r="D1779" s="294" t="str">
        <f ca="1">IF(ISERROR($S1779),"",OFFSET('Smelter Reference List'!$C$4,$S1779-4,0)&amp;"")</f>
        <v/>
      </c>
      <c r="E1779" s="294" t="str">
        <f ca="1">IF(ISERROR($S1779),"",OFFSET('Smelter Reference List'!$D$4,$S1779-4,0)&amp;"")</f>
        <v/>
      </c>
      <c r="F1779" s="294" t="str">
        <f ca="1">IF(ISERROR($S1779),"",OFFSET('Smelter Reference List'!$E$4,$S1779-4,0))</f>
        <v/>
      </c>
      <c r="G1779" s="294" t="str">
        <f ca="1">IF(C1779=$U$4,"Enter smelter details", IF(ISERROR($S1779),"",OFFSET('Smelter Reference List'!$F$4,$S1779-4,0)))</f>
        <v/>
      </c>
      <c r="H1779" s="295" t="str">
        <f ca="1">IF(ISERROR($S1779),"",OFFSET('Smelter Reference List'!$G$4,$S1779-4,0))</f>
        <v/>
      </c>
      <c r="I1779" s="296" t="str">
        <f ca="1">IF(ISERROR($S1779),"",OFFSET('Smelter Reference List'!$H$4,$S1779-4,0))</f>
        <v/>
      </c>
      <c r="J1779" s="296" t="str">
        <f ca="1">IF(ISERROR($S1779),"",OFFSET('Smelter Reference List'!$I$4,$S1779-4,0))</f>
        <v/>
      </c>
      <c r="K1779" s="297"/>
      <c r="L1779" s="297"/>
      <c r="M1779" s="297"/>
      <c r="N1779" s="297"/>
      <c r="O1779" s="297"/>
      <c r="P1779" s="297"/>
      <c r="Q1779" s="298"/>
      <c r="R1779" s="227"/>
      <c r="S1779" s="228" t="e">
        <f>IF(C1779="",NA(),MATCH($B1779&amp;$C1779,'Smelter Reference List'!$J:$J,0))</f>
        <v>#N/A</v>
      </c>
      <c r="T1779" s="229"/>
      <c r="U1779" s="229">
        <f t="shared" ca="1" si="55"/>
        <v>0</v>
      </c>
      <c r="V1779" s="229"/>
      <c r="W1779" s="229"/>
      <c r="Y1779" s="223" t="str">
        <f t="shared" si="56"/>
        <v/>
      </c>
    </row>
    <row r="1780" spans="1:25" s="223" customFormat="1" ht="20.25">
      <c r="A1780" s="293"/>
      <c r="B1780" s="294" t="str">
        <f>IF(LEN(A1780)=0,"",INDEX('Smelter Reference List'!$A:$A,MATCH($A1780,'Smelter Reference List'!$E:$E,0)))</f>
        <v/>
      </c>
      <c r="C1780" s="300" t="str">
        <f>IF(LEN(A1780)=0,"",INDEX('Smelter Reference List'!$C:$C,MATCH($A1780,'Smelter Reference List'!$E:$E,0)))</f>
        <v/>
      </c>
      <c r="D1780" s="294" t="str">
        <f ca="1">IF(ISERROR($S1780),"",OFFSET('Smelter Reference List'!$C$4,$S1780-4,0)&amp;"")</f>
        <v/>
      </c>
      <c r="E1780" s="294" t="str">
        <f ca="1">IF(ISERROR($S1780),"",OFFSET('Smelter Reference List'!$D$4,$S1780-4,0)&amp;"")</f>
        <v/>
      </c>
      <c r="F1780" s="294" t="str">
        <f ca="1">IF(ISERROR($S1780),"",OFFSET('Smelter Reference List'!$E$4,$S1780-4,0))</f>
        <v/>
      </c>
      <c r="G1780" s="294" t="str">
        <f ca="1">IF(C1780=$U$4,"Enter smelter details", IF(ISERROR($S1780),"",OFFSET('Smelter Reference List'!$F$4,$S1780-4,0)))</f>
        <v/>
      </c>
      <c r="H1780" s="295" t="str">
        <f ca="1">IF(ISERROR($S1780),"",OFFSET('Smelter Reference List'!$G$4,$S1780-4,0))</f>
        <v/>
      </c>
      <c r="I1780" s="296" t="str">
        <f ca="1">IF(ISERROR($S1780),"",OFFSET('Smelter Reference List'!$H$4,$S1780-4,0))</f>
        <v/>
      </c>
      <c r="J1780" s="296" t="str">
        <f ca="1">IF(ISERROR($S1780),"",OFFSET('Smelter Reference List'!$I$4,$S1780-4,0))</f>
        <v/>
      </c>
      <c r="K1780" s="297"/>
      <c r="L1780" s="297"/>
      <c r="M1780" s="297"/>
      <c r="N1780" s="297"/>
      <c r="O1780" s="297"/>
      <c r="P1780" s="297"/>
      <c r="Q1780" s="298"/>
      <c r="R1780" s="227"/>
      <c r="S1780" s="228" t="e">
        <f>IF(C1780="",NA(),MATCH($B1780&amp;$C1780,'Smelter Reference List'!$J:$J,0))</f>
        <v>#N/A</v>
      </c>
      <c r="T1780" s="229"/>
      <c r="U1780" s="229">
        <f t="shared" ca="1" si="55"/>
        <v>0</v>
      </c>
      <c r="V1780" s="229"/>
      <c r="W1780" s="229"/>
      <c r="Y1780" s="223" t="str">
        <f t="shared" si="56"/>
        <v/>
      </c>
    </row>
    <row r="1781" spans="1:25" s="223" customFormat="1" ht="20.25">
      <c r="A1781" s="293"/>
      <c r="B1781" s="294" t="str">
        <f>IF(LEN(A1781)=0,"",INDEX('Smelter Reference List'!$A:$A,MATCH($A1781,'Smelter Reference List'!$E:$E,0)))</f>
        <v/>
      </c>
      <c r="C1781" s="300" t="str">
        <f>IF(LEN(A1781)=0,"",INDEX('Smelter Reference List'!$C:$C,MATCH($A1781,'Smelter Reference List'!$E:$E,0)))</f>
        <v/>
      </c>
      <c r="D1781" s="294" t="str">
        <f ca="1">IF(ISERROR($S1781),"",OFFSET('Smelter Reference List'!$C$4,$S1781-4,0)&amp;"")</f>
        <v/>
      </c>
      <c r="E1781" s="294" t="str">
        <f ca="1">IF(ISERROR($S1781),"",OFFSET('Smelter Reference List'!$D$4,$S1781-4,0)&amp;"")</f>
        <v/>
      </c>
      <c r="F1781" s="294" t="str">
        <f ca="1">IF(ISERROR($S1781),"",OFFSET('Smelter Reference List'!$E$4,$S1781-4,0))</f>
        <v/>
      </c>
      <c r="G1781" s="294" t="str">
        <f ca="1">IF(C1781=$U$4,"Enter smelter details", IF(ISERROR($S1781),"",OFFSET('Smelter Reference List'!$F$4,$S1781-4,0)))</f>
        <v/>
      </c>
      <c r="H1781" s="295" t="str">
        <f ca="1">IF(ISERROR($S1781),"",OFFSET('Smelter Reference List'!$G$4,$S1781-4,0))</f>
        <v/>
      </c>
      <c r="I1781" s="296" t="str">
        <f ca="1">IF(ISERROR($S1781),"",OFFSET('Smelter Reference List'!$H$4,$S1781-4,0))</f>
        <v/>
      </c>
      <c r="J1781" s="296" t="str">
        <f ca="1">IF(ISERROR($S1781),"",OFFSET('Smelter Reference List'!$I$4,$S1781-4,0))</f>
        <v/>
      </c>
      <c r="K1781" s="297"/>
      <c r="L1781" s="297"/>
      <c r="M1781" s="297"/>
      <c r="N1781" s="297"/>
      <c r="O1781" s="297"/>
      <c r="P1781" s="297"/>
      <c r="Q1781" s="298"/>
      <c r="R1781" s="227"/>
      <c r="S1781" s="228" t="e">
        <f>IF(C1781="",NA(),MATCH($B1781&amp;$C1781,'Smelter Reference List'!$J:$J,0))</f>
        <v>#N/A</v>
      </c>
      <c r="T1781" s="229"/>
      <c r="U1781" s="229">
        <f t="shared" ca="1" si="55"/>
        <v>0</v>
      </c>
      <c r="V1781" s="229"/>
      <c r="W1781" s="229"/>
      <c r="Y1781" s="223" t="str">
        <f t="shared" si="56"/>
        <v/>
      </c>
    </row>
    <row r="1782" spans="1:25" s="223" customFormat="1" ht="20.25">
      <c r="A1782" s="293"/>
      <c r="B1782" s="294" t="str">
        <f>IF(LEN(A1782)=0,"",INDEX('Smelter Reference List'!$A:$A,MATCH($A1782,'Smelter Reference List'!$E:$E,0)))</f>
        <v/>
      </c>
      <c r="C1782" s="300" t="str">
        <f>IF(LEN(A1782)=0,"",INDEX('Smelter Reference List'!$C:$C,MATCH($A1782,'Smelter Reference List'!$E:$E,0)))</f>
        <v/>
      </c>
      <c r="D1782" s="294" t="str">
        <f ca="1">IF(ISERROR($S1782),"",OFFSET('Smelter Reference List'!$C$4,$S1782-4,0)&amp;"")</f>
        <v/>
      </c>
      <c r="E1782" s="294" t="str">
        <f ca="1">IF(ISERROR($S1782),"",OFFSET('Smelter Reference List'!$D$4,$S1782-4,0)&amp;"")</f>
        <v/>
      </c>
      <c r="F1782" s="294" t="str">
        <f ca="1">IF(ISERROR($S1782),"",OFFSET('Smelter Reference List'!$E$4,$S1782-4,0))</f>
        <v/>
      </c>
      <c r="G1782" s="294" t="str">
        <f ca="1">IF(C1782=$U$4,"Enter smelter details", IF(ISERROR($S1782),"",OFFSET('Smelter Reference List'!$F$4,$S1782-4,0)))</f>
        <v/>
      </c>
      <c r="H1782" s="295" t="str">
        <f ca="1">IF(ISERROR($S1782),"",OFFSET('Smelter Reference List'!$G$4,$S1782-4,0))</f>
        <v/>
      </c>
      <c r="I1782" s="296" t="str">
        <f ca="1">IF(ISERROR($S1782),"",OFFSET('Smelter Reference List'!$H$4,$S1782-4,0))</f>
        <v/>
      </c>
      <c r="J1782" s="296" t="str">
        <f ca="1">IF(ISERROR($S1782),"",OFFSET('Smelter Reference List'!$I$4,$S1782-4,0))</f>
        <v/>
      </c>
      <c r="K1782" s="297"/>
      <c r="L1782" s="297"/>
      <c r="M1782" s="297"/>
      <c r="N1782" s="297"/>
      <c r="O1782" s="297"/>
      <c r="P1782" s="297"/>
      <c r="Q1782" s="298"/>
      <c r="R1782" s="227"/>
      <c r="S1782" s="228" t="e">
        <f>IF(C1782="",NA(),MATCH($B1782&amp;$C1782,'Smelter Reference List'!$J:$J,0))</f>
        <v>#N/A</v>
      </c>
      <c r="T1782" s="229"/>
      <c r="U1782" s="229">
        <f t="shared" ca="1" si="55"/>
        <v>0</v>
      </c>
      <c r="V1782" s="229"/>
      <c r="W1782" s="229"/>
      <c r="Y1782" s="223" t="str">
        <f t="shared" si="56"/>
        <v/>
      </c>
    </row>
    <row r="1783" spans="1:25" s="223" customFormat="1" ht="20.25">
      <c r="A1783" s="293"/>
      <c r="B1783" s="294" t="str">
        <f>IF(LEN(A1783)=0,"",INDEX('Smelter Reference List'!$A:$A,MATCH($A1783,'Smelter Reference List'!$E:$E,0)))</f>
        <v/>
      </c>
      <c r="C1783" s="300" t="str">
        <f>IF(LEN(A1783)=0,"",INDEX('Smelter Reference List'!$C:$C,MATCH($A1783,'Smelter Reference List'!$E:$E,0)))</f>
        <v/>
      </c>
      <c r="D1783" s="294" t="str">
        <f ca="1">IF(ISERROR($S1783),"",OFFSET('Smelter Reference List'!$C$4,$S1783-4,0)&amp;"")</f>
        <v/>
      </c>
      <c r="E1783" s="294" t="str">
        <f ca="1">IF(ISERROR($S1783),"",OFFSET('Smelter Reference List'!$D$4,$S1783-4,0)&amp;"")</f>
        <v/>
      </c>
      <c r="F1783" s="294" t="str">
        <f ca="1">IF(ISERROR($S1783),"",OFFSET('Smelter Reference List'!$E$4,$S1783-4,0))</f>
        <v/>
      </c>
      <c r="G1783" s="294" t="str">
        <f ca="1">IF(C1783=$U$4,"Enter smelter details", IF(ISERROR($S1783),"",OFFSET('Smelter Reference List'!$F$4,$S1783-4,0)))</f>
        <v/>
      </c>
      <c r="H1783" s="295" t="str">
        <f ca="1">IF(ISERROR($S1783),"",OFFSET('Smelter Reference List'!$G$4,$S1783-4,0))</f>
        <v/>
      </c>
      <c r="I1783" s="296" t="str">
        <f ca="1">IF(ISERROR($S1783),"",OFFSET('Smelter Reference List'!$H$4,$S1783-4,0))</f>
        <v/>
      </c>
      <c r="J1783" s="296" t="str">
        <f ca="1">IF(ISERROR($S1783),"",OFFSET('Smelter Reference List'!$I$4,$S1783-4,0))</f>
        <v/>
      </c>
      <c r="K1783" s="297"/>
      <c r="L1783" s="297"/>
      <c r="M1783" s="297"/>
      <c r="N1783" s="297"/>
      <c r="O1783" s="297"/>
      <c r="P1783" s="297"/>
      <c r="Q1783" s="298"/>
      <c r="R1783" s="227"/>
      <c r="S1783" s="228" t="e">
        <f>IF(C1783="",NA(),MATCH($B1783&amp;$C1783,'Smelter Reference List'!$J:$J,0))</f>
        <v>#N/A</v>
      </c>
      <c r="T1783" s="229"/>
      <c r="U1783" s="229">
        <f t="shared" ca="1" si="55"/>
        <v>0</v>
      </c>
      <c r="V1783" s="229"/>
      <c r="W1783" s="229"/>
      <c r="Y1783" s="223" t="str">
        <f t="shared" si="56"/>
        <v/>
      </c>
    </row>
    <row r="1784" spans="1:25" s="223" customFormat="1" ht="20.25">
      <c r="A1784" s="293"/>
      <c r="B1784" s="294" t="str">
        <f>IF(LEN(A1784)=0,"",INDEX('Smelter Reference List'!$A:$A,MATCH($A1784,'Smelter Reference List'!$E:$E,0)))</f>
        <v/>
      </c>
      <c r="C1784" s="300" t="str">
        <f>IF(LEN(A1784)=0,"",INDEX('Smelter Reference List'!$C:$C,MATCH($A1784,'Smelter Reference List'!$E:$E,0)))</f>
        <v/>
      </c>
      <c r="D1784" s="294" t="str">
        <f ca="1">IF(ISERROR($S1784),"",OFFSET('Smelter Reference List'!$C$4,$S1784-4,0)&amp;"")</f>
        <v/>
      </c>
      <c r="E1784" s="294" t="str">
        <f ca="1">IF(ISERROR($S1784),"",OFFSET('Smelter Reference List'!$D$4,$S1784-4,0)&amp;"")</f>
        <v/>
      </c>
      <c r="F1784" s="294" t="str">
        <f ca="1">IF(ISERROR($S1784),"",OFFSET('Smelter Reference List'!$E$4,$S1784-4,0))</f>
        <v/>
      </c>
      <c r="G1784" s="294" t="str">
        <f ca="1">IF(C1784=$U$4,"Enter smelter details", IF(ISERROR($S1784),"",OFFSET('Smelter Reference List'!$F$4,$S1784-4,0)))</f>
        <v/>
      </c>
      <c r="H1784" s="295" t="str">
        <f ca="1">IF(ISERROR($S1784),"",OFFSET('Smelter Reference List'!$G$4,$S1784-4,0))</f>
        <v/>
      </c>
      <c r="I1784" s="296" t="str">
        <f ca="1">IF(ISERROR($S1784),"",OFFSET('Smelter Reference List'!$H$4,$S1784-4,0))</f>
        <v/>
      </c>
      <c r="J1784" s="296" t="str">
        <f ca="1">IF(ISERROR($S1784),"",OFFSET('Smelter Reference List'!$I$4,$S1784-4,0))</f>
        <v/>
      </c>
      <c r="K1784" s="297"/>
      <c r="L1784" s="297"/>
      <c r="M1784" s="297"/>
      <c r="N1784" s="297"/>
      <c r="O1784" s="297"/>
      <c r="P1784" s="297"/>
      <c r="Q1784" s="298"/>
      <c r="R1784" s="227"/>
      <c r="S1784" s="228" t="e">
        <f>IF(C1784="",NA(),MATCH($B1784&amp;$C1784,'Smelter Reference List'!$J:$J,0))</f>
        <v>#N/A</v>
      </c>
      <c r="T1784" s="229"/>
      <c r="U1784" s="229">
        <f t="shared" ca="1" si="55"/>
        <v>0</v>
      </c>
      <c r="V1784" s="229"/>
      <c r="W1784" s="229"/>
      <c r="Y1784" s="223" t="str">
        <f t="shared" si="56"/>
        <v/>
      </c>
    </row>
    <row r="1785" spans="1:25" s="223" customFormat="1" ht="20.25">
      <c r="A1785" s="293"/>
      <c r="B1785" s="294" t="str">
        <f>IF(LEN(A1785)=0,"",INDEX('Smelter Reference List'!$A:$A,MATCH($A1785,'Smelter Reference List'!$E:$E,0)))</f>
        <v/>
      </c>
      <c r="C1785" s="300" t="str">
        <f>IF(LEN(A1785)=0,"",INDEX('Smelter Reference List'!$C:$C,MATCH($A1785,'Smelter Reference List'!$E:$E,0)))</f>
        <v/>
      </c>
      <c r="D1785" s="294" t="str">
        <f ca="1">IF(ISERROR($S1785),"",OFFSET('Smelter Reference List'!$C$4,$S1785-4,0)&amp;"")</f>
        <v/>
      </c>
      <c r="E1785" s="294" t="str">
        <f ca="1">IF(ISERROR($S1785),"",OFFSET('Smelter Reference List'!$D$4,$S1785-4,0)&amp;"")</f>
        <v/>
      </c>
      <c r="F1785" s="294" t="str">
        <f ca="1">IF(ISERROR($S1785),"",OFFSET('Smelter Reference List'!$E$4,$S1785-4,0))</f>
        <v/>
      </c>
      <c r="G1785" s="294" t="str">
        <f ca="1">IF(C1785=$U$4,"Enter smelter details", IF(ISERROR($S1785),"",OFFSET('Smelter Reference List'!$F$4,$S1785-4,0)))</f>
        <v/>
      </c>
      <c r="H1785" s="295" t="str">
        <f ca="1">IF(ISERROR($S1785),"",OFFSET('Smelter Reference List'!$G$4,$S1785-4,0))</f>
        <v/>
      </c>
      <c r="I1785" s="296" t="str">
        <f ca="1">IF(ISERROR($S1785),"",OFFSET('Smelter Reference List'!$H$4,$S1785-4,0))</f>
        <v/>
      </c>
      <c r="J1785" s="296" t="str">
        <f ca="1">IF(ISERROR($S1785),"",OFFSET('Smelter Reference List'!$I$4,$S1785-4,0))</f>
        <v/>
      </c>
      <c r="K1785" s="297"/>
      <c r="L1785" s="297"/>
      <c r="M1785" s="297"/>
      <c r="N1785" s="297"/>
      <c r="O1785" s="297"/>
      <c r="P1785" s="297"/>
      <c r="Q1785" s="298"/>
      <c r="R1785" s="227"/>
      <c r="S1785" s="228" t="e">
        <f>IF(C1785="",NA(),MATCH($B1785&amp;$C1785,'Smelter Reference List'!$J:$J,0))</f>
        <v>#N/A</v>
      </c>
      <c r="T1785" s="229"/>
      <c r="U1785" s="229">
        <f t="shared" ca="1" si="55"/>
        <v>0</v>
      </c>
      <c r="V1785" s="229"/>
      <c r="W1785" s="229"/>
      <c r="Y1785" s="223" t="str">
        <f t="shared" si="56"/>
        <v/>
      </c>
    </row>
    <row r="1786" spans="1:25" s="223" customFormat="1" ht="20.25">
      <c r="A1786" s="293"/>
      <c r="B1786" s="294" t="str">
        <f>IF(LEN(A1786)=0,"",INDEX('Smelter Reference List'!$A:$A,MATCH($A1786,'Smelter Reference List'!$E:$E,0)))</f>
        <v/>
      </c>
      <c r="C1786" s="300" t="str">
        <f>IF(LEN(A1786)=0,"",INDEX('Smelter Reference List'!$C:$C,MATCH($A1786,'Smelter Reference List'!$E:$E,0)))</f>
        <v/>
      </c>
      <c r="D1786" s="294" t="str">
        <f ca="1">IF(ISERROR($S1786),"",OFFSET('Smelter Reference List'!$C$4,$S1786-4,0)&amp;"")</f>
        <v/>
      </c>
      <c r="E1786" s="294" t="str">
        <f ca="1">IF(ISERROR($S1786),"",OFFSET('Smelter Reference List'!$D$4,$S1786-4,0)&amp;"")</f>
        <v/>
      </c>
      <c r="F1786" s="294" t="str">
        <f ca="1">IF(ISERROR($S1786),"",OFFSET('Smelter Reference List'!$E$4,$S1786-4,0))</f>
        <v/>
      </c>
      <c r="G1786" s="294" t="str">
        <f ca="1">IF(C1786=$U$4,"Enter smelter details", IF(ISERROR($S1786),"",OFFSET('Smelter Reference List'!$F$4,$S1786-4,0)))</f>
        <v/>
      </c>
      <c r="H1786" s="295" t="str">
        <f ca="1">IF(ISERROR($S1786),"",OFFSET('Smelter Reference List'!$G$4,$S1786-4,0))</f>
        <v/>
      </c>
      <c r="I1786" s="296" t="str">
        <f ca="1">IF(ISERROR($S1786),"",OFFSET('Smelter Reference List'!$H$4,$S1786-4,0))</f>
        <v/>
      </c>
      <c r="J1786" s="296" t="str">
        <f ca="1">IF(ISERROR($S1786),"",OFFSET('Smelter Reference List'!$I$4,$S1786-4,0))</f>
        <v/>
      </c>
      <c r="K1786" s="297"/>
      <c r="L1786" s="297"/>
      <c r="M1786" s="297"/>
      <c r="N1786" s="297"/>
      <c r="O1786" s="297"/>
      <c r="P1786" s="297"/>
      <c r="Q1786" s="298"/>
      <c r="R1786" s="227"/>
      <c r="S1786" s="228" t="e">
        <f>IF(C1786="",NA(),MATCH($B1786&amp;$C1786,'Smelter Reference List'!$J:$J,0))</f>
        <v>#N/A</v>
      </c>
      <c r="T1786" s="229"/>
      <c r="U1786" s="229">
        <f t="shared" ca="1" si="55"/>
        <v>0</v>
      </c>
      <c r="V1786" s="229"/>
      <c r="W1786" s="229"/>
      <c r="Y1786" s="223" t="str">
        <f t="shared" si="56"/>
        <v/>
      </c>
    </row>
    <row r="1787" spans="1:25" s="223" customFormat="1" ht="20.25">
      <c r="A1787" s="293"/>
      <c r="B1787" s="294" t="str">
        <f>IF(LEN(A1787)=0,"",INDEX('Smelter Reference List'!$A:$A,MATCH($A1787,'Smelter Reference List'!$E:$E,0)))</f>
        <v/>
      </c>
      <c r="C1787" s="300" t="str">
        <f>IF(LEN(A1787)=0,"",INDEX('Smelter Reference List'!$C:$C,MATCH($A1787,'Smelter Reference List'!$E:$E,0)))</f>
        <v/>
      </c>
      <c r="D1787" s="294" t="str">
        <f ca="1">IF(ISERROR($S1787),"",OFFSET('Smelter Reference List'!$C$4,$S1787-4,0)&amp;"")</f>
        <v/>
      </c>
      <c r="E1787" s="294" t="str">
        <f ca="1">IF(ISERROR($S1787),"",OFFSET('Smelter Reference List'!$D$4,$S1787-4,0)&amp;"")</f>
        <v/>
      </c>
      <c r="F1787" s="294" t="str">
        <f ca="1">IF(ISERROR($S1787),"",OFFSET('Smelter Reference List'!$E$4,$S1787-4,0))</f>
        <v/>
      </c>
      <c r="G1787" s="294" t="str">
        <f ca="1">IF(C1787=$U$4,"Enter smelter details", IF(ISERROR($S1787),"",OFFSET('Smelter Reference List'!$F$4,$S1787-4,0)))</f>
        <v/>
      </c>
      <c r="H1787" s="295" t="str">
        <f ca="1">IF(ISERROR($S1787),"",OFFSET('Smelter Reference List'!$G$4,$S1787-4,0))</f>
        <v/>
      </c>
      <c r="I1787" s="296" t="str">
        <f ca="1">IF(ISERROR($S1787),"",OFFSET('Smelter Reference List'!$H$4,$S1787-4,0))</f>
        <v/>
      </c>
      <c r="J1787" s="296" t="str">
        <f ca="1">IF(ISERROR($S1787),"",OFFSET('Smelter Reference List'!$I$4,$S1787-4,0))</f>
        <v/>
      </c>
      <c r="K1787" s="297"/>
      <c r="L1787" s="297"/>
      <c r="M1787" s="297"/>
      <c r="N1787" s="297"/>
      <c r="O1787" s="297"/>
      <c r="P1787" s="297"/>
      <c r="Q1787" s="298"/>
      <c r="R1787" s="227"/>
      <c r="S1787" s="228" t="e">
        <f>IF(C1787="",NA(),MATCH($B1787&amp;$C1787,'Smelter Reference List'!$J:$J,0))</f>
        <v>#N/A</v>
      </c>
      <c r="T1787" s="229"/>
      <c r="U1787" s="229">
        <f t="shared" ca="1" si="55"/>
        <v>0</v>
      </c>
      <c r="V1787" s="229"/>
      <c r="W1787" s="229"/>
      <c r="Y1787" s="223" t="str">
        <f t="shared" si="56"/>
        <v/>
      </c>
    </row>
    <row r="1788" spans="1:25" s="223" customFormat="1" ht="20.25">
      <c r="A1788" s="293"/>
      <c r="B1788" s="294" t="str">
        <f>IF(LEN(A1788)=0,"",INDEX('Smelter Reference List'!$A:$A,MATCH($A1788,'Smelter Reference List'!$E:$E,0)))</f>
        <v/>
      </c>
      <c r="C1788" s="300" t="str">
        <f>IF(LEN(A1788)=0,"",INDEX('Smelter Reference List'!$C:$C,MATCH($A1788,'Smelter Reference List'!$E:$E,0)))</f>
        <v/>
      </c>
      <c r="D1788" s="294" t="str">
        <f ca="1">IF(ISERROR($S1788),"",OFFSET('Smelter Reference List'!$C$4,$S1788-4,0)&amp;"")</f>
        <v/>
      </c>
      <c r="E1788" s="294" t="str">
        <f ca="1">IF(ISERROR($S1788),"",OFFSET('Smelter Reference List'!$D$4,$S1788-4,0)&amp;"")</f>
        <v/>
      </c>
      <c r="F1788" s="294" t="str">
        <f ca="1">IF(ISERROR($S1788),"",OFFSET('Smelter Reference List'!$E$4,$S1788-4,0))</f>
        <v/>
      </c>
      <c r="G1788" s="294" t="str">
        <f ca="1">IF(C1788=$U$4,"Enter smelter details", IF(ISERROR($S1788),"",OFFSET('Smelter Reference List'!$F$4,$S1788-4,0)))</f>
        <v/>
      </c>
      <c r="H1788" s="295" t="str">
        <f ca="1">IF(ISERROR($S1788),"",OFFSET('Smelter Reference List'!$G$4,$S1788-4,0))</f>
        <v/>
      </c>
      <c r="I1788" s="296" t="str">
        <f ca="1">IF(ISERROR($S1788),"",OFFSET('Smelter Reference List'!$H$4,$S1788-4,0))</f>
        <v/>
      </c>
      <c r="J1788" s="296" t="str">
        <f ca="1">IF(ISERROR($S1788),"",OFFSET('Smelter Reference List'!$I$4,$S1788-4,0))</f>
        <v/>
      </c>
      <c r="K1788" s="297"/>
      <c r="L1788" s="297"/>
      <c r="M1788" s="297"/>
      <c r="N1788" s="297"/>
      <c r="O1788" s="297"/>
      <c r="P1788" s="297"/>
      <c r="Q1788" s="298"/>
      <c r="R1788" s="227"/>
      <c r="S1788" s="228" t="e">
        <f>IF(C1788="",NA(),MATCH($B1788&amp;$C1788,'Smelter Reference List'!$J:$J,0))</f>
        <v>#N/A</v>
      </c>
      <c r="T1788" s="229"/>
      <c r="U1788" s="229">
        <f t="shared" ca="1" si="55"/>
        <v>0</v>
      </c>
      <c r="V1788" s="229"/>
      <c r="W1788" s="229"/>
      <c r="Y1788" s="223" t="str">
        <f t="shared" si="56"/>
        <v/>
      </c>
    </row>
    <row r="1789" spans="1:25" s="223" customFormat="1" ht="20.25">
      <c r="A1789" s="293"/>
      <c r="B1789" s="294" t="str">
        <f>IF(LEN(A1789)=0,"",INDEX('Smelter Reference List'!$A:$A,MATCH($A1789,'Smelter Reference List'!$E:$E,0)))</f>
        <v/>
      </c>
      <c r="C1789" s="300" t="str">
        <f>IF(LEN(A1789)=0,"",INDEX('Smelter Reference List'!$C:$C,MATCH($A1789,'Smelter Reference List'!$E:$E,0)))</f>
        <v/>
      </c>
      <c r="D1789" s="294" t="str">
        <f ca="1">IF(ISERROR($S1789),"",OFFSET('Smelter Reference List'!$C$4,$S1789-4,0)&amp;"")</f>
        <v/>
      </c>
      <c r="E1789" s="294" t="str">
        <f ca="1">IF(ISERROR($S1789),"",OFFSET('Smelter Reference List'!$D$4,$S1789-4,0)&amp;"")</f>
        <v/>
      </c>
      <c r="F1789" s="294" t="str">
        <f ca="1">IF(ISERROR($S1789),"",OFFSET('Smelter Reference List'!$E$4,$S1789-4,0))</f>
        <v/>
      </c>
      <c r="G1789" s="294" t="str">
        <f ca="1">IF(C1789=$U$4,"Enter smelter details", IF(ISERROR($S1789),"",OFFSET('Smelter Reference List'!$F$4,$S1789-4,0)))</f>
        <v/>
      </c>
      <c r="H1789" s="295" t="str">
        <f ca="1">IF(ISERROR($S1789),"",OFFSET('Smelter Reference List'!$G$4,$S1789-4,0))</f>
        <v/>
      </c>
      <c r="I1789" s="296" t="str">
        <f ca="1">IF(ISERROR($S1789),"",OFFSET('Smelter Reference List'!$H$4,$S1789-4,0))</f>
        <v/>
      </c>
      <c r="J1789" s="296" t="str">
        <f ca="1">IF(ISERROR($S1789),"",OFFSET('Smelter Reference List'!$I$4,$S1789-4,0))</f>
        <v/>
      </c>
      <c r="K1789" s="297"/>
      <c r="L1789" s="297"/>
      <c r="M1789" s="297"/>
      <c r="N1789" s="297"/>
      <c r="O1789" s="297"/>
      <c r="P1789" s="297"/>
      <c r="Q1789" s="298"/>
      <c r="R1789" s="227"/>
      <c r="S1789" s="228" t="e">
        <f>IF(C1789="",NA(),MATCH($B1789&amp;$C1789,'Smelter Reference List'!$J:$J,0))</f>
        <v>#N/A</v>
      </c>
      <c r="T1789" s="229"/>
      <c r="U1789" s="229">
        <f t="shared" ca="1" si="55"/>
        <v>0</v>
      </c>
      <c r="V1789" s="229"/>
      <c r="W1789" s="229"/>
      <c r="Y1789" s="223" t="str">
        <f t="shared" si="56"/>
        <v/>
      </c>
    </row>
    <row r="1790" spans="1:25" s="223" customFormat="1" ht="20.25">
      <c r="A1790" s="293"/>
      <c r="B1790" s="294" t="str">
        <f>IF(LEN(A1790)=0,"",INDEX('Smelter Reference List'!$A:$A,MATCH($A1790,'Smelter Reference List'!$E:$E,0)))</f>
        <v/>
      </c>
      <c r="C1790" s="300" t="str">
        <f>IF(LEN(A1790)=0,"",INDEX('Smelter Reference List'!$C:$C,MATCH($A1790,'Smelter Reference List'!$E:$E,0)))</f>
        <v/>
      </c>
      <c r="D1790" s="294" t="str">
        <f ca="1">IF(ISERROR($S1790),"",OFFSET('Smelter Reference List'!$C$4,$S1790-4,0)&amp;"")</f>
        <v/>
      </c>
      <c r="E1790" s="294" t="str">
        <f ca="1">IF(ISERROR($S1790),"",OFFSET('Smelter Reference List'!$D$4,$S1790-4,0)&amp;"")</f>
        <v/>
      </c>
      <c r="F1790" s="294" t="str">
        <f ca="1">IF(ISERROR($S1790),"",OFFSET('Smelter Reference List'!$E$4,$S1790-4,0))</f>
        <v/>
      </c>
      <c r="G1790" s="294" t="str">
        <f ca="1">IF(C1790=$U$4,"Enter smelter details", IF(ISERROR($S1790),"",OFFSET('Smelter Reference List'!$F$4,$S1790-4,0)))</f>
        <v/>
      </c>
      <c r="H1790" s="295" t="str">
        <f ca="1">IF(ISERROR($S1790),"",OFFSET('Smelter Reference List'!$G$4,$S1790-4,0))</f>
        <v/>
      </c>
      <c r="I1790" s="296" t="str">
        <f ca="1">IF(ISERROR($S1790),"",OFFSET('Smelter Reference List'!$H$4,$S1790-4,0))</f>
        <v/>
      </c>
      <c r="J1790" s="296" t="str">
        <f ca="1">IF(ISERROR($S1790),"",OFFSET('Smelter Reference List'!$I$4,$S1790-4,0))</f>
        <v/>
      </c>
      <c r="K1790" s="297"/>
      <c r="L1790" s="297"/>
      <c r="M1790" s="297"/>
      <c r="N1790" s="297"/>
      <c r="O1790" s="297"/>
      <c r="P1790" s="297"/>
      <c r="Q1790" s="298"/>
      <c r="R1790" s="227"/>
      <c r="S1790" s="228" t="e">
        <f>IF(C1790="",NA(),MATCH($B1790&amp;$C1790,'Smelter Reference List'!$J:$J,0))</f>
        <v>#N/A</v>
      </c>
      <c r="T1790" s="229"/>
      <c r="U1790" s="229">
        <f t="shared" ca="1" si="55"/>
        <v>0</v>
      </c>
      <c r="V1790" s="229"/>
      <c r="W1790" s="229"/>
      <c r="Y1790" s="223" t="str">
        <f t="shared" si="56"/>
        <v/>
      </c>
    </row>
    <row r="1791" spans="1:25" s="223" customFormat="1" ht="20.25">
      <c r="A1791" s="293"/>
      <c r="B1791" s="294" t="str">
        <f>IF(LEN(A1791)=0,"",INDEX('Smelter Reference List'!$A:$A,MATCH($A1791,'Smelter Reference List'!$E:$E,0)))</f>
        <v/>
      </c>
      <c r="C1791" s="300" t="str">
        <f>IF(LEN(A1791)=0,"",INDEX('Smelter Reference List'!$C:$C,MATCH($A1791,'Smelter Reference List'!$E:$E,0)))</f>
        <v/>
      </c>
      <c r="D1791" s="294" t="str">
        <f ca="1">IF(ISERROR($S1791),"",OFFSET('Smelter Reference List'!$C$4,$S1791-4,0)&amp;"")</f>
        <v/>
      </c>
      <c r="E1791" s="294" t="str">
        <f ca="1">IF(ISERROR($S1791),"",OFFSET('Smelter Reference List'!$D$4,$S1791-4,0)&amp;"")</f>
        <v/>
      </c>
      <c r="F1791" s="294" t="str">
        <f ca="1">IF(ISERROR($S1791),"",OFFSET('Smelter Reference List'!$E$4,$S1791-4,0))</f>
        <v/>
      </c>
      <c r="G1791" s="294" t="str">
        <f ca="1">IF(C1791=$U$4,"Enter smelter details", IF(ISERROR($S1791),"",OFFSET('Smelter Reference List'!$F$4,$S1791-4,0)))</f>
        <v/>
      </c>
      <c r="H1791" s="295" t="str">
        <f ca="1">IF(ISERROR($S1791),"",OFFSET('Smelter Reference List'!$G$4,$S1791-4,0))</f>
        <v/>
      </c>
      <c r="I1791" s="296" t="str">
        <f ca="1">IF(ISERROR($S1791),"",OFFSET('Smelter Reference List'!$H$4,$S1791-4,0))</f>
        <v/>
      </c>
      <c r="J1791" s="296" t="str">
        <f ca="1">IF(ISERROR($S1791),"",OFFSET('Smelter Reference List'!$I$4,$S1791-4,0))</f>
        <v/>
      </c>
      <c r="K1791" s="297"/>
      <c r="L1791" s="297"/>
      <c r="M1791" s="297"/>
      <c r="N1791" s="297"/>
      <c r="O1791" s="297"/>
      <c r="P1791" s="297"/>
      <c r="Q1791" s="298"/>
      <c r="R1791" s="227"/>
      <c r="S1791" s="228" t="e">
        <f>IF(C1791="",NA(),MATCH($B1791&amp;$C1791,'Smelter Reference List'!$J:$J,0))</f>
        <v>#N/A</v>
      </c>
      <c r="T1791" s="229"/>
      <c r="U1791" s="229">
        <f t="shared" ca="1" si="55"/>
        <v>0</v>
      </c>
      <c r="V1791" s="229"/>
      <c r="W1791" s="229"/>
      <c r="Y1791" s="223" t="str">
        <f t="shared" si="56"/>
        <v/>
      </c>
    </row>
    <row r="1792" spans="1:25" s="223" customFormat="1" ht="20.25">
      <c r="A1792" s="293"/>
      <c r="B1792" s="294" t="str">
        <f>IF(LEN(A1792)=0,"",INDEX('Smelter Reference List'!$A:$A,MATCH($A1792,'Smelter Reference List'!$E:$E,0)))</f>
        <v/>
      </c>
      <c r="C1792" s="300" t="str">
        <f>IF(LEN(A1792)=0,"",INDEX('Smelter Reference List'!$C:$C,MATCH($A1792,'Smelter Reference List'!$E:$E,0)))</f>
        <v/>
      </c>
      <c r="D1792" s="294" t="str">
        <f ca="1">IF(ISERROR($S1792),"",OFFSET('Smelter Reference List'!$C$4,$S1792-4,0)&amp;"")</f>
        <v/>
      </c>
      <c r="E1792" s="294" t="str">
        <f ca="1">IF(ISERROR($S1792),"",OFFSET('Smelter Reference List'!$D$4,$S1792-4,0)&amp;"")</f>
        <v/>
      </c>
      <c r="F1792" s="294" t="str">
        <f ca="1">IF(ISERROR($S1792),"",OFFSET('Smelter Reference List'!$E$4,$S1792-4,0))</f>
        <v/>
      </c>
      <c r="G1792" s="294" t="str">
        <f ca="1">IF(C1792=$U$4,"Enter smelter details", IF(ISERROR($S1792),"",OFFSET('Smelter Reference List'!$F$4,$S1792-4,0)))</f>
        <v/>
      </c>
      <c r="H1792" s="295" t="str">
        <f ca="1">IF(ISERROR($S1792),"",OFFSET('Smelter Reference List'!$G$4,$S1792-4,0))</f>
        <v/>
      </c>
      <c r="I1792" s="296" t="str">
        <f ca="1">IF(ISERROR($S1792),"",OFFSET('Smelter Reference List'!$H$4,$S1792-4,0))</f>
        <v/>
      </c>
      <c r="J1792" s="296" t="str">
        <f ca="1">IF(ISERROR($S1792),"",OFFSET('Smelter Reference List'!$I$4,$S1792-4,0))</f>
        <v/>
      </c>
      <c r="K1792" s="297"/>
      <c r="L1792" s="297"/>
      <c r="M1792" s="297"/>
      <c r="N1792" s="297"/>
      <c r="O1792" s="297"/>
      <c r="P1792" s="297"/>
      <c r="Q1792" s="298"/>
      <c r="R1792" s="227"/>
      <c r="S1792" s="228" t="e">
        <f>IF(C1792="",NA(),MATCH($B1792&amp;$C1792,'Smelter Reference List'!$J:$J,0))</f>
        <v>#N/A</v>
      </c>
      <c r="T1792" s="229"/>
      <c r="U1792" s="229">
        <f t="shared" ca="1" si="55"/>
        <v>0</v>
      </c>
      <c r="V1792" s="229"/>
      <c r="W1792" s="229"/>
      <c r="Y1792" s="223" t="str">
        <f t="shared" si="56"/>
        <v/>
      </c>
    </row>
    <row r="1793" spans="1:25" s="223" customFormat="1" ht="20.25">
      <c r="A1793" s="293"/>
      <c r="B1793" s="294" t="str">
        <f>IF(LEN(A1793)=0,"",INDEX('Smelter Reference List'!$A:$A,MATCH($A1793,'Smelter Reference List'!$E:$E,0)))</f>
        <v/>
      </c>
      <c r="C1793" s="300" t="str">
        <f>IF(LEN(A1793)=0,"",INDEX('Smelter Reference List'!$C:$C,MATCH($A1793,'Smelter Reference List'!$E:$E,0)))</f>
        <v/>
      </c>
      <c r="D1793" s="294" t="str">
        <f ca="1">IF(ISERROR($S1793),"",OFFSET('Smelter Reference List'!$C$4,$S1793-4,0)&amp;"")</f>
        <v/>
      </c>
      <c r="E1793" s="294" t="str">
        <f ca="1">IF(ISERROR($S1793),"",OFFSET('Smelter Reference List'!$D$4,$S1793-4,0)&amp;"")</f>
        <v/>
      </c>
      <c r="F1793" s="294" t="str">
        <f ca="1">IF(ISERROR($S1793),"",OFFSET('Smelter Reference List'!$E$4,$S1793-4,0))</f>
        <v/>
      </c>
      <c r="G1793" s="294" t="str">
        <f ca="1">IF(C1793=$U$4,"Enter smelter details", IF(ISERROR($S1793),"",OFFSET('Smelter Reference List'!$F$4,$S1793-4,0)))</f>
        <v/>
      </c>
      <c r="H1793" s="295" t="str">
        <f ca="1">IF(ISERROR($S1793),"",OFFSET('Smelter Reference List'!$G$4,$S1793-4,0))</f>
        <v/>
      </c>
      <c r="I1793" s="296" t="str">
        <f ca="1">IF(ISERROR($S1793),"",OFFSET('Smelter Reference List'!$H$4,$S1793-4,0))</f>
        <v/>
      </c>
      <c r="J1793" s="296" t="str">
        <f ca="1">IF(ISERROR($S1793),"",OFFSET('Smelter Reference List'!$I$4,$S1793-4,0))</f>
        <v/>
      </c>
      <c r="K1793" s="297"/>
      <c r="L1793" s="297"/>
      <c r="M1793" s="297"/>
      <c r="N1793" s="297"/>
      <c r="O1793" s="297"/>
      <c r="P1793" s="297"/>
      <c r="Q1793" s="298"/>
      <c r="R1793" s="227"/>
      <c r="S1793" s="228" t="e">
        <f>IF(C1793="",NA(),MATCH($B1793&amp;$C1793,'Smelter Reference List'!$J:$J,0))</f>
        <v>#N/A</v>
      </c>
      <c r="T1793" s="229"/>
      <c r="U1793" s="229">
        <f t="shared" ca="1" si="55"/>
        <v>0</v>
      </c>
      <c r="V1793" s="229"/>
      <c r="W1793" s="229"/>
      <c r="Y1793" s="223" t="str">
        <f t="shared" si="56"/>
        <v/>
      </c>
    </row>
    <row r="1794" spans="1:25" s="223" customFormat="1" ht="20.25">
      <c r="A1794" s="293"/>
      <c r="B1794" s="294" t="str">
        <f>IF(LEN(A1794)=0,"",INDEX('Smelter Reference List'!$A:$A,MATCH($A1794,'Smelter Reference List'!$E:$E,0)))</f>
        <v/>
      </c>
      <c r="C1794" s="300" t="str">
        <f>IF(LEN(A1794)=0,"",INDEX('Smelter Reference List'!$C:$C,MATCH($A1794,'Smelter Reference List'!$E:$E,0)))</f>
        <v/>
      </c>
      <c r="D1794" s="294" t="str">
        <f ca="1">IF(ISERROR($S1794),"",OFFSET('Smelter Reference List'!$C$4,$S1794-4,0)&amp;"")</f>
        <v/>
      </c>
      <c r="E1794" s="294" t="str">
        <f ca="1">IF(ISERROR($S1794),"",OFFSET('Smelter Reference List'!$D$4,$S1794-4,0)&amp;"")</f>
        <v/>
      </c>
      <c r="F1794" s="294" t="str">
        <f ca="1">IF(ISERROR($S1794),"",OFFSET('Smelter Reference List'!$E$4,$S1794-4,0))</f>
        <v/>
      </c>
      <c r="G1794" s="294" t="str">
        <f ca="1">IF(C1794=$U$4,"Enter smelter details", IF(ISERROR($S1794),"",OFFSET('Smelter Reference List'!$F$4,$S1794-4,0)))</f>
        <v/>
      </c>
      <c r="H1794" s="295" t="str">
        <f ca="1">IF(ISERROR($S1794),"",OFFSET('Smelter Reference List'!$G$4,$S1794-4,0))</f>
        <v/>
      </c>
      <c r="I1794" s="296" t="str">
        <f ca="1">IF(ISERROR($S1794),"",OFFSET('Smelter Reference List'!$H$4,$S1794-4,0))</f>
        <v/>
      </c>
      <c r="J1794" s="296" t="str">
        <f ca="1">IF(ISERROR($S1794),"",OFFSET('Smelter Reference List'!$I$4,$S1794-4,0))</f>
        <v/>
      </c>
      <c r="K1794" s="297"/>
      <c r="L1794" s="297"/>
      <c r="M1794" s="297"/>
      <c r="N1794" s="297"/>
      <c r="O1794" s="297"/>
      <c r="P1794" s="297"/>
      <c r="Q1794" s="298"/>
      <c r="R1794" s="227"/>
      <c r="S1794" s="228" t="e">
        <f>IF(C1794="",NA(),MATCH($B1794&amp;$C1794,'Smelter Reference List'!$J:$J,0))</f>
        <v>#N/A</v>
      </c>
      <c r="T1794" s="229"/>
      <c r="U1794" s="229">
        <f t="shared" ca="1" si="55"/>
        <v>0</v>
      </c>
      <c r="V1794" s="229"/>
      <c r="W1794" s="229"/>
      <c r="Y1794" s="223" t="str">
        <f t="shared" si="56"/>
        <v/>
      </c>
    </row>
    <row r="1795" spans="1:25" s="223" customFormat="1" ht="20.25">
      <c r="A1795" s="293"/>
      <c r="B1795" s="294" t="str">
        <f>IF(LEN(A1795)=0,"",INDEX('Smelter Reference List'!$A:$A,MATCH($A1795,'Smelter Reference List'!$E:$E,0)))</f>
        <v/>
      </c>
      <c r="C1795" s="300" t="str">
        <f>IF(LEN(A1795)=0,"",INDEX('Smelter Reference List'!$C:$C,MATCH($A1795,'Smelter Reference List'!$E:$E,0)))</f>
        <v/>
      </c>
      <c r="D1795" s="294" t="str">
        <f ca="1">IF(ISERROR($S1795),"",OFFSET('Smelter Reference List'!$C$4,$S1795-4,0)&amp;"")</f>
        <v/>
      </c>
      <c r="E1795" s="294" t="str">
        <f ca="1">IF(ISERROR($S1795),"",OFFSET('Smelter Reference List'!$D$4,$S1795-4,0)&amp;"")</f>
        <v/>
      </c>
      <c r="F1795" s="294" t="str">
        <f ca="1">IF(ISERROR($S1795),"",OFFSET('Smelter Reference List'!$E$4,$S1795-4,0))</f>
        <v/>
      </c>
      <c r="G1795" s="294" t="str">
        <f ca="1">IF(C1795=$U$4,"Enter smelter details", IF(ISERROR($S1795),"",OFFSET('Smelter Reference List'!$F$4,$S1795-4,0)))</f>
        <v/>
      </c>
      <c r="H1795" s="295" t="str">
        <f ca="1">IF(ISERROR($S1795),"",OFFSET('Smelter Reference List'!$G$4,$S1795-4,0))</f>
        <v/>
      </c>
      <c r="I1795" s="296" t="str">
        <f ca="1">IF(ISERROR($S1795),"",OFFSET('Smelter Reference List'!$H$4,$S1795-4,0))</f>
        <v/>
      </c>
      <c r="J1795" s="296" t="str">
        <f ca="1">IF(ISERROR($S1795),"",OFFSET('Smelter Reference List'!$I$4,$S1795-4,0))</f>
        <v/>
      </c>
      <c r="K1795" s="297"/>
      <c r="L1795" s="297"/>
      <c r="M1795" s="297"/>
      <c r="N1795" s="297"/>
      <c r="O1795" s="297"/>
      <c r="P1795" s="297"/>
      <c r="Q1795" s="298"/>
      <c r="R1795" s="227"/>
      <c r="S1795" s="228" t="e">
        <f>IF(C1795="",NA(),MATCH($B1795&amp;$C1795,'Smelter Reference List'!$J:$J,0))</f>
        <v>#N/A</v>
      </c>
      <c r="T1795" s="229"/>
      <c r="U1795" s="229">
        <f t="shared" ca="1" si="55"/>
        <v>0</v>
      </c>
      <c r="V1795" s="229"/>
      <c r="W1795" s="229"/>
      <c r="Y1795" s="223" t="str">
        <f t="shared" si="56"/>
        <v/>
      </c>
    </row>
    <row r="1796" spans="1:25" s="223" customFormat="1" ht="20.25">
      <c r="A1796" s="293"/>
      <c r="B1796" s="294" t="str">
        <f>IF(LEN(A1796)=0,"",INDEX('Smelter Reference List'!$A:$A,MATCH($A1796,'Smelter Reference List'!$E:$E,0)))</f>
        <v/>
      </c>
      <c r="C1796" s="300" t="str">
        <f>IF(LEN(A1796)=0,"",INDEX('Smelter Reference List'!$C:$C,MATCH($A1796,'Smelter Reference List'!$E:$E,0)))</f>
        <v/>
      </c>
      <c r="D1796" s="294" t="str">
        <f ca="1">IF(ISERROR($S1796),"",OFFSET('Smelter Reference List'!$C$4,$S1796-4,0)&amp;"")</f>
        <v/>
      </c>
      <c r="E1796" s="294" t="str">
        <f ca="1">IF(ISERROR($S1796),"",OFFSET('Smelter Reference List'!$D$4,$S1796-4,0)&amp;"")</f>
        <v/>
      </c>
      <c r="F1796" s="294" t="str">
        <f ca="1">IF(ISERROR($S1796),"",OFFSET('Smelter Reference List'!$E$4,$S1796-4,0))</f>
        <v/>
      </c>
      <c r="G1796" s="294" t="str">
        <f ca="1">IF(C1796=$U$4,"Enter smelter details", IF(ISERROR($S1796),"",OFFSET('Smelter Reference List'!$F$4,$S1796-4,0)))</f>
        <v/>
      </c>
      <c r="H1796" s="295" t="str">
        <f ca="1">IF(ISERROR($S1796),"",OFFSET('Smelter Reference List'!$G$4,$S1796-4,0))</f>
        <v/>
      </c>
      <c r="I1796" s="296" t="str">
        <f ca="1">IF(ISERROR($S1796),"",OFFSET('Smelter Reference List'!$H$4,$S1796-4,0))</f>
        <v/>
      </c>
      <c r="J1796" s="296" t="str">
        <f ca="1">IF(ISERROR($S1796),"",OFFSET('Smelter Reference List'!$I$4,$S1796-4,0))</f>
        <v/>
      </c>
      <c r="K1796" s="297"/>
      <c r="L1796" s="297"/>
      <c r="M1796" s="297"/>
      <c r="N1796" s="297"/>
      <c r="O1796" s="297"/>
      <c r="P1796" s="297"/>
      <c r="Q1796" s="298"/>
      <c r="R1796" s="227"/>
      <c r="S1796" s="228" t="e">
        <f>IF(C1796="",NA(),MATCH($B1796&amp;$C1796,'Smelter Reference List'!$J:$J,0))</f>
        <v>#N/A</v>
      </c>
      <c r="T1796" s="229"/>
      <c r="U1796" s="229">
        <f t="shared" ca="1" si="55"/>
        <v>0</v>
      </c>
      <c r="V1796" s="229"/>
      <c r="W1796" s="229"/>
      <c r="Y1796" s="223" t="str">
        <f t="shared" si="56"/>
        <v/>
      </c>
    </row>
    <row r="1797" spans="1:25" s="223" customFormat="1" ht="20.25">
      <c r="A1797" s="293"/>
      <c r="B1797" s="294" t="str">
        <f>IF(LEN(A1797)=0,"",INDEX('Smelter Reference List'!$A:$A,MATCH($A1797,'Smelter Reference List'!$E:$E,0)))</f>
        <v/>
      </c>
      <c r="C1797" s="300" t="str">
        <f>IF(LEN(A1797)=0,"",INDEX('Smelter Reference List'!$C:$C,MATCH($A1797,'Smelter Reference List'!$E:$E,0)))</f>
        <v/>
      </c>
      <c r="D1797" s="294" t="str">
        <f ca="1">IF(ISERROR($S1797),"",OFFSET('Smelter Reference List'!$C$4,$S1797-4,0)&amp;"")</f>
        <v/>
      </c>
      <c r="E1797" s="294" t="str">
        <f ca="1">IF(ISERROR($S1797),"",OFFSET('Smelter Reference List'!$D$4,$S1797-4,0)&amp;"")</f>
        <v/>
      </c>
      <c r="F1797" s="294" t="str">
        <f ca="1">IF(ISERROR($S1797),"",OFFSET('Smelter Reference List'!$E$4,$S1797-4,0))</f>
        <v/>
      </c>
      <c r="G1797" s="294" t="str">
        <f ca="1">IF(C1797=$U$4,"Enter smelter details", IF(ISERROR($S1797),"",OFFSET('Smelter Reference List'!$F$4,$S1797-4,0)))</f>
        <v/>
      </c>
      <c r="H1797" s="295" t="str">
        <f ca="1">IF(ISERROR($S1797),"",OFFSET('Smelter Reference List'!$G$4,$S1797-4,0))</f>
        <v/>
      </c>
      <c r="I1797" s="296" t="str">
        <f ca="1">IF(ISERROR($S1797),"",OFFSET('Smelter Reference List'!$H$4,$S1797-4,0))</f>
        <v/>
      </c>
      <c r="J1797" s="296" t="str">
        <f ca="1">IF(ISERROR($S1797),"",OFFSET('Smelter Reference List'!$I$4,$S1797-4,0))</f>
        <v/>
      </c>
      <c r="K1797" s="297"/>
      <c r="L1797" s="297"/>
      <c r="M1797" s="297"/>
      <c r="N1797" s="297"/>
      <c r="O1797" s="297"/>
      <c r="P1797" s="297"/>
      <c r="Q1797" s="298"/>
      <c r="R1797" s="227"/>
      <c r="S1797" s="228" t="e">
        <f>IF(C1797="",NA(),MATCH($B1797&amp;$C1797,'Smelter Reference List'!$J:$J,0))</f>
        <v>#N/A</v>
      </c>
      <c r="T1797" s="229"/>
      <c r="U1797" s="229">
        <f t="shared" ca="1" si="55"/>
        <v>0</v>
      </c>
      <c r="V1797" s="229"/>
      <c r="W1797" s="229"/>
      <c r="Y1797" s="223" t="str">
        <f t="shared" si="56"/>
        <v/>
      </c>
    </row>
    <row r="1798" spans="1:25" s="223" customFormat="1" ht="20.25">
      <c r="A1798" s="293"/>
      <c r="B1798" s="294" t="str">
        <f>IF(LEN(A1798)=0,"",INDEX('Smelter Reference List'!$A:$A,MATCH($A1798,'Smelter Reference List'!$E:$E,0)))</f>
        <v/>
      </c>
      <c r="C1798" s="300" t="str">
        <f>IF(LEN(A1798)=0,"",INDEX('Smelter Reference List'!$C:$C,MATCH($A1798,'Smelter Reference List'!$E:$E,0)))</f>
        <v/>
      </c>
      <c r="D1798" s="294" t="str">
        <f ca="1">IF(ISERROR($S1798),"",OFFSET('Smelter Reference List'!$C$4,$S1798-4,0)&amp;"")</f>
        <v/>
      </c>
      <c r="E1798" s="294" t="str">
        <f ca="1">IF(ISERROR($S1798),"",OFFSET('Smelter Reference List'!$D$4,$S1798-4,0)&amp;"")</f>
        <v/>
      </c>
      <c r="F1798" s="294" t="str">
        <f ca="1">IF(ISERROR($S1798),"",OFFSET('Smelter Reference List'!$E$4,$S1798-4,0))</f>
        <v/>
      </c>
      <c r="G1798" s="294" t="str">
        <f ca="1">IF(C1798=$U$4,"Enter smelter details", IF(ISERROR($S1798),"",OFFSET('Smelter Reference List'!$F$4,$S1798-4,0)))</f>
        <v/>
      </c>
      <c r="H1798" s="295" t="str">
        <f ca="1">IF(ISERROR($S1798),"",OFFSET('Smelter Reference List'!$G$4,$S1798-4,0))</f>
        <v/>
      </c>
      <c r="I1798" s="296" t="str">
        <f ca="1">IF(ISERROR($S1798),"",OFFSET('Smelter Reference List'!$H$4,$S1798-4,0))</f>
        <v/>
      </c>
      <c r="J1798" s="296" t="str">
        <f ca="1">IF(ISERROR($S1798),"",OFFSET('Smelter Reference List'!$I$4,$S1798-4,0))</f>
        <v/>
      </c>
      <c r="K1798" s="297"/>
      <c r="L1798" s="297"/>
      <c r="M1798" s="297"/>
      <c r="N1798" s="297"/>
      <c r="O1798" s="297"/>
      <c r="P1798" s="297"/>
      <c r="Q1798" s="298"/>
      <c r="R1798" s="227"/>
      <c r="S1798" s="228" t="e">
        <f>IF(C1798="",NA(),MATCH($B1798&amp;$C1798,'Smelter Reference List'!$J:$J,0))</f>
        <v>#N/A</v>
      </c>
      <c r="T1798" s="229"/>
      <c r="U1798" s="229">
        <f t="shared" ref="U1798:U1861" ca="1" si="57">IF(AND(C1798="Smelter not listed",OR(LEN(D1798)=0,LEN(E1798)=0)),1,0)</f>
        <v>0</v>
      </c>
      <c r="V1798" s="229"/>
      <c r="W1798" s="229"/>
      <c r="Y1798" s="223" t="str">
        <f t="shared" ref="Y1798:Y1861" si="58">B1798&amp;C1798</f>
        <v/>
      </c>
    </row>
    <row r="1799" spans="1:25" s="223" customFormat="1" ht="20.25">
      <c r="A1799" s="293"/>
      <c r="B1799" s="294" t="str">
        <f>IF(LEN(A1799)=0,"",INDEX('Smelter Reference List'!$A:$A,MATCH($A1799,'Smelter Reference List'!$E:$E,0)))</f>
        <v/>
      </c>
      <c r="C1799" s="300" t="str">
        <f>IF(LEN(A1799)=0,"",INDEX('Smelter Reference List'!$C:$C,MATCH($A1799,'Smelter Reference List'!$E:$E,0)))</f>
        <v/>
      </c>
      <c r="D1799" s="294" t="str">
        <f ca="1">IF(ISERROR($S1799),"",OFFSET('Smelter Reference List'!$C$4,$S1799-4,0)&amp;"")</f>
        <v/>
      </c>
      <c r="E1799" s="294" t="str">
        <f ca="1">IF(ISERROR($S1799),"",OFFSET('Smelter Reference List'!$D$4,$S1799-4,0)&amp;"")</f>
        <v/>
      </c>
      <c r="F1799" s="294" t="str">
        <f ca="1">IF(ISERROR($S1799),"",OFFSET('Smelter Reference List'!$E$4,$S1799-4,0))</f>
        <v/>
      </c>
      <c r="G1799" s="294" t="str">
        <f ca="1">IF(C1799=$U$4,"Enter smelter details", IF(ISERROR($S1799),"",OFFSET('Smelter Reference List'!$F$4,$S1799-4,0)))</f>
        <v/>
      </c>
      <c r="H1799" s="295" t="str">
        <f ca="1">IF(ISERROR($S1799),"",OFFSET('Smelter Reference List'!$G$4,$S1799-4,0))</f>
        <v/>
      </c>
      <c r="I1799" s="296" t="str">
        <f ca="1">IF(ISERROR($S1799),"",OFFSET('Smelter Reference List'!$H$4,$S1799-4,0))</f>
        <v/>
      </c>
      <c r="J1799" s="296" t="str">
        <f ca="1">IF(ISERROR($S1799),"",OFFSET('Smelter Reference List'!$I$4,$S1799-4,0))</f>
        <v/>
      </c>
      <c r="K1799" s="297"/>
      <c r="L1799" s="297"/>
      <c r="M1799" s="297"/>
      <c r="N1799" s="297"/>
      <c r="O1799" s="297"/>
      <c r="P1799" s="297"/>
      <c r="Q1799" s="298"/>
      <c r="R1799" s="227"/>
      <c r="S1799" s="228" t="e">
        <f>IF(C1799="",NA(),MATCH($B1799&amp;$C1799,'Smelter Reference List'!$J:$J,0))</f>
        <v>#N/A</v>
      </c>
      <c r="T1799" s="229"/>
      <c r="U1799" s="229">
        <f t="shared" ca="1" si="57"/>
        <v>0</v>
      </c>
      <c r="V1799" s="229"/>
      <c r="W1799" s="229"/>
      <c r="Y1799" s="223" t="str">
        <f t="shared" si="58"/>
        <v/>
      </c>
    </row>
    <row r="1800" spans="1:25" s="223" customFormat="1" ht="20.25">
      <c r="A1800" s="293"/>
      <c r="B1800" s="294" t="str">
        <f>IF(LEN(A1800)=0,"",INDEX('Smelter Reference List'!$A:$A,MATCH($A1800,'Smelter Reference List'!$E:$E,0)))</f>
        <v/>
      </c>
      <c r="C1800" s="300" t="str">
        <f>IF(LEN(A1800)=0,"",INDEX('Smelter Reference List'!$C:$C,MATCH($A1800,'Smelter Reference List'!$E:$E,0)))</f>
        <v/>
      </c>
      <c r="D1800" s="294" t="str">
        <f ca="1">IF(ISERROR($S1800),"",OFFSET('Smelter Reference List'!$C$4,$S1800-4,0)&amp;"")</f>
        <v/>
      </c>
      <c r="E1800" s="294" t="str">
        <f ca="1">IF(ISERROR($S1800),"",OFFSET('Smelter Reference List'!$D$4,$S1800-4,0)&amp;"")</f>
        <v/>
      </c>
      <c r="F1800" s="294" t="str">
        <f ca="1">IF(ISERROR($S1800),"",OFFSET('Smelter Reference List'!$E$4,$S1800-4,0))</f>
        <v/>
      </c>
      <c r="G1800" s="294" t="str">
        <f ca="1">IF(C1800=$U$4,"Enter smelter details", IF(ISERROR($S1800),"",OFFSET('Smelter Reference List'!$F$4,$S1800-4,0)))</f>
        <v/>
      </c>
      <c r="H1800" s="295" t="str">
        <f ca="1">IF(ISERROR($S1800),"",OFFSET('Smelter Reference List'!$G$4,$S1800-4,0))</f>
        <v/>
      </c>
      <c r="I1800" s="296" t="str">
        <f ca="1">IF(ISERROR($S1800),"",OFFSET('Smelter Reference List'!$H$4,$S1800-4,0))</f>
        <v/>
      </c>
      <c r="J1800" s="296" t="str">
        <f ca="1">IF(ISERROR($S1800),"",OFFSET('Smelter Reference List'!$I$4,$S1800-4,0))</f>
        <v/>
      </c>
      <c r="K1800" s="297"/>
      <c r="L1800" s="297"/>
      <c r="M1800" s="297"/>
      <c r="N1800" s="297"/>
      <c r="O1800" s="297"/>
      <c r="P1800" s="297"/>
      <c r="Q1800" s="298"/>
      <c r="R1800" s="227"/>
      <c r="S1800" s="228" t="e">
        <f>IF(C1800="",NA(),MATCH($B1800&amp;$C1800,'Smelter Reference List'!$J:$J,0))</f>
        <v>#N/A</v>
      </c>
      <c r="T1800" s="229"/>
      <c r="U1800" s="229">
        <f t="shared" ca="1" si="57"/>
        <v>0</v>
      </c>
      <c r="V1800" s="229"/>
      <c r="W1800" s="229"/>
      <c r="Y1800" s="223" t="str">
        <f t="shared" si="58"/>
        <v/>
      </c>
    </row>
    <row r="1801" spans="1:25" s="223" customFormat="1" ht="20.25">
      <c r="A1801" s="293"/>
      <c r="B1801" s="294" t="str">
        <f>IF(LEN(A1801)=0,"",INDEX('Smelter Reference List'!$A:$A,MATCH($A1801,'Smelter Reference List'!$E:$E,0)))</f>
        <v/>
      </c>
      <c r="C1801" s="300" t="str">
        <f>IF(LEN(A1801)=0,"",INDEX('Smelter Reference List'!$C:$C,MATCH($A1801,'Smelter Reference List'!$E:$E,0)))</f>
        <v/>
      </c>
      <c r="D1801" s="294" t="str">
        <f ca="1">IF(ISERROR($S1801),"",OFFSET('Smelter Reference List'!$C$4,$S1801-4,0)&amp;"")</f>
        <v/>
      </c>
      <c r="E1801" s="294" t="str">
        <f ca="1">IF(ISERROR($S1801),"",OFFSET('Smelter Reference List'!$D$4,$S1801-4,0)&amp;"")</f>
        <v/>
      </c>
      <c r="F1801" s="294" t="str">
        <f ca="1">IF(ISERROR($S1801),"",OFFSET('Smelter Reference List'!$E$4,$S1801-4,0))</f>
        <v/>
      </c>
      <c r="G1801" s="294" t="str">
        <f ca="1">IF(C1801=$U$4,"Enter smelter details", IF(ISERROR($S1801),"",OFFSET('Smelter Reference List'!$F$4,$S1801-4,0)))</f>
        <v/>
      </c>
      <c r="H1801" s="295" t="str">
        <f ca="1">IF(ISERROR($S1801),"",OFFSET('Smelter Reference List'!$G$4,$S1801-4,0))</f>
        <v/>
      </c>
      <c r="I1801" s="296" t="str">
        <f ca="1">IF(ISERROR($S1801),"",OFFSET('Smelter Reference List'!$H$4,$S1801-4,0))</f>
        <v/>
      </c>
      <c r="J1801" s="296" t="str">
        <f ca="1">IF(ISERROR($S1801),"",OFFSET('Smelter Reference List'!$I$4,$S1801-4,0))</f>
        <v/>
      </c>
      <c r="K1801" s="297"/>
      <c r="L1801" s="297"/>
      <c r="M1801" s="297"/>
      <c r="N1801" s="297"/>
      <c r="O1801" s="297"/>
      <c r="P1801" s="297"/>
      <c r="Q1801" s="298"/>
      <c r="R1801" s="227"/>
      <c r="S1801" s="228" t="e">
        <f>IF(C1801="",NA(),MATCH($B1801&amp;$C1801,'Smelter Reference List'!$J:$J,0))</f>
        <v>#N/A</v>
      </c>
      <c r="T1801" s="229"/>
      <c r="U1801" s="229">
        <f t="shared" ca="1" si="57"/>
        <v>0</v>
      </c>
      <c r="V1801" s="229"/>
      <c r="W1801" s="229"/>
      <c r="Y1801" s="223" t="str">
        <f t="shared" si="58"/>
        <v/>
      </c>
    </row>
    <row r="1802" spans="1:25" s="223" customFormat="1" ht="20.25">
      <c r="A1802" s="293"/>
      <c r="B1802" s="294" t="str">
        <f>IF(LEN(A1802)=0,"",INDEX('Smelter Reference List'!$A:$A,MATCH($A1802,'Smelter Reference List'!$E:$E,0)))</f>
        <v/>
      </c>
      <c r="C1802" s="300" t="str">
        <f>IF(LEN(A1802)=0,"",INDEX('Smelter Reference List'!$C:$C,MATCH($A1802,'Smelter Reference List'!$E:$E,0)))</f>
        <v/>
      </c>
      <c r="D1802" s="294" t="str">
        <f ca="1">IF(ISERROR($S1802),"",OFFSET('Smelter Reference List'!$C$4,$S1802-4,0)&amp;"")</f>
        <v/>
      </c>
      <c r="E1802" s="294" t="str">
        <f ca="1">IF(ISERROR($S1802),"",OFFSET('Smelter Reference List'!$D$4,$S1802-4,0)&amp;"")</f>
        <v/>
      </c>
      <c r="F1802" s="294" t="str">
        <f ca="1">IF(ISERROR($S1802),"",OFFSET('Smelter Reference List'!$E$4,$S1802-4,0))</f>
        <v/>
      </c>
      <c r="G1802" s="294" t="str">
        <f ca="1">IF(C1802=$U$4,"Enter smelter details", IF(ISERROR($S1802),"",OFFSET('Smelter Reference List'!$F$4,$S1802-4,0)))</f>
        <v/>
      </c>
      <c r="H1802" s="295" t="str">
        <f ca="1">IF(ISERROR($S1802),"",OFFSET('Smelter Reference List'!$G$4,$S1802-4,0))</f>
        <v/>
      </c>
      <c r="I1802" s="296" t="str">
        <f ca="1">IF(ISERROR($S1802),"",OFFSET('Smelter Reference List'!$H$4,$S1802-4,0))</f>
        <v/>
      </c>
      <c r="J1802" s="296" t="str">
        <f ca="1">IF(ISERROR($S1802),"",OFFSET('Smelter Reference List'!$I$4,$S1802-4,0))</f>
        <v/>
      </c>
      <c r="K1802" s="297"/>
      <c r="L1802" s="297"/>
      <c r="M1802" s="297"/>
      <c r="N1802" s="297"/>
      <c r="O1802" s="297"/>
      <c r="P1802" s="297"/>
      <c r="Q1802" s="298"/>
      <c r="R1802" s="227"/>
      <c r="S1802" s="228" t="e">
        <f>IF(C1802="",NA(),MATCH($B1802&amp;$C1802,'Smelter Reference List'!$J:$J,0))</f>
        <v>#N/A</v>
      </c>
      <c r="T1802" s="229"/>
      <c r="U1802" s="229">
        <f t="shared" ca="1" si="57"/>
        <v>0</v>
      </c>
      <c r="V1802" s="229"/>
      <c r="W1802" s="229"/>
      <c r="Y1802" s="223" t="str">
        <f t="shared" si="58"/>
        <v/>
      </c>
    </row>
    <row r="1803" spans="1:25" s="223" customFormat="1" ht="20.25">
      <c r="A1803" s="293"/>
      <c r="B1803" s="294" t="str">
        <f>IF(LEN(A1803)=0,"",INDEX('Smelter Reference List'!$A:$A,MATCH($A1803,'Smelter Reference List'!$E:$E,0)))</f>
        <v/>
      </c>
      <c r="C1803" s="300" t="str">
        <f>IF(LEN(A1803)=0,"",INDEX('Smelter Reference List'!$C:$C,MATCH($A1803,'Smelter Reference List'!$E:$E,0)))</f>
        <v/>
      </c>
      <c r="D1803" s="294" t="str">
        <f ca="1">IF(ISERROR($S1803),"",OFFSET('Smelter Reference List'!$C$4,$S1803-4,0)&amp;"")</f>
        <v/>
      </c>
      <c r="E1803" s="294" t="str">
        <f ca="1">IF(ISERROR($S1803),"",OFFSET('Smelter Reference List'!$D$4,$S1803-4,0)&amp;"")</f>
        <v/>
      </c>
      <c r="F1803" s="294" t="str">
        <f ca="1">IF(ISERROR($S1803),"",OFFSET('Smelter Reference List'!$E$4,$S1803-4,0))</f>
        <v/>
      </c>
      <c r="G1803" s="294" t="str">
        <f ca="1">IF(C1803=$U$4,"Enter smelter details", IF(ISERROR($S1803),"",OFFSET('Smelter Reference List'!$F$4,$S1803-4,0)))</f>
        <v/>
      </c>
      <c r="H1803" s="295" t="str">
        <f ca="1">IF(ISERROR($S1803),"",OFFSET('Smelter Reference List'!$G$4,$S1803-4,0))</f>
        <v/>
      </c>
      <c r="I1803" s="296" t="str">
        <f ca="1">IF(ISERROR($S1803),"",OFFSET('Smelter Reference List'!$H$4,$S1803-4,0))</f>
        <v/>
      </c>
      <c r="J1803" s="296" t="str">
        <f ca="1">IF(ISERROR($S1803),"",OFFSET('Smelter Reference List'!$I$4,$S1803-4,0))</f>
        <v/>
      </c>
      <c r="K1803" s="297"/>
      <c r="L1803" s="297"/>
      <c r="M1803" s="297"/>
      <c r="N1803" s="297"/>
      <c r="O1803" s="297"/>
      <c r="P1803" s="297"/>
      <c r="Q1803" s="298"/>
      <c r="R1803" s="227"/>
      <c r="S1803" s="228" t="e">
        <f>IF(C1803="",NA(),MATCH($B1803&amp;$C1803,'Smelter Reference List'!$J:$J,0))</f>
        <v>#N/A</v>
      </c>
      <c r="T1803" s="229"/>
      <c r="U1803" s="229">
        <f t="shared" ca="1" si="57"/>
        <v>0</v>
      </c>
      <c r="V1803" s="229"/>
      <c r="W1803" s="229"/>
      <c r="Y1803" s="223" t="str">
        <f t="shared" si="58"/>
        <v/>
      </c>
    </row>
    <row r="1804" spans="1:25" s="223" customFormat="1" ht="20.25">
      <c r="A1804" s="293"/>
      <c r="B1804" s="294" t="str">
        <f>IF(LEN(A1804)=0,"",INDEX('Smelter Reference List'!$A:$A,MATCH($A1804,'Smelter Reference List'!$E:$E,0)))</f>
        <v/>
      </c>
      <c r="C1804" s="300" t="str">
        <f>IF(LEN(A1804)=0,"",INDEX('Smelter Reference List'!$C:$C,MATCH($A1804,'Smelter Reference List'!$E:$E,0)))</f>
        <v/>
      </c>
      <c r="D1804" s="294" t="str">
        <f ca="1">IF(ISERROR($S1804),"",OFFSET('Smelter Reference List'!$C$4,$S1804-4,0)&amp;"")</f>
        <v/>
      </c>
      <c r="E1804" s="294" t="str">
        <f ca="1">IF(ISERROR($S1804),"",OFFSET('Smelter Reference List'!$D$4,$S1804-4,0)&amp;"")</f>
        <v/>
      </c>
      <c r="F1804" s="294" t="str">
        <f ca="1">IF(ISERROR($S1804),"",OFFSET('Smelter Reference List'!$E$4,$S1804-4,0))</f>
        <v/>
      </c>
      <c r="G1804" s="294" t="str">
        <f ca="1">IF(C1804=$U$4,"Enter smelter details", IF(ISERROR($S1804),"",OFFSET('Smelter Reference List'!$F$4,$S1804-4,0)))</f>
        <v/>
      </c>
      <c r="H1804" s="295" t="str">
        <f ca="1">IF(ISERROR($S1804),"",OFFSET('Smelter Reference List'!$G$4,$S1804-4,0))</f>
        <v/>
      </c>
      <c r="I1804" s="296" t="str">
        <f ca="1">IF(ISERROR($S1804),"",OFFSET('Smelter Reference List'!$H$4,$S1804-4,0))</f>
        <v/>
      </c>
      <c r="J1804" s="296" t="str">
        <f ca="1">IF(ISERROR($S1804),"",OFFSET('Smelter Reference List'!$I$4,$S1804-4,0))</f>
        <v/>
      </c>
      <c r="K1804" s="297"/>
      <c r="L1804" s="297"/>
      <c r="M1804" s="297"/>
      <c r="N1804" s="297"/>
      <c r="O1804" s="297"/>
      <c r="P1804" s="297"/>
      <c r="Q1804" s="298"/>
      <c r="R1804" s="227"/>
      <c r="S1804" s="228" t="e">
        <f>IF(C1804="",NA(),MATCH($B1804&amp;$C1804,'Smelter Reference List'!$J:$J,0))</f>
        <v>#N/A</v>
      </c>
      <c r="T1804" s="229"/>
      <c r="U1804" s="229">
        <f t="shared" ca="1" si="57"/>
        <v>0</v>
      </c>
      <c r="V1804" s="229"/>
      <c r="W1804" s="229"/>
      <c r="Y1804" s="223" t="str">
        <f t="shared" si="58"/>
        <v/>
      </c>
    </row>
    <row r="1805" spans="1:25" s="223" customFormat="1" ht="20.25">
      <c r="A1805" s="293"/>
      <c r="B1805" s="294" t="str">
        <f>IF(LEN(A1805)=0,"",INDEX('Smelter Reference List'!$A:$A,MATCH($A1805,'Smelter Reference List'!$E:$E,0)))</f>
        <v/>
      </c>
      <c r="C1805" s="300" t="str">
        <f>IF(LEN(A1805)=0,"",INDEX('Smelter Reference List'!$C:$C,MATCH($A1805,'Smelter Reference List'!$E:$E,0)))</f>
        <v/>
      </c>
      <c r="D1805" s="294" t="str">
        <f ca="1">IF(ISERROR($S1805),"",OFFSET('Smelter Reference List'!$C$4,$S1805-4,0)&amp;"")</f>
        <v/>
      </c>
      <c r="E1805" s="294" t="str">
        <f ca="1">IF(ISERROR($S1805),"",OFFSET('Smelter Reference List'!$D$4,$S1805-4,0)&amp;"")</f>
        <v/>
      </c>
      <c r="F1805" s="294" t="str">
        <f ca="1">IF(ISERROR($S1805),"",OFFSET('Smelter Reference List'!$E$4,$S1805-4,0))</f>
        <v/>
      </c>
      <c r="G1805" s="294" t="str">
        <f ca="1">IF(C1805=$U$4,"Enter smelter details", IF(ISERROR($S1805),"",OFFSET('Smelter Reference List'!$F$4,$S1805-4,0)))</f>
        <v/>
      </c>
      <c r="H1805" s="295" t="str">
        <f ca="1">IF(ISERROR($S1805),"",OFFSET('Smelter Reference List'!$G$4,$S1805-4,0))</f>
        <v/>
      </c>
      <c r="I1805" s="296" t="str">
        <f ca="1">IF(ISERROR($S1805),"",OFFSET('Smelter Reference List'!$H$4,$S1805-4,0))</f>
        <v/>
      </c>
      <c r="J1805" s="296" t="str">
        <f ca="1">IF(ISERROR($S1805),"",OFFSET('Smelter Reference List'!$I$4,$S1805-4,0))</f>
        <v/>
      </c>
      <c r="K1805" s="297"/>
      <c r="L1805" s="297"/>
      <c r="M1805" s="297"/>
      <c r="N1805" s="297"/>
      <c r="O1805" s="297"/>
      <c r="P1805" s="297"/>
      <c r="Q1805" s="298"/>
      <c r="R1805" s="227"/>
      <c r="S1805" s="228" t="e">
        <f>IF(C1805="",NA(),MATCH($B1805&amp;$C1805,'Smelter Reference List'!$J:$J,0))</f>
        <v>#N/A</v>
      </c>
      <c r="T1805" s="229"/>
      <c r="U1805" s="229">
        <f t="shared" ca="1" si="57"/>
        <v>0</v>
      </c>
      <c r="V1805" s="229"/>
      <c r="W1805" s="229"/>
      <c r="Y1805" s="223" t="str">
        <f t="shared" si="58"/>
        <v/>
      </c>
    </row>
    <row r="1806" spans="1:25" s="223" customFormat="1" ht="20.25">
      <c r="A1806" s="293"/>
      <c r="B1806" s="294" t="str">
        <f>IF(LEN(A1806)=0,"",INDEX('Smelter Reference List'!$A:$A,MATCH($A1806,'Smelter Reference List'!$E:$E,0)))</f>
        <v/>
      </c>
      <c r="C1806" s="300" t="str">
        <f>IF(LEN(A1806)=0,"",INDEX('Smelter Reference List'!$C:$C,MATCH($A1806,'Smelter Reference List'!$E:$E,0)))</f>
        <v/>
      </c>
      <c r="D1806" s="294" t="str">
        <f ca="1">IF(ISERROR($S1806),"",OFFSET('Smelter Reference List'!$C$4,$S1806-4,0)&amp;"")</f>
        <v/>
      </c>
      <c r="E1806" s="294" t="str">
        <f ca="1">IF(ISERROR($S1806),"",OFFSET('Smelter Reference List'!$D$4,$S1806-4,0)&amp;"")</f>
        <v/>
      </c>
      <c r="F1806" s="294" t="str">
        <f ca="1">IF(ISERROR($S1806),"",OFFSET('Smelter Reference List'!$E$4,$S1806-4,0))</f>
        <v/>
      </c>
      <c r="G1806" s="294" t="str">
        <f ca="1">IF(C1806=$U$4,"Enter smelter details", IF(ISERROR($S1806),"",OFFSET('Smelter Reference List'!$F$4,$S1806-4,0)))</f>
        <v/>
      </c>
      <c r="H1806" s="295" t="str">
        <f ca="1">IF(ISERROR($S1806),"",OFFSET('Smelter Reference List'!$G$4,$S1806-4,0))</f>
        <v/>
      </c>
      <c r="I1806" s="296" t="str">
        <f ca="1">IF(ISERROR($S1806),"",OFFSET('Smelter Reference List'!$H$4,$S1806-4,0))</f>
        <v/>
      </c>
      <c r="J1806" s="296" t="str">
        <f ca="1">IF(ISERROR($S1806),"",OFFSET('Smelter Reference List'!$I$4,$S1806-4,0))</f>
        <v/>
      </c>
      <c r="K1806" s="297"/>
      <c r="L1806" s="297"/>
      <c r="M1806" s="297"/>
      <c r="N1806" s="297"/>
      <c r="O1806" s="297"/>
      <c r="P1806" s="297"/>
      <c r="Q1806" s="298"/>
      <c r="R1806" s="227"/>
      <c r="S1806" s="228" t="e">
        <f>IF(C1806="",NA(),MATCH($B1806&amp;$C1806,'Smelter Reference List'!$J:$J,0))</f>
        <v>#N/A</v>
      </c>
      <c r="T1806" s="229"/>
      <c r="U1806" s="229">
        <f t="shared" ca="1" si="57"/>
        <v>0</v>
      </c>
      <c r="V1806" s="229"/>
      <c r="W1806" s="229"/>
      <c r="Y1806" s="223" t="str">
        <f t="shared" si="58"/>
        <v/>
      </c>
    </row>
    <row r="1807" spans="1:25" s="223" customFormat="1" ht="20.25">
      <c r="A1807" s="293"/>
      <c r="B1807" s="294" t="str">
        <f>IF(LEN(A1807)=0,"",INDEX('Smelter Reference List'!$A:$A,MATCH($A1807,'Smelter Reference List'!$E:$E,0)))</f>
        <v/>
      </c>
      <c r="C1807" s="300" t="str">
        <f>IF(LEN(A1807)=0,"",INDEX('Smelter Reference List'!$C:$C,MATCH($A1807,'Smelter Reference List'!$E:$E,0)))</f>
        <v/>
      </c>
      <c r="D1807" s="294" t="str">
        <f ca="1">IF(ISERROR($S1807),"",OFFSET('Smelter Reference List'!$C$4,$S1807-4,0)&amp;"")</f>
        <v/>
      </c>
      <c r="E1807" s="294" t="str">
        <f ca="1">IF(ISERROR($S1807),"",OFFSET('Smelter Reference List'!$D$4,$S1807-4,0)&amp;"")</f>
        <v/>
      </c>
      <c r="F1807" s="294" t="str">
        <f ca="1">IF(ISERROR($S1807),"",OFFSET('Smelter Reference List'!$E$4,$S1807-4,0))</f>
        <v/>
      </c>
      <c r="G1807" s="294" t="str">
        <f ca="1">IF(C1807=$U$4,"Enter smelter details", IF(ISERROR($S1807),"",OFFSET('Smelter Reference List'!$F$4,$S1807-4,0)))</f>
        <v/>
      </c>
      <c r="H1807" s="295" t="str">
        <f ca="1">IF(ISERROR($S1807),"",OFFSET('Smelter Reference List'!$G$4,$S1807-4,0))</f>
        <v/>
      </c>
      <c r="I1807" s="296" t="str">
        <f ca="1">IF(ISERROR($S1807),"",OFFSET('Smelter Reference List'!$H$4,$S1807-4,0))</f>
        <v/>
      </c>
      <c r="J1807" s="296" t="str">
        <f ca="1">IF(ISERROR($S1807),"",OFFSET('Smelter Reference List'!$I$4,$S1807-4,0))</f>
        <v/>
      </c>
      <c r="K1807" s="297"/>
      <c r="L1807" s="297"/>
      <c r="M1807" s="297"/>
      <c r="N1807" s="297"/>
      <c r="O1807" s="297"/>
      <c r="P1807" s="297"/>
      <c r="Q1807" s="298"/>
      <c r="R1807" s="227"/>
      <c r="S1807" s="228" t="e">
        <f>IF(C1807="",NA(),MATCH($B1807&amp;$C1807,'Smelter Reference List'!$J:$J,0))</f>
        <v>#N/A</v>
      </c>
      <c r="T1807" s="229"/>
      <c r="U1807" s="229">
        <f t="shared" ca="1" si="57"/>
        <v>0</v>
      </c>
      <c r="V1807" s="229"/>
      <c r="W1807" s="229"/>
      <c r="Y1807" s="223" t="str">
        <f t="shared" si="58"/>
        <v/>
      </c>
    </row>
    <row r="1808" spans="1:25" s="223" customFormat="1" ht="20.25">
      <c r="A1808" s="293"/>
      <c r="B1808" s="294" t="str">
        <f>IF(LEN(A1808)=0,"",INDEX('Smelter Reference List'!$A:$A,MATCH($A1808,'Smelter Reference List'!$E:$E,0)))</f>
        <v/>
      </c>
      <c r="C1808" s="300" t="str">
        <f>IF(LEN(A1808)=0,"",INDEX('Smelter Reference List'!$C:$C,MATCH($A1808,'Smelter Reference List'!$E:$E,0)))</f>
        <v/>
      </c>
      <c r="D1808" s="294" t="str">
        <f ca="1">IF(ISERROR($S1808),"",OFFSET('Smelter Reference List'!$C$4,$S1808-4,0)&amp;"")</f>
        <v/>
      </c>
      <c r="E1808" s="294" t="str">
        <f ca="1">IF(ISERROR($S1808),"",OFFSET('Smelter Reference List'!$D$4,$S1808-4,0)&amp;"")</f>
        <v/>
      </c>
      <c r="F1808" s="294" t="str">
        <f ca="1">IF(ISERROR($S1808),"",OFFSET('Smelter Reference List'!$E$4,$S1808-4,0))</f>
        <v/>
      </c>
      <c r="G1808" s="294" t="str">
        <f ca="1">IF(C1808=$U$4,"Enter smelter details", IF(ISERROR($S1808),"",OFFSET('Smelter Reference List'!$F$4,$S1808-4,0)))</f>
        <v/>
      </c>
      <c r="H1808" s="295" t="str">
        <f ca="1">IF(ISERROR($S1808),"",OFFSET('Smelter Reference List'!$G$4,$S1808-4,0))</f>
        <v/>
      </c>
      <c r="I1808" s="296" t="str">
        <f ca="1">IF(ISERROR($S1808),"",OFFSET('Smelter Reference List'!$H$4,$S1808-4,0))</f>
        <v/>
      </c>
      <c r="J1808" s="296" t="str">
        <f ca="1">IF(ISERROR($S1808),"",OFFSET('Smelter Reference List'!$I$4,$S1808-4,0))</f>
        <v/>
      </c>
      <c r="K1808" s="297"/>
      <c r="L1808" s="297"/>
      <c r="M1808" s="297"/>
      <c r="N1808" s="297"/>
      <c r="O1808" s="297"/>
      <c r="P1808" s="297"/>
      <c r="Q1808" s="298"/>
      <c r="R1808" s="227"/>
      <c r="S1808" s="228" t="e">
        <f>IF(C1808="",NA(),MATCH($B1808&amp;$C1808,'Smelter Reference List'!$J:$J,0))</f>
        <v>#N/A</v>
      </c>
      <c r="T1808" s="229"/>
      <c r="U1808" s="229">
        <f t="shared" ca="1" si="57"/>
        <v>0</v>
      </c>
      <c r="V1808" s="229"/>
      <c r="W1808" s="229"/>
      <c r="Y1808" s="223" t="str">
        <f t="shared" si="58"/>
        <v/>
      </c>
    </row>
    <row r="1809" spans="1:25" s="223" customFormat="1" ht="20.25">
      <c r="A1809" s="293"/>
      <c r="B1809" s="294" t="str">
        <f>IF(LEN(A1809)=0,"",INDEX('Smelter Reference List'!$A:$A,MATCH($A1809,'Smelter Reference List'!$E:$E,0)))</f>
        <v/>
      </c>
      <c r="C1809" s="300" t="str">
        <f>IF(LEN(A1809)=0,"",INDEX('Smelter Reference List'!$C:$C,MATCH($A1809,'Smelter Reference List'!$E:$E,0)))</f>
        <v/>
      </c>
      <c r="D1809" s="294" t="str">
        <f ca="1">IF(ISERROR($S1809),"",OFFSET('Smelter Reference List'!$C$4,$S1809-4,0)&amp;"")</f>
        <v/>
      </c>
      <c r="E1809" s="294" t="str">
        <f ca="1">IF(ISERROR($S1809),"",OFFSET('Smelter Reference List'!$D$4,$S1809-4,0)&amp;"")</f>
        <v/>
      </c>
      <c r="F1809" s="294" t="str">
        <f ca="1">IF(ISERROR($S1809),"",OFFSET('Smelter Reference List'!$E$4,$S1809-4,0))</f>
        <v/>
      </c>
      <c r="G1809" s="294" t="str">
        <f ca="1">IF(C1809=$U$4,"Enter smelter details", IF(ISERROR($S1809),"",OFFSET('Smelter Reference List'!$F$4,$S1809-4,0)))</f>
        <v/>
      </c>
      <c r="H1809" s="295" t="str">
        <f ca="1">IF(ISERROR($S1809),"",OFFSET('Smelter Reference List'!$G$4,$S1809-4,0))</f>
        <v/>
      </c>
      <c r="I1809" s="296" t="str">
        <f ca="1">IF(ISERROR($S1809),"",OFFSET('Smelter Reference List'!$H$4,$S1809-4,0))</f>
        <v/>
      </c>
      <c r="J1809" s="296" t="str">
        <f ca="1">IF(ISERROR($S1809),"",OFFSET('Smelter Reference List'!$I$4,$S1809-4,0))</f>
        <v/>
      </c>
      <c r="K1809" s="297"/>
      <c r="L1809" s="297"/>
      <c r="M1809" s="297"/>
      <c r="N1809" s="297"/>
      <c r="O1809" s="297"/>
      <c r="P1809" s="297"/>
      <c r="Q1809" s="298"/>
      <c r="R1809" s="227"/>
      <c r="S1809" s="228" t="e">
        <f>IF(C1809="",NA(),MATCH($B1809&amp;$C1809,'Smelter Reference List'!$J:$J,0))</f>
        <v>#N/A</v>
      </c>
      <c r="T1809" s="229"/>
      <c r="U1809" s="229">
        <f t="shared" ca="1" si="57"/>
        <v>0</v>
      </c>
      <c r="V1809" s="229"/>
      <c r="W1809" s="229"/>
      <c r="Y1809" s="223" t="str">
        <f t="shared" si="58"/>
        <v/>
      </c>
    </row>
    <row r="1810" spans="1:25" s="223" customFormat="1" ht="20.25">
      <c r="A1810" s="293"/>
      <c r="B1810" s="294" t="str">
        <f>IF(LEN(A1810)=0,"",INDEX('Smelter Reference List'!$A:$A,MATCH($A1810,'Smelter Reference List'!$E:$E,0)))</f>
        <v/>
      </c>
      <c r="C1810" s="300" t="str">
        <f>IF(LEN(A1810)=0,"",INDEX('Smelter Reference List'!$C:$C,MATCH($A1810,'Smelter Reference List'!$E:$E,0)))</f>
        <v/>
      </c>
      <c r="D1810" s="294" t="str">
        <f ca="1">IF(ISERROR($S1810),"",OFFSET('Smelter Reference List'!$C$4,$S1810-4,0)&amp;"")</f>
        <v/>
      </c>
      <c r="E1810" s="294" t="str">
        <f ca="1">IF(ISERROR($S1810),"",OFFSET('Smelter Reference List'!$D$4,$S1810-4,0)&amp;"")</f>
        <v/>
      </c>
      <c r="F1810" s="294" t="str">
        <f ca="1">IF(ISERROR($S1810),"",OFFSET('Smelter Reference List'!$E$4,$S1810-4,0))</f>
        <v/>
      </c>
      <c r="G1810" s="294" t="str">
        <f ca="1">IF(C1810=$U$4,"Enter smelter details", IF(ISERROR($S1810),"",OFFSET('Smelter Reference List'!$F$4,$S1810-4,0)))</f>
        <v/>
      </c>
      <c r="H1810" s="295" t="str">
        <f ca="1">IF(ISERROR($S1810),"",OFFSET('Smelter Reference List'!$G$4,$S1810-4,0))</f>
        <v/>
      </c>
      <c r="I1810" s="296" t="str">
        <f ca="1">IF(ISERROR($S1810),"",OFFSET('Smelter Reference List'!$H$4,$S1810-4,0))</f>
        <v/>
      </c>
      <c r="J1810" s="296" t="str">
        <f ca="1">IF(ISERROR($S1810),"",OFFSET('Smelter Reference List'!$I$4,$S1810-4,0))</f>
        <v/>
      </c>
      <c r="K1810" s="297"/>
      <c r="L1810" s="297"/>
      <c r="M1810" s="297"/>
      <c r="N1810" s="297"/>
      <c r="O1810" s="297"/>
      <c r="P1810" s="297"/>
      <c r="Q1810" s="298"/>
      <c r="R1810" s="227"/>
      <c r="S1810" s="228" t="e">
        <f>IF(C1810="",NA(),MATCH($B1810&amp;$C1810,'Smelter Reference List'!$J:$J,0))</f>
        <v>#N/A</v>
      </c>
      <c r="T1810" s="229"/>
      <c r="U1810" s="229">
        <f t="shared" ca="1" si="57"/>
        <v>0</v>
      </c>
      <c r="V1810" s="229"/>
      <c r="W1810" s="229"/>
      <c r="Y1810" s="223" t="str">
        <f t="shared" si="58"/>
        <v/>
      </c>
    </row>
    <row r="1811" spans="1:25" s="223" customFormat="1" ht="20.25">
      <c r="A1811" s="293"/>
      <c r="B1811" s="294" t="str">
        <f>IF(LEN(A1811)=0,"",INDEX('Smelter Reference List'!$A:$A,MATCH($A1811,'Smelter Reference List'!$E:$E,0)))</f>
        <v/>
      </c>
      <c r="C1811" s="300" t="str">
        <f>IF(LEN(A1811)=0,"",INDEX('Smelter Reference List'!$C:$C,MATCH($A1811,'Smelter Reference List'!$E:$E,0)))</f>
        <v/>
      </c>
      <c r="D1811" s="294" t="str">
        <f ca="1">IF(ISERROR($S1811),"",OFFSET('Smelter Reference List'!$C$4,$S1811-4,0)&amp;"")</f>
        <v/>
      </c>
      <c r="E1811" s="294" t="str">
        <f ca="1">IF(ISERROR($S1811),"",OFFSET('Smelter Reference List'!$D$4,$S1811-4,0)&amp;"")</f>
        <v/>
      </c>
      <c r="F1811" s="294" t="str">
        <f ca="1">IF(ISERROR($S1811),"",OFFSET('Smelter Reference List'!$E$4,$S1811-4,0))</f>
        <v/>
      </c>
      <c r="G1811" s="294" t="str">
        <f ca="1">IF(C1811=$U$4,"Enter smelter details", IF(ISERROR($S1811),"",OFFSET('Smelter Reference List'!$F$4,$S1811-4,0)))</f>
        <v/>
      </c>
      <c r="H1811" s="295" t="str">
        <f ca="1">IF(ISERROR($S1811),"",OFFSET('Smelter Reference List'!$G$4,$S1811-4,0))</f>
        <v/>
      </c>
      <c r="I1811" s="296" t="str">
        <f ca="1">IF(ISERROR($S1811),"",OFFSET('Smelter Reference List'!$H$4,$S1811-4,0))</f>
        <v/>
      </c>
      <c r="J1811" s="296" t="str">
        <f ca="1">IF(ISERROR($S1811),"",OFFSET('Smelter Reference List'!$I$4,$S1811-4,0))</f>
        <v/>
      </c>
      <c r="K1811" s="297"/>
      <c r="L1811" s="297"/>
      <c r="M1811" s="297"/>
      <c r="N1811" s="297"/>
      <c r="O1811" s="297"/>
      <c r="P1811" s="297"/>
      <c r="Q1811" s="298"/>
      <c r="R1811" s="227"/>
      <c r="S1811" s="228" t="e">
        <f>IF(C1811="",NA(),MATCH($B1811&amp;$C1811,'Smelter Reference List'!$J:$J,0))</f>
        <v>#N/A</v>
      </c>
      <c r="T1811" s="229"/>
      <c r="U1811" s="229">
        <f t="shared" ca="1" si="57"/>
        <v>0</v>
      </c>
      <c r="V1811" s="229"/>
      <c r="W1811" s="229"/>
      <c r="Y1811" s="223" t="str">
        <f t="shared" si="58"/>
        <v/>
      </c>
    </row>
    <row r="1812" spans="1:25" s="223" customFormat="1" ht="20.25">
      <c r="A1812" s="293"/>
      <c r="B1812" s="294" t="str">
        <f>IF(LEN(A1812)=0,"",INDEX('Smelter Reference List'!$A:$A,MATCH($A1812,'Smelter Reference List'!$E:$E,0)))</f>
        <v/>
      </c>
      <c r="C1812" s="300" t="str">
        <f>IF(LEN(A1812)=0,"",INDEX('Smelter Reference List'!$C:$C,MATCH($A1812,'Smelter Reference List'!$E:$E,0)))</f>
        <v/>
      </c>
      <c r="D1812" s="294" t="str">
        <f ca="1">IF(ISERROR($S1812),"",OFFSET('Smelter Reference List'!$C$4,$S1812-4,0)&amp;"")</f>
        <v/>
      </c>
      <c r="E1812" s="294" t="str">
        <f ca="1">IF(ISERROR($S1812),"",OFFSET('Smelter Reference List'!$D$4,$S1812-4,0)&amp;"")</f>
        <v/>
      </c>
      <c r="F1812" s="294" t="str">
        <f ca="1">IF(ISERROR($S1812),"",OFFSET('Smelter Reference List'!$E$4,$S1812-4,0))</f>
        <v/>
      </c>
      <c r="G1812" s="294" t="str">
        <f ca="1">IF(C1812=$U$4,"Enter smelter details", IF(ISERROR($S1812),"",OFFSET('Smelter Reference List'!$F$4,$S1812-4,0)))</f>
        <v/>
      </c>
      <c r="H1812" s="295" t="str">
        <f ca="1">IF(ISERROR($S1812),"",OFFSET('Smelter Reference List'!$G$4,$S1812-4,0))</f>
        <v/>
      </c>
      <c r="I1812" s="296" t="str">
        <f ca="1">IF(ISERROR($S1812),"",OFFSET('Smelter Reference List'!$H$4,$S1812-4,0))</f>
        <v/>
      </c>
      <c r="J1812" s="296" t="str">
        <f ca="1">IF(ISERROR($S1812),"",OFFSET('Smelter Reference List'!$I$4,$S1812-4,0))</f>
        <v/>
      </c>
      <c r="K1812" s="297"/>
      <c r="L1812" s="297"/>
      <c r="M1812" s="297"/>
      <c r="N1812" s="297"/>
      <c r="O1812" s="297"/>
      <c r="P1812" s="297"/>
      <c r="Q1812" s="298"/>
      <c r="R1812" s="227"/>
      <c r="S1812" s="228" t="e">
        <f>IF(C1812="",NA(),MATCH($B1812&amp;$C1812,'Smelter Reference List'!$J:$J,0))</f>
        <v>#N/A</v>
      </c>
      <c r="T1812" s="229"/>
      <c r="U1812" s="229">
        <f t="shared" ca="1" si="57"/>
        <v>0</v>
      </c>
      <c r="V1812" s="229"/>
      <c r="W1812" s="229"/>
      <c r="Y1812" s="223" t="str">
        <f t="shared" si="58"/>
        <v/>
      </c>
    </row>
    <row r="1813" spans="1:25" s="223" customFormat="1" ht="20.25">
      <c r="A1813" s="293"/>
      <c r="B1813" s="294" t="str">
        <f>IF(LEN(A1813)=0,"",INDEX('Smelter Reference List'!$A:$A,MATCH($A1813,'Smelter Reference List'!$E:$E,0)))</f>
        <v/>
      </c>
      <c r="C1813" s="300" t="str">
        <f>IF(LEN(A1813)=0,"",INDEX('Smelter Reference List'!$C:$C,MATCH($A1813,'Smelter Reference List'!$E:$E,0)))</f>
        <v/>
      </c>
      <c r="D1813" s="294" t="str">
        <f ca="1">IF(ISERROR($S1813),"",OFFSET('Smelter Reference List'!$C$4,$S1813-4,0)&amp;"")</f>
        <v/>
      </c>
      <c r="E1813" s="294" t="str">
        <f ca="1">IF(ISERROR($S1813),"",OFFSET('Smelter Reference List'!$D$4,$S1813-4,0)&amp;"")</f>
        <v/>
      </c>
      <c r="F1813" s="294" t="str">
        <f ca="1">IF(ISERROR($S1813),"",OFFSET('Smelter Reference List'!$E$4,$S1813-4,0))</f>
        <v/>
      </c>
      <c r="G1813" s="294" t="str">
        <f ca="1">IF(C1813=$U$4,"Enter smelter details", IF(ISERROR($S1813),"",OFFSET('Smelter Reference List'!$F$4,$S1813-4,0)))</f>
        <v/>
      </c>
      <c r="H1813" s="295" t="str">
        <f ca="1">IF(ISERROR($S1813),"",OFFSET('Smelter Reference List'!$G$4,$S1813-4,0))</f>
        <v/>
      </c>
      <c r="I1813" s="296" t="str">
        <f ca="1">IF(ISERROR($S1813),"",OFFSET('Smelter Reference List'!$H$4,$S1813-4,0))</f>
        <v/>
      </c>
      <c r="J1813" s="296" t="str">
        <f ca="1">IF(ISERROR($S1813),"",OFFSET('Smelter Reference List'!$I$4,$S1813-4,0))</f>
        <v/>
      </c>
      <c r="K1813" s="297"/>
      <c r="L1813" s="297"/>
      <c r="M1813" s="297"/>
      <c r="N1813" s="297"/>
      <c r="O1813" s="297"/>
      <c r="P1813" s="297"/>
      <c r="Q1813" s="298"/>
      <c r="R1813" s="227"/>
      <c r="S1813" s="228" t="e">
        <f>IF(C1813="",NA(),MATCH($B1813&amp;$C1813,'Smelter Reference List'!$J:$J,0))</f>
        <v>#N/A</v>
      </c>
      <c r="T1813" s="229"/>
      <c r="U1813" s="229">
        <f t="shared" ca="1" si="57"/>
        <v>0</v>
      </c>
      <c r="V1813" s="229"/>
      <c r="W1813" s="229"/>
      <c r="Y1813" s="223" t="str">
        <f t="shared" si="58"/>
        <v/>
      </c>
    </row>
    <row r="1814" spans="1:25" s="223" customFormat="1" ht="20.25">
      <c r="A1814" s="293"/>
      <c r="B1814" s="294" t="str">
        <f>IF(LEN(A1814)=0,"",INDEX('Smelter Reference List'!$A:$A,MATCH($A1814,'Smelter Reference List'!$E:$E,0)))</f>
        <v/>
      </c>
      <c r="C1814" s="300" t="str">
        <f>IF(LEN(A1814)=0,"",INDEX('Smelter Reference List'!$C:$C,MATCH($A1814,'Smelter Reference List'!$E:$E,0)))</f>
        <v/>
      </c>
      <c r="D1814" s="294" t="str">
        <f ca="1">IF(ISERROR($S1814),"",OFFSET('Smelter Reference List'!$C$4,$S1814-4,0)&amp;"")</f>
        <v/>
      </c>
      <c r="E1814" s="294" t="str">
        <f ca="1">IF(ISERROR($S1814),"",OFFSET('Smelter Reference List'!$D$4,$S1814-4,0)&amp;"")</f>
        <v/>
      </c>
      <c r="F1814" s="294" t="str">
        <f ca="1">IF(ISERROR($S1814),"",OFFSET('Smelter Reference List'!$E$4,$S1814-4,0))</f>
        <v/>
      </c>
      <c r="G1814" s="294" t="str">
        <f ca="1">IF(C1814=$U$4,"Enter smelter details", IF(ISERROR($S1814),"",OFFSET('Smelter Reference List'!$F$4,$S1814-4,0)))</f>
        <v/>
      </c>
      <c r="H1814" s="295" t="str">
        <f ca="1">IF(ISERROR($S1814),"",OFFSET('Smelter Reference List'!$G$4,$S1814-4,0))</f>
        <v/>
      </c>
      <c r="I1814" s="296" t="str">
        <f ca="1">IF(ISERROR($S1814),"",OFFSET('Smelter Reference List'!$H$4,$S1814-4,0))</f>
        <v/>
      </c>
      <c r="J1814" s="296" t="str">
        <f ca="1">IF(ISERROR($S1814),"",OFFSET('Smelter Reference List'!$I$4,$S1814-4,0))</f>
        <v/>
      </c>
      <c r="K1814" s="297"/>
      <c r="L1814" s="297"/>
      <c r="M1814" s="297"/>
      <c r="N1814" s="297"/>
      <c r="O1814" s="297"/>
      <c r="P1814" s="297"/>
      <c r="Q1814" s="298"/>
      <c r="R1814" s="227"/>
      <c r="S1814" s="228" t="e">
        <f>IF(C1814="",NA(),MATCH($B1814&amp;$C1814,'Smelter Reference List'!$J:$J,0))</f>
        <v>#N/A</v>
      </c>
      <c r="T1814" s="229"/>
      <c r="U1814" s="229">
        <f t="shared" ca="1" si="57"/>
        <v>0</v>
      </c>
      <c r="V1814" s="229"/>
      <c r="W1814" s="229"/>
      <c r="Y1814" s="223" t="str">
        <f t="shared" si="58"/>
        <v/>
      </c>
    </row>
    <row r="1815" spans="1:25" s="223" customFormat="1" ht="20.25">
      <c r="A1815" s="293"/>
      <c r="B1815" s="294" t="str">
        <f>IF(LEN(A1815)=0,"",INDEX('Smelter Reference List'!$A:$A,MATCH($A1815,'Smelter Reference List'!$E:$E,0)))</f>
        <v/>
      </c>
      <c r="C1815" s="300" t="str">
        <f>IF(LEN(A1815)=0,"",INDEX('Smelter Reference List'!$C:$C,MATCH($A1815,'Smelter Reference List'!$E:$E,0)))</f>
        <v/>
      </c>
      <c r="D1815" s="294" t="str">
        <f ca="1">IF(ISERROR($S1815),"",OFFSET('Smelter Reference List'!$C$4,$S1815-4,0)&amp;"")</f>
        <v/>
      </c>
      <c r="E1815" s="294" t="str">
        <f ca="1">IF(ISERROR($S1815),"",OFFSET('Smelter Reference List'!$D$4,$S1815-4,0)&amp;"")</f>
        <v/>
      </c>
      <c r="F1815" s="294" t="str">
        <f ca="1">IF(ISERROR($S1815),"",OFFSET('Smelter Reference List'!$E$4,$S1815-4,0))</f>
        <v/>
      </c>
      <c r="G1815" s="294" t="str">
        <f ca="1">IF(C1815=$U$4,"Enter smelter details", IF(ISERROR($S1815),"",OFFSET('Smelter Reference List'!$F$4,$S1815-4,0)))</f>
        <v/>
      </c>
      <c r="H1815" s="295" t="str">
        <f ca="1">IF(ISERROR($S1815),"",OFFSET('Smelter Reference List'!$G$4,$S1815-4,0))</f>
        <v/>
      </c>
      <c r="I1815" s="296" t="str">
        <f ca="1">IF(ISERROR($S1815),"",OFFSET('Smelter Reference List'!$H$4,$S1815-4,0))</f>
        <v/>
      </c>
      <c r="J1815" s="296" t="str">
        <f ca="1">IF(ISERROR($S1815),"",OFFSET('Smelter Reference List'!$I$4,$S1815-4,0))</f>
        <v/>
      </c>
      <c r="K1815" s="297"/>
      <c r="L1815" s="297"/>
      <c r="M1815" s="297"/>
      <c r="N1815" s="297"/>
      <c r="O1815" s="297"/>
      <c r="P1815" s="297"/>
      <c r="Q1815" s="298"/>
      <c r="R1815" s="227"/>
      <c r="S1815" s="228" t="e">
        <f>IF(C1815="",NA(),MATCH($B1815&amp;$C1815,'Smelter Reference List'!$J:$J,0))</f>
        <v>#N/A</v>
      </c>
      <c r="T1815" s="229"/>
      <c r="U1815" s="229">
        <f t="shared" ca="1" si="57"/>
        <v>0</v>
      </c>
      <c r="V1815" s="229"/>
      <c r="W1815" s="229"/>
      <c r="Y1815" s="223" t="str">
        <f t="shared" si="58"/>
        <v/>
      </c>
    </row>
    <row r="1816" spans="1:25" s="223" customFormat="1" ht="20.25">
      <c r="A1816" s="293"/>
      <c r="B1816" s="294" t="str">
        <f>IF(LEN(A1816)=0,"",INDEX('Smelter Reference List'!$A:$A,MATCH($A1816,'Smelter Reference List'!$E:$E,0)))</f>
        <v/>
      </c>
      <c r="C1816" s="300" t="str">
        <f>IF(LEN(A1816)=0,"",INDEX('Smelter Reference List'!$C:$C,MATCH($A1816,'Smelter Reference List'!$E:$E,0)))</f>
        <v/>
      </c>
      <c r="D1816" s="294" t="str">
        <f ca="1">IF(ISERROR($S1816),"",OFFSET('Smelter Reference List'!$C$4,$S1816-4,0)&amp;"")</f>
        <v/>
      </c>
      <c r="E1816" s="294" t="str">
        <f ca="1">IF(ISERROR($S1816),"",OFFSET('Smelter Reference List'!$D$4,$S1816-4,0)&amp;"")</f>
        <v/>
      </c>
      <c r="F1816" s="294" t="str">
        <f ca="1">IF(ISERROR($S1816),"",OFFSET('Smelter Reference List'!$E$4,$S1816-4,0))</f>
        <v/>
      </c>
      <c r="G1816" s="294" t="str">
        <f ca="1">IF(C1816=$U$4,"Enter smelter details", IF(ISERROR($S1816),"",OFFSET('Smelter Reference List'!$F$4,$S1816-4,0)))</f>
        <v/>
      </c>
      <c r="H1816" s="295" t="str">
        <f ca="1">IF(ISERROR($S1816),"",OFFSET('Smelter Reference List'!$G$4,$S1816-4,0))</f>
        <v/>
      </c>
      <c r="I1816" s="296" t="str">
        <f ca="1">IF(ISERROR($S1816),"",OFFSET('Smelter Reference List'!$H$4,$S1816-4,0))</f>
        <v/>
      </c>
      <c r="J1816" s="296" t="str">
        <f ca="1">IF(ISERROR($S1816),"",OFFSET('Smelter Reference List'!$I$4,$S1816-4,0))</f>
        <v/>
      </c>
      <c r="K1816" s="297"/>
      <c r="L1816" s="297"/>
      <c r="M1816" s="297"/>
      <c r="N1816" s="297"/>
      <c r="O1816" s="297"/>
      <c r="P1816" s="297"/>
      <c r="Q1816" s="298"/>
      <c r="R1816" s="227"/>
      <c r="S1816" s="228" t="e">
        <f>IF(C1816="",NA(),MATCH($B1816&amp;$C1816,'Smelter Reference List'!$J:$J,0))</f>
        <v>#N/A</v>
      </c>
      <c r="T1816" s="229"/>
      <c r="U1816" s="229">
        <f t="shared" ca="1" si="57"/>
        <v>0</v>
      </c>
      <c r="V1816" s="229"/>
      <c r="W1816" s="229"/>
      <c r="Y1816" s="223" t="str">
        <f t="shared" si="58"/>
        <v/>
      </c>
    </row>
    <row r="1817" spans="1:25" s="223" customFormat="1" ht="20.25">
      <c r="A1817" s="293"/>
      <c r="B1817" s="294" t="str">
        <f>IF(LEN(A1817)=0,"",INDEX('Smelter Reference List'!$A:$A,MATCH($A1817,'Smelter Reference List'!$E:$E,0)))</f>
        <v/>
      </c>
      <c r="C1817" s="300" t="str">
        <f>IF(LEN(A1817)=0,"",INDEX('Smelter Reference List'!$C:$C,MATCH($A1817,'Smelter Reference List'!$E:$E,0)))</f>
        <v/>
      </c>
      <c r="D1817" s="294" t="str">
        <f ca="1">IF(ISERROR($S1817),"",OFFSET('Smelter Reference List'!$C$4,$S1817-4,0)&amp;"")</f>
        <v/>
      </c>
      <c r="E1817" s="294" t="str">
        <f ca="1">IF(ISERROR($S1817),"",OFFSET('Smelter Reference List'!$D$4,$S1817-4,0)&amp;"")</f>
        <v/>
      </c>
      <c r="F1817" s="294" t="str">
        <f ca="1">IF(ISERROR($S1817),"",OFFSET('Smelter Reference List'!$E$4,$S1817-4,0))</f>
        <v/>
      </c>
      <c r="G1817" s="294" t="str">
        <f ca="1">IF(C1817=$U$4,"Enter smelter details", IF(ISERROR($S1817),"",OFFSET('Smelter Reference List'!$F$4,$S1817-4,0)))</f>
        <v/>
      </c>
      <c r="H1817" s="295" t="str">
        <f ca="1">IF(ISERROR($S1817),"",OFFSET('Smelter Reference List'!$G$4,$S1817-4,0))</f>
        <v/>
      </c>
      <c r="I1817" s="296" t="str">
        <f ca="1">IF(ISERROR($S1817),"",OFFSET('Smelter Reference List'!$H$4,$S1817-4,0))</f>
        <v/>
      </c>
      <c r="J1817" s="296" t="str">
        <f ca="1">IF(ISERROR($S1817),"",OFFSET('Smelter Reference List'!$I$4,$S1817-4,0))</f>
        <v/>
      </c>
      <c r="K1817" s="297"/>
      <c r="L1817" s="297"/>
      <c r="M1817" s="297"/>
      <c r="N1817" s="297"/>
      <c r="O1817" s="297"/>
      <c r="P1817" s="297"/>
      <c r="Q1817" s="298"/>
      <c r="R1817" s="227"/>
      <c r="S1817" s="228" t="e">
        <f>IF(C1817="",NA(),MATCH($B1817&amp;$C1817,'Smelter Reference List'!$J:$J,0))</f>
        <v>#N/A</v>
      </c>
      <c r="T1817" s="229"/>
      <c r="U1817" s="229">
        <f t="shared" ca="1" si="57"/>
        <v>0</v>
      </c>
      <c r="V1817" s="229"/>
      <c r="W1817" s="229"/>
      <c r="Y1817" s="223" t="str">
        <f t="shared" si="58"/>
        <v/>
      </c>
    </row>
    <row r="1818" spans="1:25" s="223" customFormat="1" ht="20.25">
      <c r="A1818" s="293"/>
      <c r="B1818" s="294" t="str">
        <f>IF(LEN(A1818)=0,"",INDEX('Smelter Reference List'!$A:$A,MATCH($A1818,'Smelter Reference List'!$E:$E,0)))</f>
        <v/>
      </c>
      <c r="C1818" s="300" t="str">
        <f>IF(LEN(A1818)=0,"",INDEX('Smelter Reference List'!$C:$C,MATCH($A1818,'Smelter Reference List'!$E:$E,0)))</f>
        <v/>
      </c>
      <c r="D1818" s="294" t="str">
        <f ca="1">IF(ISERROR($S1818),"",OFFSET('Smelter Reference List'!$C$4,$S1818-4,0)&amp;"")</f>
        <v/>
      </c>
      <c r="E1818" s="294" t="str">
        <f ca="1">IF(ISERROR($S1818),"",OFFSET('Smelter Reference List'!$D$4,$S1818-4,0)&amp;"")</f>
        <v/>
      </c>
      <c r="F1818" s="294" t="str">
        <f ca="1">IF(ISERROR($S1818),"",OFFSET('Smelter Reference List'!$E$4,$S1818-4,0))</f>
        <v/>
      </c>
      <c r="G1818" s="294" t="str">
        <f ca="1">IF(C1818=$U$4,"Enter smelter details", IF(ISERROR($S1818),"",OFFSET('Smelter Reference List'!$F$4,$S1818-4,0)))</f>
        <v/>
      </c>
      <c r="H1818" s="295" t="str">
        <f ca="1">IF(ISERROR($S1818),"",OFFSET('Smelter Reference List'!$G$4,$S1818-4,0))</f>
        <v/>
      </c>
      <c r="I1818" s="296" t="str">
        <f ca="1">IF(ISERROR($S1818),"",OFFSET('Smelter Reference List'!$H$4,$S1818-4,0))</f>
        <v/>
      </c>
      <c r="J1818" s="296" t="str">
        <f ca="1">IF(ISERROR($S1818),"",OFFSET('Smelter Reference List'!$I$4,$S1818-4,0))</f>
        <v/>
      </c>
      <c r="K1818" s="297"/>
      <c r="L1818" s="297"/>
      <c r="M1818" s="297"/>
      <c r="N1818" s="297"/>
      <c r="O1818" s="297"/>
      <c r="P1818" s="297"/>
      <c r="Q1818" s="298"/>
      <c r="R1818" s="227"/>
      <c r="S1818" s="228" t="e">
        <f>IF(C1818="",NA(),MATCH($B1818&amp;$C1818,'Smelter Reference List'!$J:$J,0))</f>
        <v>#N/A</v>
      </c>
      <c r="T1818" s="229"/>
      <c r="U1818" s="229">
        <f t="shared" ca="1" si="57"/>
        <v>0</v>
      </c>
      <c r="V1818" s="229"/>
      <c r="W1818" s="229"/>
      <c r="Y1818" s="223" t="str">
        <f t="shared" si="58"/>
        <v/>
      </c>
    </row>
    <row r="1819" spans="1:25" s="223" customFormat="1" ht="20.25">
      <c r="A1819" s="293"/>
      <c r="B1819" s="294" t="str">
        <f>IF(LEN(A1819)=0,"",INDEX('Smelter Reference List'!$A:$A,MATCH($A1819,'Smelter Reference List'!$E:$E,0)))</f>
        <v/>
      </c>
      <c r="C1819" s="300" t="str">
        <f>IF(LEN(A1819)=0,"",INDEX('Smelter Reference List'!$C:$C,MATCH($A1819,'Smelter Reference List'!$E:$E,0)))</f>
        <v/>
      </c>
      <c r="D1819" s="294" t="str">
        <f ca="1">IF(ISERROR($S1819),"",OFFSET('Smelter Reference List'!$C$4,$S1819-4,0)&amp;"")</f>
        <v/>
      </c>
      <c r="E1819" s="294" t="str">
        <f ca="1">IF(ISERROR($S1819),"",OFFSET('Smelter Reference List'!$D$4,$S1819-4,0)&amp;"")</f>
        <v/>
      </c>
      <c r="F1819" s="294" t="str">
        <f ca="1">IF(ISERROR($S1819),"",OFFSET('Smelter Reference List'!$E$4,$S1819-4,0))</f>
        <v/>
      </c>
      <c r="G1819" s="294" t="str">
        <f ca="1">IF(C1819=$U$4,"Enter smelter details", IF(ISERROR($S1819),"",OFFSET('Smelter Reference List'!$F$4,$S1819-4,0)))</f>
        <v/>
      </c>
      <c r="H1819" s="295" t="str">
        <f ca="1">IF(ISERROR($S1819),"",OFFSET('Smelter Reference List'!$G$4,$S1819-4,0))</f>
        <v/>
      </c>
      <c r="I1819" s="296" t="str">
        <f ca="1">IF(ISERROR($S1819),"",OFFSET('Smelter Reference List'!$H$4,$S1819-4,0))</f>
        <v/>
      </c>
      <c r="J1819" s="296" t="str">
        <f ca="1">IF(ISERROR($S1819),"",OFFSET('Smelter Reference List'!$I$4,$S1819-4,0))</f>
        <v/>
      </c>
      <c r="K1819" s="297"/>
      <c r="L1819" s="297"/>
      <c r="M1819" s="297"/>
      <c r="N1819" s="297"/>
      <c r="O1819" s="297"/>
      <c r="P1819" s="297"/>
      <c r="Q1819" s="298"/>
      <c r="R1819" s="227"/>
      <c r="S1819" s="228" t="e">
        <f>IF(C1819="",NA(),MATCH($B1819&amp;$C1819,'Smelter Reference List'!$J:$J,0))</f>
        <v>#N/A</v>
      </c>
      <c r="T1819" s="229"/>
      <c r="U1819" s="229">
        <f t="shared" ca="1" si="57"/>
        <v>0</v>
      </c>
      <c r="V1819" s="229"/>
      <c r="W1819" s="229"/>
      <c r="Y1819" s="223" t="str">
        <f t="shared" si="58"/>
        <v/>
      </c>
    </row>
    <row r="1820" spans="1:25" s="223" customFormat="1" ht="20.25">
      <c r="A1820" s="293"/>
      <c r="B1820" s="294" t="str">
        <f>IF(LEN(A1820)=0,"",INDEX('Smelter Reference List'!$A:$A,MATCH($A1820,'Smelter Reference List'!$E:$E,0)))</f>
        <v/>
      </c>
      <c r="C1820" s="300" t="str">
        <f>IF(LEN(A1820)=0,"",INDEX('Smelter Reference List'!$C:$C,MATCH($A1820,'Smelter Reference List'!$E:$E,0)))</f>
        <v/>
      </c>
      <c r="D1820" s="294" t="str">
        <f ca="1">IF(ISERROR($S1820),"",OFFSET('Smelter Reference List'!$C$4,$S1820-4,0)&amp;"")</f>
        <v/>
      </c>
      <c r="E1820" s="294" t="str">
        <f ca="1">IF(ISERROR($S1820),"",OFFSET('Smelter Reference List'!$D$4,$S1820-4,0)&amp;"")</f>
        <v/>
      </c>
      <c r="F1820" s="294" t="str">
        <f ca="1">IF(ISERROR($S1820),"",OFFSET('Smelter Reference List'!$E$4,$S1820-4,0))</f>
        <v/>
      </c>
      <c r="G1820" s="294" t="str">
        <f ca="1">IF(C1820=$U$4,"Enter smelter details", IF(ISERROR($S1820),"",OFFSET('Smelter Reference List'!$F$4,$S1820-4,0)))</f>
        <v/>
      </c>
      <c r="H1820" s="295" t="str">
        <f ca="1">IF(ISERROR($S1820),"",OFFSET('Smelter Reference List'!$G$4,$S1820-4,0))</f>
        <v/>
      </c>
      <c r="I1820" s="296" t="str">
        <f ca="1">IF(ISERROR($S1820),"",OFFSET('Smelter Reference List'!$H$4,$S1820-4,0))</f>
        <v/>
      </c>
      <c r="J1820" s="296" t="str">
        <f ca="1">IF(ISERROR($S1820),"",OFFSET('Smelter Reference List'!$I$4,$S1820-4,0))</f>
        <v/>
      </c>
      <c r="K1820" s="297"/>
      <c r="L1820" s="297"/>
      <c r="M1820" s="297"/>
      <c r="N1820" s="297"/>
      <c r="O1820" s="297"/>
      <c r="P1820" s="297"/>
      <c r="Q1820" s="298"/>
      <c r="R1820" s="227"/>
      <c r="S1820" s="228" t="e">
        <f>IF(C1820="",NA(),MATCH($B1820&amp;$C1820,'Smelter Reference List'!$J:$J,0))</f>
        <v>#N/A</v>
      </c>
      <c r="T1820" s="229"/>
      <c r="U1820" s="229">
        <f t="shared" ca="1" si="57"/>
        <v>0</v>
      </c>
      <c r="V1820" s="229"/>
      <c r="W1820" s="229"/>
      <c r="Y1820" s="223" t="str">
        <f t="shared" si="58"/>
        <v/>
      </c>
    </row>
    <row r="1821" spans="1:25" s="223" customFormat="1" ht="20.25">
      <c r="A1821" s="293"/>
      <c r="B1821" s="294" t="str">
        <f>IF(LEN(A1821)=0,"",INDEX('Smelter Reference List'!$A:$A,MATCH($A1821,'Smelter Reference List'!$E:$E,0)))</f>
        <v/>
      </c>
      <c r="C1821" s="300" t="str">
        <f>IF(LEN(A1821)=0,"",INDEX('Smelter Reference List'!$C:$C,MATCH($A1821,'Smelter Reference List'!$E:$E,0)))</f>
        <v/>
      </c>
      <c r="D1821" s="294" t="str">
        <f ca="1">IF(ISERROR($S1821),"",OFFSET('Smelter Reference List'!$C$4,$S1821-4,0)&amp;"")</f>
        <v/>
      </c>
      <c r="E1821" s="294" t="str">
        <f ca="1">IF(ISERROR($S1821),"",OFFSET('Smelter Reference List'!$D$4,$S1821-4,0)&amp;"")</f>
        <v/>
      </c>
      <c r="F1821" s="294" t="str">
        <f ca="1">IF(ISERROR($S1821),"",OFFSET('Smelter Reference List'!$E$4,$S1821-4,0))</f>
        <v/>
      </c>
      <c r="G1821" s="294" t="str">
        <f ca="1">IF(C1821=$U$4,"Enter smelter details", IF(ISERROR($S1821),"",OFFSET('Smelter Reference List'!$F$4,$S1821-4,0)))</f>
        <v/>
      </c>
      <c r="H1821" s="295" t="str">
        <f ca="1">IF(ISERROR($S1821),"",OFFSET('Smelter Reference List'!$G$4,$S1821-4,0))</f>
        <v/>
      </c>
      <c r="I1821" s="296" t="str">
        <f ca="1">IF(ISERROR($S1821),"",OFFSET('Smelter Reference List'!$H$4,$S1821-4,0))</f>
        <v/>
      </c>
      <c r="J1821" s="296" t="str">
        <f ca="1">IF(ISERROR($S1821),"",OFFSET('Smelter Reference List'!$I$4,$S1821-4,0))</f>
        <v/>
      </c>
      <c r="K1821" s="297"/>
      <c r="L1821" s="297"/>
      <c r="M1821" s="297"/>
      <c r="N1821" s="297"/>
      <c r="O1821" s="297"/>
      <c r="P1821" s="297"/>
      <c r="Q1821" s="298"/>
      <c r="R1821" s="227"/>
      <c r="S1821" s="228" t="e">
        <f>IF(C1821="",NA(),MATCH($B1821&amp;$C1821,'Smelter Reference List'!$J:$J,0))</f>
        <v>#N/A</v>
      </c>
      <c r="T1821" s="229"/>
      <c r="U1821" s="229">
        <f t="shared" ca="1" si="57"/>
        <v>0</v>
      </c>
      <c r="V1821" s="229"/>
      <c r="W1821" s="229"/>
      <c r="Y1821" s="223" t="str">
        <f t="shared" si="58"/>
        <v/>
      </c>
    </row>
    <row r="1822" spans="1:25" s="223" customFormat="1" ht="20.25">
      <c r="A1822" s="293"/>
      <c r="B1822" s="294" t="str">
        <f>IF(LEN(A1822)=0,"",INDEX('Smelter Reference List'!$A:$A,MATCH($A1822,'Smelter Reference List'!$E:$E,0)))</f>
        <v/>
      </c>
      <c r="C1822" s="300" t="str">
        <f>IF(LEN(A1822)=0,"",INDEX('Smelter Reference List'!$C:$C,MATCH($A1822,'Smelter Reference List'!$E:$E,0)))</f>
        <v/>
      </c>
      <c r="D1822" s="294" t="str">
        <f ca="1">IF(ISERROR($S1822),"",OFFSET('Smelter Reference List'!$C$4,$S1822-4,0)&amp;"")</f>
        <v/>
      </c>
      <c r="E1822" s="294" t="str">
        <f ca="1">IF(ISERROR($S1822),"",OFFSET('Smelter Reference List'!$D$4,$S1822-4,0)&amp;"")</f>
        <v/>
      </c>
      <c r="F1822" s="294" t="str">
        <f ca="1">IF(ISERROR($S1822),"",OFFSET('Smelter Reference List'!$E$4,$S1822-4,0))</f>
        <v/>
      </c>
      <c r="G1822" s="294" t="str">
        <f ca="1">IF(C1822=$U$4,"Enter smelter details", IF(ISERROR($S1822),"",OFFSET('Smelter Reference List'!$F$4,$S1822-4,0)))</f>
        <v/>
      </c>
      <c r="H1822" s="295" t="str">
        <f ca="1">IF(ISERROR($S1822),"",OFFSET('Smelter Reference List'!$G$4,$S1822-4,0))</f>
        <v/>
      </c>
      <c r="I1822" s="296" t="str">
        <f ca="1">IF(ISERROR($S1822),"",OFFSET('Smelter Reference List'!$H$4,$S1822-4,0))</f>
        <v/>
      </c>
      <c r="J1822" s="296" t="str">
        <f ca="1">IF(ISERROR($S1822),"",OFFSET('Smelter Reference List'!$I$4,$S1822-4,0))</f>
        <v/>
      </c>
      <c r="K1822" s="297"/>
      <c r="L1822" s="297"/>
      <c r="M1822" s="297"/>
      <c r="N1822" s="297"/>
      <c r="O1822" s="297"/>
      <c r="P1822" s="297"/>
      <c r="Q1822" s="298"/>
      <c r="R1822" s="227"/>
      <c r="S1822" s="228" t="e">
        <f>IF(C1822="",NA(),MATCH($B1822&amp;$C1822,'Smelter Reference List'!$J:$J,0))</f>
        <v>#N/A</v>
      </c>
      <c r="T1822" s="229"/>
      <c r="U1822" s="229">
        <f t="shared" ca="1" si="57"/>
        <v>0</v>
      </c>
      <c r="V1822" s="229"/>
      <c r="W1822" s="229"/>
      <c r="Y1822" s="223" t="str">
        <f t="shared" si="58"/>
        <v/>
      </c>
    </row>
    <row r="1823" spans="1:25" s="223" customFormat="1" ht="20.25">
      <c r="A1823" s="293"/>
      <c r="B1823" s="294" t="str">
        <f>IF(LEN(A1823)=0,"",INDEX('Smelter Reference List'!$A:$A,MATCH($A1823,'Smelter Reference List'!$E:$E,0)))</f>
        <v/>
      </c>
      <c r="C1823" s="300" t="str">
        <f>IF(LEN(A1823)=0,"",INDEX('Smelter Reference List'!$C:$C,MATCH($A1823,'Smelter Reference List'!$E:$E,0)))</f>
        <v/>
      </c>
      <c r="D1823" s="294" t="str">
        <f ca="1">IF(ISERROR($S1823),"",OFFSET('Smelter Reference List'!$C$4,$S1823-4,0)&amp;"")</f>
        <v/>
      </c>
      <c r="E1823" s="294" t="str">
        <f ca="1">IF(ISERROR($S1823),"",OFFSET('Smelter Reference List'!$D$4,$S1823-4,0)&amp;"")</f>
        <v/>
      </c>
      <c r="F1823" s="294" t="str">
        <f ca="1">IF(ISERROR($S1823),"",OFFSET('Smelter Reference List'!$E$4,$S1823-4,0))</f>
        <v/>
      </c>
      <c r="G1823" s="294" t="str">
        <f ca="1">IF(C1823=$U$4,"Enter smelter details", IF(ISERROR($S1823),"",OFFSET('Smelter Reference List'!$F$4,$S1823-4,0)))</f>
        <v/>
      </c>
      <c r="H1823" s="295" t="str">
        <f ca="1">IF(ISERROR($S1823),"",OFFSET('Smelter Reference List'!$G$4,$S1823-4,0))</f>
        <v/>
      </c>
      <c r="I1823" s="296" t="str">
        <f ca="1">IF(ISERROR($S1823),"",OFFSET('Smelter Reference List'!$H$4,$S1823-4,0))</f>
        <v/>
      </c>
      <c r="J1823" s="296" t="str">
        <f ca="1">IF(ISERROR($S1823),"",OFFSET('Smelter Reference List'!$I$4,$S1823-4,0))</f>
        <v/>
      </c>
      <c r="K1823" s="297"/>
      <c r="L1823" s="297"/>
      <c r="M1823" s="297"/>
      <c r="N1823" s="297"/>
      <c r="O1823" s="297"/>
      <c r="P1823" s="297"/>
      <c r="Q1823" s="298"/>
      <c r="R1823" s="227"/>
      <c r="S1823" s="228" t="e">
        <f>IF(C1823="",NA(),MATCH($B1823&amp;$C1823,'Smelter Reference List'!$J:$J,0))</f>
        <v>#N/A</v>
      </c>
      <c r="T1823" s="229"/>
      <c r="U1823" s="229">
        <f t="shared" ca="1" si="57"/>
        <v>0</v>
      </c>
      <c r="V1823" s="229"/>
      <c r="W1823" s="229"/>
      <c r="Y1823" s="223" t="str">
        <f t="shared" si="58"/>
        <v/>
      </c>
    </row>
    <row r="1824" spans="1:25" s="223" customFormat="1" ht="20.25">
      <c r="A1824" s="293"/>
      <c r="B1824" s="294" t="str">
        <f>IF(LEN(A1824)=0,"",INDEX('Smelter Reference List'!$A:$A,MATCH($A1824,'Smelter Reference List'!$E:$E,0)))</f>
        <v/>
      </c>
      <c r="C1824" s="300" t="str">
        <f>IF(LEN(A1824)=0,"",INDEX('Smelter Reference List'!$C:$C,MATCH($A1824,'Smelter Reference List'!$E:$E,0)))</f>
        <v/>
      </c>
      <c r="D1824" s="294" t="str">
        <f ca="1">IF(ISERROR($S1824),"",OFFSET('Smelter Reference List'!$C$4,$S1824-4,0)&amp;"")</f>
        <v/>
      </c>
      <c r="E1824" s="294" t="str">
        <f ca="1">IF(ISERROR($S1824),"",OFFSET('Smelter Reference List'!$D$4,$S1824-4,0)&amp;"")</f>
        <v/>
      </c>
      <c r="F1824" s="294" t="str">
        <f ca="1">IF(ISERROR($S1824),"",OFFSET('Smelter Reference List'!$E$4,$S1824-4,0))</f>
        <v/>
      </c>
      <c r="G1824" s="294" t="str">
        <f ca="1">IF(C1824=$U$4,"Enter smelter details", IF(ISERROR($S1824),"",OFFSET('Smelter Reference List'!$F$4,$S1824-4,0)))</f>
        <v/>
      </c>
      <c r="H1824" s="295" t="str">
        <f ca="1">IF(ISERROR($S1824),"",OFFSET('Smelter Reference List'!$G$4,$S1824-4,0))</f>
        <v/>
      </c>
      <c r="I1824" s="296" t="str">
        <f ca="1">IF(ISERROR($S1824),"",OFFSET('Smelter Reference List'!$H$4,$S1824-4,0))</f>
        <v/>
      </c>
      <c r="J1824" s="296" t="str">
        <f ca="1">IF(ISERROR($S1824),"",OFFSET('Smelter Reference List'!$I$4,$S1824-4,0))</f>
        <v/>
      </c>
      <c r="K1824" s="297"/>
      <c r="L1824" s="297"/>
      <c r="M1824" s="297"/>
      <c r="N1824" s="297"/>
      <c r="O1824" s="297"/>
      <c r="P1824" s="297"/>
      <c r="Q1824" s="298"/>
      <c r="R1824" s="227"/>
      <c r="S1824" s="228" t="e">
        <f>IF(C1824="",NA(),MATCH($B1824&amp;$C1824,'Smelter Reference List'!$J:$J,0))</f>
        <v>#N/A</v>
      </c>
      <c r="T1824" s="229"/>
      <c r="U1824" s="229">
        <f t="shared" ca="1" si="57"/>
        <v>0</v>
      </c>
      <c r="V1824" s="229"/>
      <c r="W1824" s="229"/>
      <c r="Y1824" s="223" t="str">
        <f t="shared" si="58"/>
        <v/>
      </c>
    </row>
    <row r="1825" spans="1:25" s="223" customFormat="1" ht="20.25">
      <c r="A1825" s="293"/>
      <c r="B1825" s="294" t="str">
        <f>IF(LEN(A1825)=0,"",INDEX('Smelter Reference List'!$A:$A,MATCH($A1825,'Smelter Reference List'!$E:$E,0)))</f>
        <v/>
      </c>
      <c r="C1825" s="300" t="str">
        <f>IF(LEN(A1825)=0,"",INDEX('Smelter Reference List'!$C:$C,MATCH($A1825,'Smelter Reference List'!$E:$E,0)))</f>
        <v/>
      </c>
      <c r="D1825" s="294" t="str">
        <f ca="1">IF(ISERROR($S1825),"",OFFSET('Smelter Reference List'!$C$4,$S1825-4,0)&amp;"")</f>
        <v/>
      </c>
      <c r="E1825" s="294" t="str">
        <f ca="1">IF(ISERROR($S1825),"",OFFSET('Smelter Reference List'!$D$4,$S1825-4,0)&amp;"")</f>
        <v/>
      </c>
      <c r="F1825" s="294" t="str">
        <f ca="1">IF(ISERROR($S1825),"",OFFSET('Smelter Reference List'!$E$4,$S1825-4,0))</f>
        <v/>
      </c>
      <c r="G1825" s="294" t="str">
        <f ca="1">IF(C1825=$U$4,"Enter smelter details", IF(ISERROR($S1825),"",OFFSET('Smelter Reference List'!$F$4,$S1825-4,0)))</f>
        <v/>
      </c>
      <c r="H1825" s="295" t="str">
        <f ca="1">IF(ISERROR($S1825),"",OFFSET('Smelter Reference List'!$G$4,$S1825-4,0))</f>
        <v/>
      </c>
      <c r="I1825" s="296" t="str">
        <f ca="1">IF(ISERROR($S1825),"",OFFSET('Smelter Reference List'!$H$4,$S1825-4,0))</f>
        <v/>
      </c>
      <c r="J1825" s="296" t="str">
        <f ca="1">IF(ISERROR($S1825),"",OFFSET('Smelter Reference List'!$I$4,$S1825-4,0))</f>
        <v/>
      </c>
      <c r="K1825" s="297"/>
      <c r="L1825" s="297"/>
      <c r="M1825" s="297"/>
      <c r="N1825" s="297"/>
      <c r="O1825" s="297"/>
      <c r="P1825" s="297"/>
      <c r="Q1825" s="298"/>
      <c r="R1825" s="227"/>
      <c r="S1825" s="228" t="e">
        <f>IF(C1825="",NA(),MATCH($B1825&amp;$C1825,'Smelter Reference List'!$J:$J,0))</f>
        <v>#N/A</v>
      </c>
      <c r="T1825" s="229"/>
      <c r="U1825" s="229">
        <f t="shared" ca="1" si="57"/>
        <v>0</v>
      </c>
      <c r="V1825" s="229"/>
      <c r="W1825" s="229"/>
      <c r="Y1825" s="223" t="str">
        <f t="shared" si="58"/>
        <v/>
      </c>
    </row>
    <row r="1826" spans="1:25" s="223" customFormat="1" ht="20.25">
      <c r="A1826" s="293"/>
      <c r="B1826" s="294" t="str">
        <f>IF(LEN(A1826)=0,"",INDEX('Smelter Reference List'!$A:$A,MATCH($A1826,'Smelter Reference List'!$E:$E,0)))</f>
        <v/>
      </c>
      <c r="C1826" s="300" t="str">
        <f>IF(LEN(A1826)=0,"",INDEX('Smelter Reference List'!$C:$C,MATCH($A1826,'Smelter Reference List'!$E:$E,0)))</f>
        <v/>
      </c>
      <c r="D1826" s="294" t="str">
        <f ca="1">IF(ISERROR($S1826),"",OFFSET('Smelter Reference List'!$C$4,$S1826-4,0)&amp;"")</f>
        <v/>
      </c>
      <c r="E1826" s="294" t="str">
        <f ca="1">IF(ISERROR($S1826),"",OFFSET('Smelter Reference List'!$D$4,$S1826-4,0)&amp;"")</f>
        <v/>
      </c>
      <c r="F1826" s="294" t="str">
        <f ca="1">IF(ISERROR($S1826),"",OFFSET('Smelter Reference List'!$E$4,$S1826-4,0))</f>
        <v/>
      </c>
      <c r="G1826" s="294" t="str">
        <f ca="1">IF(C1826=$U$4,"Enter smelter details", IF(ISERROR($S1826),"",OFFSET('Smelter Reference List'!$F$4,$S1826-4,0)))</f>
        <v/>
      </c>
      <c r="H1826" s="295" t="str">
        <f ca="1">IF(ISERROR($S1826),"",OFFSET('Smelter Reference List'!$G$4,$S1826-4,0))</f>
        <v/>
      </c>
      <c r="I1826" s="296" t="str">
        <f ca="1">IF(ISERROR($S1826),"",OFFSET('Smelter Reference List'!$H$4,$S1826-4,0))</f>
        <v/>
      </c>
      <c r="J1826" s="296" t="str">
        <f ca="1">IF(ISERROR($S1826),"",OFFSET('Smelter Reference List'!$I$4,$S1826-4,0))</f>
        <v/>
      </c>
      <c r="K1826" s="297"/>
      <c r="L1826" s="297"/>
      <c r="M1826" s="297"/>
      <c r="N1826" s="297"/>
      <c r="O1826" s="297"/>
      <c r="P1826" s="297"/>
      <c r="Q1826" s="298"/>
      <c r="R1826" s="227"/>
      <c r="S1826" s="228" t="e">
        <f>IF(C1826="",NA(),MATCH($B1826&amp;$C1826,'Smelter Reference List'!$J:$J,0))</f>
        <v>#N/A</v>
      </c>
      <c r="T1826" s="229"/>
      <c r="U1826" s="229">
        <f t="shared" ca="1" si="57"/>
        <v>0</v>
      </c>
      <c r="V1826" s="229"/>
      <c r="W1826" s="229"/>
      <c r="Y1826" s="223" t="str">
        <f t="shared" si="58"/>
        <v/>
      </c>
    </row>
    <row r="1827" spans="1:25" s="223" customFormat="1" ht="20.25">
      <c r="A1827" s="293"/>
      <c r="B1827" s="294" t="str">
        <f>IF(LEN(A1827)=0,"",INDEX('Smelter Reference List'!$A:$A,MATCH($A1827,'Smelter Reference List'!$E:$E,0)))</f>
        <v/>
      </c>
      <c r="C1827" s="300" t="str">
        <f>IF(LEN(A1827)=0,"",INDEX('Smelter Reference List'!$C:$C,MATCH($A1827,'Smelter Reference List'!$E:$E,0)))</f>
        <v/>
      </c>
      <c r="D1827" s="294" t="str">
        <f ca="1">IF(ISERROR($S1827),"",OFFSET('Smelter Reference List'!$C$4,$S1827-4,0)&amp;"")</f>
        <v/>
      </c>
      <c r="E1827" s="294" t="str">
        <f ca="1">IF(ISERROR($S1827),"",OFFSET('Smelter Reference List'!$D$4,$S1827-4,0)&amp;"")</f>
        <v/>
      </c>
      <c r="F1827" s="294" t="str">
        <f ca="1">IF(ISERROR($S1827),"",OFFSET('Smelter Reference List'!$E$4,$S1827-4,0))</f>
        <v/>
      </c>
      <c r="G1827" s="294" t="str">
        <f ca="1">IF(C1827=$U$4,"Enter smelter details", IF(ISERROR($S1827),"",OFFSET('Smelter Reference List'!$F$4,$S1827-4,0)))</f>
        <v/>
      </c>
      <c r="H1827" s="295" t="str">
        <f ca="1">IF(ISERROR($S1827),"",OFFSET('Smelter Reference List'!$G$4,$S1827-4,0))</f>
        <v/>
      </c>
      <c r="I1827" s="296" t="str">
        <f ca="1">IF(ISERROR($S1827),"",OFFSET('Smelter Reference List'!$H$4,$S1827-4,0))</f>
        <v/>
      </c>
      <c r="J1827" s="296" t="str">
        <f ca="1">IF(ISERROR($S1827),"",OFFSET('Smelter Reference List'!$I$4,$S1827-4,0))</f>
        <v/>
      </c>
      <c r="K1827" s="297"/>
      <c r="L1827" s="297"/>
      <c r="M1827" s="297"/>
      <c r="N1827" s="297"/>
      <c r="O1827" s="297"/>
      <c r="P1827" s="297"/>
      <c r="Q1827" s="298"/>
      <c r="R1827" s="227"/>
      <c r="S1827" s="228" t="e">
        <f>IF(C1827="",NA(),MATCH($B1827&amp;$C1827,'Smelter Reference List'!$J:$J,0))</f>
        <v>#N/A</v>
      </c>
      <c r="T1827" s="229"/>
      <c r="U1827" s="229">
        <f t="shared" ca="1" si="57"/>
        <v>0</v>
      </c>
      <c r="V1827" s="229"/>
      <c r="W1827" s="229"/>
      <c r="Y1827" s="223" t="str">
        <f t="shared" si="58"/>
        <v/>
      </c>
    </row>
    <row r="1828" spans="1:25" s="223" customFormat="1" ht="20.25">
      <c r="A1828" s="293"/>
      <c r="B1828" s="294" t="str">
        <f>IF(LEN(A1828)=0,"",INDEX('Smelter Reference List'!$A:$A,MATCH($A1828,'Smelter Reference List'!$E:$E,0)))</f>
        <v/>
      </c>
      <c r="C1828" s="300" t="str">
        <f>IF(LEN(A1828)=0,"",INDEX('Smelter Reference List'!$C:$C,MATCH($A1828,'Smelter Reference List'!$E:$E,0)))</f>
        <v/>
      </c>
      <c r="D1828" s="294" t="str">
        <f ca="1">IF(ISERROR($S1828),"",OFFSET('Smelter Reference List'!$C$4,$S1828-4,0)&amp;"")</f>
        <v/>
      </c>
      <c r="E1828" s="294" t="str">
        <f ca="1">IF(ISERROR($S1828),"",OFFSET('Smelter Reference List'!$D$4,$S1828-4,0)&amp;"")</f>
        <v/>
      </c>
      <c r="F1828" s="294" t="str">
        <f ca="1">IF(ISERROR($S1828),"",OFFSET('Smelter Reference List'!$E$4,$S1828-4,0))</f>
        <v/>
      </c>
      <c r="G1828" s="294" t="str">
        <f ca="1">IF(C1828=$U$4,"Enter smelter details", IF(ISERROR($S1828),"",OFFSET('Smelter Reference List'!$F$4,$S1828-4,0)))</f>
        <v/>
      </c>
      <c r="H1828" s="295" t="str">
        <f ca="1">IF(ISERROR($S1828),"",OFFSET('Smelter Reference List'!$G$4,$S1828-4,0))</f>
        <v/>
      </c>
      <c r="I1828" s="296" t="str">
        <f ca="1">IF(ISERROR($S1828),"",OFFSET('Smelter Reference List'!$H$4,$S1828-4,0))</f>
        <v/>
      </c>
      <c r="J1828" s="296" t="str">
        <f ca="1">IF(ISERROR($S1828),"",OFFSET('Smelter Reference List'!$I$4,$S1828-4,0))</f>
        <v/>
      </c>
      <c r="K1828" s="297"/>
      <c r="L1828" s="297"/>
      <c r="M1828" s="297"/>
      <c r="N1828" s="297"/>
      <c r="O1828" s="297"/>
      <c r="P1828" s="297"/>
      <c r="Q1828" s="298"/>
      <c r="R1828" s="227"/>
      <c r="S1828" s="228" t="e">
        <f>IF(C1828="",NA(),MATCH($B1828&amp;$C1828,'Smelter Reference List'!$J:$J,0))</f>
        <v>#N/A</v>
      </c>
      <c r="T1828" s="229"/>
      <c r="U1828" s="229">
        <f t="shared" ca="1" si="57"/>
        <v>0</v>
      </c>
      <c r="V1828" s="229"/>
      <c r="W1828" s="229"/>
      <c r="Y1828" s="223" t="str">
        <f t="shared" si="58"/>
        <v/>
      </c>
    </row>
    <row r="1829" spans="1:25" s="223" customFormat="1" ht="20.25">
      <c r="A1829" s="293"/>
      <c r="B1829" s="294" t="str">
        <f>IF(LEN(A1829)=0,"",INDEX('Smelter Reference List'!$A:$A,MATCH($A1829,'Smelter Reference List'!$E:$E,0)))</f>
        <v/>
      </c>
      <c r="C1829" s="300" t="str">
        <f>IF(LEN(A1829)=0,"",INDEX('Smelter Reference List'!$C:$C,MATCH($A1829,'Smelter Reference List'!$E:$E,0)))</f>
        <v/>
      </c>
      <c r="D1829" s="294" t="str">
        <f ca="1">IF(ISERROR($S1829),"",OFFSET('Smelter Reference List'!$C$4,$S1829-4,0)&amp;"")</f>
        <v/>
      </c>
      <c r="E1829" s="294" t="str">
        <f ca="1">IF(ISERROR($S1829),"",OFFSET('Smelter Reference List'!$D$4,$S1829-4,0)&amp;"")</f>
        <v/>
      </c>
      <c r="F1829" s="294" t="str">
        <f ca="1">IF(ISERROR($S1829),"",OFFSET('Smelter Reference List'!$E$4,$S1829-4,0))</f>
        <v/>
      </c>
      <c r="G1829" s="294" t="str">
        <f ca="1">IF(C1829=$U$4,"Enter smelter details", IF(ISERROR($S1829),"",OFFSET('Smelter Reference List'!$F$4,$S1829-4,0)))</f>
        <v/>
      </c>
      <c r="H1829" s="295" t="str">
        <f ca="1">IF(ISERROR($S1829),"",OFFSET('Smelter Reference List'!$G$4,$S1829-4,0))</f>
        <v/>
      </c>
      <c r="I1829" s="296" t="str">
        <f ca="1">IF(ISERROR($S1829),"",OFFSET('Smelter Reference List'!$H$4,$S1829-4,0))</f>
        <v/>
      </c>
      <c r="J1829" s="296" t="str">
        <f ca="1">IF(ISERROR($S1829),"",OFFSET('Smelter Reference List'!$I$4,$S1829-4,0))</f>
        <v/>
      </c>
      <c r="K1829" s="297"/>
      <c r="L1829" s="297"/>
      <c r="M1829" s="297"/>
      <c r="N1829" s="297"/>
      <c r="O1829" s="297"/>
      <c r="P1829" s="297"/>
      <c r="Q1829" s="298"/>
      <c r="R1829" s="227"/>
      <c r="S1829" s="228" t="e">
        <f>IF(C1829="",NA(),MATCH($B1829&amp;$C1829,'Smelter Reference List'!$J:$J,0))</f>
        <v>#N/A</v>
      </c>
      <c r="T1829" s="229"/>
      <c r="U1829" s="229">
        <f t="shared" ca="1" si="57"/>
        <v>0</v>
      </c>
      <c r="V1829" s="229"/>
      <c r="W1829" s="229"/>
      <c r="Y1829" s="223" t="str">
        <f t="shared" si="58"/>
        <v/>
      </c>
    </row>
    <row r="1830" spans="1:25" s="223" customFormat="1" ht="20.25">
      <c r="A1830" s="293"/>
      <c r="B1830" s="294" t="str">
        <f>IF(LEN(A1830)=0,"",INDEX('Smelter Reference List'!$A:$A,MATCH($A1830,'Smelter Reference List'!$E:$E,0)))</f>
        <v/>
      </c>
      <c r="C1830" s="300" t="str">
        <f>IF(LEN(A1830)=0,"",INDEX('Smelter Reference List'!$C:$C,MATCH($A1830,'Smelter Reference List'!$E:$E,0)))</f>
        <v/>
      </c>
      <c r="D1830" s="294" t="str">
        <f ca="1">IF(ISERROR($S1830),"",OFFSET('Smelter Reference List'!$C$4,$S1830-4,0)&amp;"")</f>
        <v/>
      </c>
      <c r="E1830" s="294" t="str">
        <f ca="1">IF(ISERROR($S1830),"",OFFSET('Smelter Reference List'!$D$4,$S1830-4,0)&amp;"")</f>
        <v/>
      </c>
      <c r="F1830" s="294" t="str">
        <f ca="1">IF(ISERROR($S1830),"",OFFSET('Smelter Reference List'!$E$4,$S1830-4,0))</f>
        <v/>
      </c>
      <c r="G1830" s="294" t="str">
        <f ca="1">IF(C1830=$U$4,"Enter smelter details", IF(ISERROR($S1830),"",OFFSET('Smelter Reference List'!$F$4,$S1830-4,0)))</f>
        <v/>
      </c>
      <c r="H1830" s="295" t="str">
        <f ca="1">IF(ISERROR($S1830),"",OFFSET('Smelter Reference List'!$G$4,$S1830-4,0))</f>
        <v/>
      </c>
      <c r="I1830" s="296" t="str">
        <f ca="1">IF(ISERROR($S1830),"",OFFSET('Smelter Reference List'!$H$4,$S1830-4,0))</f>
        <v/>
      </c>
      <c r="J1830" s="296" t="str">
        <f ca="1">IF(ISERROR($S1830),"",OFFSET('Smelter Reference List'!$I$4,$S1830-4,0))</f>
        <v/>
      </c>
      <c r="K1830" s="297"/>
      <c r="L1830" s="297"/>
      <c r="M1830" s="297"/>
      <c r="N1830" s="297"/>
      <c r="O1830" s="297"/>
      <c r="P1830" s="297"/>
      <c r="Q1830" s="298"/>
      <c r="R1830" s="227"/>
      <c r="S1830" s="228" t="e">
        <f>IF(C1830="",NA(),MATCH($B1830&amp;$C1830,'Smelter Reference List'!$J:$J,0))</f>
        <v>#N/A</v>
      </c>
      <c r="T1830" s="229"/>
      <c r="U1830" s="229">
        <f t="shared" ca="1" si="57"/>
        <v>0</v>
      </c>
      <c r="V1830" s="229"/>
      <c r="W1830" s="229"/>
      <c r="Y1830" s="223" t="str">
        <f t="shared" si="58"/>
        <v/>
      </c>
    </row>
    <row r="1831" spans="1:25" s="223" customFormat="1" ht="20.25">
      <c r="A1831" s="293"/>
      <c r="B1831" s="294" t="str">
        <f>IF(LEN(A1831)=0,"",INDEX('Smelter Reference List'!$A:$A,MATCH($A1831,'Smelter Reference List'!$E:$E,0)))</f>
        <v/>
      </c>
      <c r="C1831" s="300" t="str">
        <f>IF(LEN(A1831)=0,"",INDEX('Smelter Reference List'!$C:$C,MATCH($A1831,'Smelter Reference List'!$E:$E,0)))</f>
        <v/>
      </c>
      <c r="D1831" s="294" t="str">
        <f ca="1">IF(ISERROR($S1831),"",OFFSET('Smelter Reference List'!$C$4,$S1831-4,0)&amp;"")</f>
        <v/>
      </c>
      <c r="E1831" s="294" t="str">
        <f ca="1">IF(ISERROR($S1831),"",OFFSET('Smelter Reference List'!$D$4,$S1831-4,0)&amp;"")</f>
        <v/>
      </c>
      <c r="F1831" s="294" t="str">
        <f ca="1">IF(ISERROR($S1831),"",OFFSET('Smelter Reference List'!$E$4,$S1831-4,0))</f>
        <v/>
      </c>
      <c r="G1831" s="294" t="str">
        <f ca="1">IF(C1831=$U$4,"Enter smelter details", IF(ISERROR($S1831),"",OFFSET('Smelter Reference List'!$F$4,$S1831-4,0)))</f>
        <v/>
      </c>
      <c r="H1831" s="295" t="str">
        <f ca="1">IF(ISERROR($S1831),"",OFFSET('Smelter Reference List'!$G$4,$S1831-4,0))</f>
        <v/>
      </c>
      <c r="I1831" s="296" t="str">
        <f ca="1">IF(ISERROR($S1831),"",OFFSET('Smelter Reference List'!$H$4,$S1831-4,0))</f>
        <v/>
      </c>
      <c r="J1831" s="296" t="str">
        <f ca="1">IF(ISERROR($S1831),"",OFFSET('Smelter Reference List'!$I$4,$S1831-4,0))</f>
        <v/>
      </c>
      <c r="K1831" s="297"/>
      <c r="L1831" s="297"/>
      <c r="M1831" s="297"/>
      <c r="N1831" s="297"/>
      <c r="O1831" s="297"/>
      <c r="P1831" s="297"/>
      <c r="Q1831" s="298"/>
      <c r="R1831" s="227"/>
      <c r="S1831" s="228" t="e">
        <f>IF(C1831="",NA(),MATCH($B1831&amp;$C1831,'Smelter Reference List'!$J:$J,0))</f>
        <v>#N/A</v>
      </c>
      <c r="T1831" s="229"/>
      <c r="U1831" s="229">
        <f t="shared" ca="1" si="57"/>
        <v>0</v>
      </c>
      <c r="V1831" s="229"/>
      <c r="W1831" s="229"/>
      <c r="Y1831" s="223" t="str">
        <f t="shared" si="58"/>
        <v/>
      </c>
    </row>
    <row r="1832" spans="1:25" s="223" customFormat="1" ht="20.25">
      <c r="A1832" s="293"/>
      <c r="B1832" s="294" t="str">
        <f>IF(LEN(A1832)=0,"",INDEX('Smelter Reference List'!$A:$A,MATCH($A1832,'Smelter Reference List'!$E:$E,0)))</f>
        <v/>
      </c>
      <c r="C1832" s="300" t="str">
        <f>IF(LEN(A1832)=0,"",INDEX('Smelter Reference List'!$C:$C,MATCH($A1832,'Smelter Reference List'!$E:$E,0)))</f>
        <v/>
      </c>
      <c r="D1832" s="294" t="str">
        <f ca="1">IF(ISERROR($S1832),"",OFFSET('Smelter Reference List'!$C$4,$S1832-4,0)&amp;"")</f>
        <v/>
      </c>
      <c r="E1832" s="294" t="str">
        <f ca="1">IF(ISERROR($S1832),"",OFFSET('Smelter Reference List'!$D$4,$S1832-4,0)&amp;"")</f>
        <v/>
      </c>
      <c r="F1832" s="294" t="str">
        <f ca="1">IF(ISERROR($S1832),"",OFFSET('Smelter Reference List'!$E$4,$S1832-4,0))</f>
        <v/>
      </c>
      <c r="G1832" s="294" t="str">
        <f ca="1">IF(C1832=$U$4,"Enter smelter details", IF(ISERROR($S1832),"",OFFSET('Smelter Reference List'!$F$4,$S1832-4,0)))</f>
        <v/>
      </c>
      <c r="H1832" s="295" t="str">
        <f ca="1">IF(ISERROR($S1832),"",OFFSET('Smelter Reference List'!$G$4,$S1832-4,0))</f>
        <v/>
      </c>
      <c r="I1832" s="296" t="str">
        <f ca="1">IF(ISERROR($S1832),"",OFFSET('Smelter Reference List'!$H$4,$S1832-4,0))</f>
        <v/>
      </c>
      <c r="J1832" s="296" t="str">
        <f ca="1">IF(ISERROR($S1832),"",OFFSET('Smelter Reference List'!$I$4,$S1832-4,0))</f>
        <v/>
      </c>
      <c r="K1832" s="297"/>
      <c r="L1832" s="297"/>
      <c r="M1832" s="297"/>
      <c r="N1832" s="297"/>
      <c r="O1832" s="297"/>
      <c r="P1832" s="297"/>
      <c r="Q1832" s="298"/>
      <c r="R1832" s="227"/>
      <c r="S1832" s="228" t="e">
        <f>IF(C1832="",NA(),MATCH($B1832&amp;$C1832,'Smelter Reference List'!$J:$J,0))</f>
        <v>#N/A</v>
      </c>
      <c r="T1832" s="229"/>
      <c r="U1832" s="229">
        <f t="shared" ca="1" si="57"/>
        <v>0</v>
      </c>
      <c r="V1832" s="229"/>
      <c r="W1832" s="229"/>
      <c r="Y1832" s="223" t="str">
        <f t="shared" si="58"/>
        <v/>
      </c>
    </row>
    <row r="1833" spans="1:25" s="223" customFormat="1" ht="20.25">
      <c r="A1833" s="293"/>
      <c r="B1833" s="294" t="str">
        <f>IF(LEN(A1833)=0,"",INDEX('Smelter Reference List'!$A:$A,MATCH($A1833,'Smelter Reference List'!$E:$E,0)))</f>
        <v/>
      </c>
      <c r="C1833" s="300" t="str">
        <f>IF(LEN(A1833)=0,"",INDEX('Smelter Reference List'!$C:$C,MATCH($A1833,'Smelter Reference List'!$E:$E,0)))</f>
        <v/>
      </c>
      <c r="D1833" s="294" t="str">
        <f ca="1">IF(ISERROR($S1833),"",OFFSET('Smelter Reference List'!$C$4,$S1833-4,0)&amp;"")</f>
        <v/>
      </c>
      <c r="E1833" s="294" t="str">
        <f ca="1">IF(ISERROR($S1833),"",OFFSET('Smelter Reference List'!$D$4,$S1833-4,0)&amp;"")</f>
        <v/>
      </c>
      <c r="F1833" s="294" t="str">
        <f ca="1">IF(ISERROR($S1833),"",OFFSET('Smelter Reference List'!$E$4,$S1833-4,0))</f>
        <v/>
      </c>
      <c r="G1833" s="294" t="str">
        <f ca="1">IF(C1833=$U$4,"Enter smelter details", IF(ISERROR($S1833),"",OFFSET('Smelter Reference List'!$F$4,$S1833-4,0)))</f>
        <v/>
      </c>
      <c r="H1833" s="295" t="str">
        <f ca="1">IF(ISERROR($S1833),"",OFFSET('Smelter Reference List'!$G$4,$S1833-4,0))</f>
        <v/>
      </c>
      <c r="I1833" s="296" t="str">
        <f ca="1">IF(ISERROR($S1833),"",OFFSET('Smelter Reference List'!$H$4,$S1833-4,0))</f>
        <v/>
      </c>
      <c r="J1833" s="296" t="str">
        <f ca="1">IF(ISERROR($S1833),"",OFFSET('Smelter Reference List'!$I$4,$S1833-4,0))</f>
        <v/>
      </c>
      <c r="K1833" s="297"/>
      <c r="L1833" s="297"/>
      <c r="M1833" s="297"/>
      <c r="N1833" s="297"/>
      <c r="O1833" s="297"/>
      <c r="P1833" s="297"/>
      <c r="Q1833" s="298"/>
      <c r="R1833" s="227"/>
      <c r="S1833" s="228" t="e">
        <f>IF(C1833="",NA(),MATCH($B1833&amp;$C1833,'Smelter Reference List'!$J:$J,0))</f>
        <v>#N/A</v>
      </c>
      <c r="T1833" s="229"/>
      <c r="U1833" s="229">
        <f t="shared" ca="1" si="57"/>
        <v>0</v>
      </c>
      <c r="V1833" s="229"/>
      <c r="W1833" s="229"/>
      <c r="Y1833" s="223" t="str">
        <f t="shared" si="58"/>
        <v/>
      </c>
    </row>
    <row r="1834" spans="1:25" s="223" customFormat="1" ht="20.25">
      <c r="A1834" s="293"/>
      <c r="B1834" s="294" t="str">
        <f>IF(LEN(A1834)=0,"",INDEX('Smelter Reference List'!$A:$A,MATCH($A1834,'Smelter Reference List'!$E:$E,0)))</f>
        <v/>
      </c>
      <c r="C1834" s="300" t="str">
        <f>IF(LEN(A1834)=0,"",INDEX('Smelter Reference List'!$C:$C,MATCH($A1834,'Smelter Reference List'!$E:$E,0)))</f>
        <v/>
      </c>
      <c r="D1834" s="294" t="str">
        <f ca="1">IF(ISERROR($S1834),"",OFFSET('Smelter Reference List'!$C$4,$S1834-4,0)&amp;"")</f>
        <v/>
      </c>
      <c r="E1834" s="294" t="str">
        <f ca="1">IF(ISERROR($S1834),"",OFFSET('Smelter Reference List'!$D$4,$S1834-4,0)&amp;"")</f>
        <v/>
      </c>
      <c r="F1834" s="294" t="str">
        <f ca="1">IF(ISERROR($S1834),"",OFFSET('Smelter Reference List'!$E$4,$S1834-4,0))</f>
        <v/>
      </c>
      <c r="G1834" s="294" t="str">
        <f ca="1">IF(C1834=$U$4,"Enter smelter details", IF(ISERROR($S1834),"",OFFSET('Smelter Reference List'!$F$4,$S1834-4,0)))</f>
        <v/>
      </c>
      <c r="H1834" s="295" t="str">
        <f ca="1">IF(ISERROR($S1834),"",OFFSET('Smelter Reference List'!$G$4,$S1834-4,0))</f>
        <v/>
      </c>
      <c r="I1834" s="296" t="str">
        <f ca="1">IF(ISERROR($S1834),"",OFFSET('Smelter Reference List'!$H$4,$S1834-4,0))</f>
        <v/>
      </c>
      <c r="J1834" s="296" t="str">
        <f ca="1">IF(ISERROR($S1834),"",OFFSET('Smelter Reference List'!$I$4,$S1834-4,0))</f>
        <v/>
      </c>
      <c r="K1834" s="297"/>
      <c r="L1834" s="297"/>
      <c r="M1834" s="297"/>
      <c r="N1834" s="297"/>
      <c r="O1834" s="297"/>
      <c r="P1834" s="297"/>
      <c r="Q1834" s="298"/>
      <c r="R1834" s="227"/>
      <c r="S1834" s="228" t="e">
        <f>IF(C1834="",NA(),MATCH($B1834&amp;$C1834,'Smelter Reference List'!$J:$J,0))</f>
        <v>#N/A</v>
      </c>
      <c r="T1834" s="229"/>
      <c r="U1834" s="229">
        <f t="shared" ca="1" si="57"/>
        <v>0</v>
      </c>
      <c r="V1834" s="229"/>
      <c r="W1834" s="229"/>
      <c r="Y1834" s="223" t="str">
        <f t="shared" si="58"/>
        <v/>
      </c>
    </row>
    <row r="1835" spans="1:25" s="223" customFormat="1" ht="20.25">
      <c r="A1835" s="293"/>
      <c r="B1835" s="294" t="str">
        <f>IF(LEN(A1835)=0,"",INDEX('Smelter Reference List'!$A:$A,MATCH($A1835,'Smelter Reference List'!$E:$E,0)))</f>
        <v/>
      </c>
      <c r="C1835" s="300" t="str">
        <f>IF(LEN(A1835)=0,"",INDEX('Smelter Reference List'!$C:$C,MATCH($A1835,'Smelter Reference List'!$E:$E,0)))</f>
        <v/>
      </c>
      <c r="D1835" s="294" t="str">
        <f ca="1">IF(ISERROR($S1835),"",OFFSET('Smelter Reference List'!$C$4,$S1835-4,0)&amp;"")</f>
        <v/>
      </c>
      <c r="E1835" s="294" t="str">
        <f ca="1">IF(ISERROR($S1835),"",OFFSET('Smelter Reference List'!$D$4,$S1835-4,0)&amp;"")</f>
        <v/>
      </c>
      <c r="F1835" s="294" t="str">
        <f ca="1">IF(ISERROR($S1835),"",OFFSET('Smelter Reference List'!$E$4,$S1835-4,0))</f>
        <v/>
      </c>
      <c r="G1835" s="294" t="str">
        <f ca="1">IF(C1835=$U$4,"Enter smelter details", IF(ISERROR($S1835),"",OFFSET('Smelter Reference List'!$F$4,$S1835-4,0)))</f>
        <v/>
      </c>
      <c r="H1835" s="295" t="str">
        <f ca="1">IF(ISERROR($S1835),"",OFFSET('Smelter Reference List'!$G$4,$S1835-4,0))</f>
        <v/>
      </c>
      <c r="I1835" s="296" t="str">
        <f ca="1">IF(ISERROR($S1835),"",OFFSET('Smelter Reference List'!$H$4,$S1835-4,0))</f>
        <v/>
      </c>
      <c r="J1835" s="296" t="str">
        <f ca="1">IF(ISERROR($S1835),"",OFFSET('Smelter Reference List'!$I$4,$S1835-4,0))</f>
        <v/>
      </c>
      <c r="K1835" s="297"/>
      <c r="L1835" s="297"/>
      <c r="M1835" s="297"/>
      <c r="N1835" s="297"/>
      <c r="O1835" s="297"/>
      <c r="P1835" s="297"/>
      <c r="Q1835" s="298"/>
      <c r="R1835" s="227"/>
      <c r="S1835" s="228" t="e">
        <f>IF(C1835="",NA(),MATCH($B1835&amp;$C1835,'Smelter Reference List'!$J:$J,0))</f>
        <v>#N/A</v>
      </c>
      <c r="T1835" s="229"/>
      <c r="U1835" s="229">
        <f t="shared" ca="1" si="57"/>
        <v>0</v>
      </c>
      <c r="V1835" s="229"/>
      <c r="W1835" s="229"/>
      <c r="Y1835" s="223" t="str">
        <f t="shared" si="58"/>
        <v/>
      </c>
    </row>
    <row r="1836" spans="1:25" s="223" customFormat="1" ht="20.25">
      <c r="A1836" s="293"/>
      <c r="B1836" s="294" t="str">
        <f>IF(LEN(A1836)=0,"",INDEX('Smelter Reference List'!$A:$A,MATCH($A1836,'Smelter Reference List'!$E:$E,0)))</f>
        <v/>
      </c>
      <c r="C1836" s="300" t="str">
        <f>IF(LEN(A1836)=0,"",INDEX('Smelter Reference List'!$C:$C,MATCH($A1836,'Smelter Reference List'!$E:$E,0)))</f>
        <v/>
      </c>
      <c r="D1836" s="294" t="str">
        <f ca="1">IF(ISERROR($S1836),"",OFFSET('Smelter Reference List'!$C$4,$S1836-4,0)&amp;"")</f>
        <v/>
      </c>
      <c r="E1836" s="294" t="str">
        <f ca="1">IF(ISERROR($S1836),"",OFFSET('Smelter Reference List'!$D$4,$S1836-4,0)&amp;"")</f>
        <v/>
      </c>
      <c r="F1836" s="294" t="str">
        <f ca="1">IF(ISERROR($S1836),"",OFFSET('Smelter Reference List'!$E$4,$S1836-4,0))</f>
        <v/>
      </c>
      <c r="G1836" s="294" t="str">
        <f ca="1">IF(C1836=$U$4,"Enter smelter details", IF(ISERROR($S1836),"",OFFSET('Smelter Reference List'!$F$4,$S1836-4,0)))</f>
        <v/>
      </c>
      <c r="H1836" s="295" t="str">
        <f ca="1">IF(ISERROR($S1836),"",OFFSET('Smelter Reference List'!$G$4,$S1836-4,0))</f>
        <v/>
      </c>
      <c r="I1836" s="296" t="str">
        <f ca="1">IF(ISERROR($S1836),"",OFFSET('Smelter Reference List'!$H$4,$S1836-4,0))</f>
        <v/>
      </c>
      <c r="J1836" s="296" t="str">
        <f ca="1">IF(ISERROR($S1836),"",OFFSET('Smelter Reference List'!$I$4,$S1836-4,0))</f>
        <v/>
      </c>
      <c r="K1836" s="297"/>
      <c r="L1836" s="297"/>
      <c r="M1836" s="297"/>
      <c r="N1836" s="297"/>
      <c r="O1836" s="297"/>
      <c r="P1836" s="297"/>
      <c r="Q1836" s="298"/>
      <c r="R1836" s="227"/>
      <c r="S1836" s="228" t="e">
        <f>IF(C1836="",NA(),MATCH($B1836&amp;$C1836,'Smelter Reference List'!$J:$J,0))</f>
        <v>#N/A</v>
      </c>
      <c r="T1836" s="229"/>
      <c r="U1836" s="229">
        <f t="shared" ca="1" si="57"/>
        <v>0</v>
      </c>
      <c r="V1836" s="229"/>
      <c r="W1836" s="229"/>
      <c r="Y1836" s="223" t="str">
        <f t="shared" si="58"/>
        <v/>
      </c>
    </row>
    <row r="1837" spans="1:25" s="223" customFormat="1" ht="20.25">
      <c r="A1837" s="293"/>
      <c r="B1837" s="294" t="str">
        <f>IF(LEN(A1837)=0,"",INDEX('Smelter Reference List'!$A:$A,MATCH($A1837,'Smelter Reference List'!$E:$E,0)))</f>
        <v/>
      </c>
      <c r="C1837" s="300" t="str">
        <f>IF(LEN(A1837)=0,"",INDEX('Smelter Reference List'!$C:$C,MATCH($A1837,'Smelter Reference List'!$E:$E,0)))</f>
        <v/>
      </c>
      <c r="D1837" s="294" t="str">
        <f ca="1">IF(ISERROR($S1837),"",OFFSET('Smelter Reference List'!$C$4,$S1837-4,0)&amp;"")</f>
        <v/>
      </c>
      <c r="E1837" s="294" t="str">
        <f ca="1">IF(ISERROR($S1837),"",OFFSET('Smelter Reference List'!$D$4,$S1837-4,0)&amp;"")</f>
        <v/>
      </c>
      <c r="F1837" s="294" t="str">
        <f ca="1">IF(ISERROR($S1837),"",OFFSET('Smelter Reference List'!$E$4,$S1837-4,0))</f>
        <v/>
      </c>
      <c r="G1837" s="294" t="str">
        <f ca="1">IF(C1837=$U$4,"Enter smelter details", IF(ISERROR($S1837),"",OFFSET('Smelter Reference List'!$F$4,$S1837-4,0)))</f>
        <v/>
      </c>
      <c r="H1837" s="295" t="str">
        <f ca="1">IF(ISERROR($S1837),"",OFFSET('Smelter Reference List'!$G$4,$S1837-4,0))</f>
        <v/>
      </c>
      <c r="I1837" s="296" t="str">
        <f ca="1">IF(ISERROR($S1837),"",OFFSET('Smelter Reference List'!$H$4,$S1837-4,0))</f>
        <v/>
      </c>
      <c r="J1837" s="296" t="str">
        <f ca="1">IF(ISERROR($S1837),"",OFFSET('Smelter Reference List'!$I$4,$S1837-4,0))</f>
        <v/>
      </c>
      <c r="K1837" s="297"/>
      <c r="L1837" s="297"/>
      <c r="M1837" s="297"/>
      <c r="N1837" s="297"/>
      <c r="O1837" s="297"/>
      <c r="P1837" s="297"/>
      <c r="Q1837" s="298"/>
      <c r="R1837" s="227"/>
      <c r="S1837" s="228" t="e">
        <f>IF(C1837="",NA(),MATCH($B1837&amp;$C1837,'Smelter Reference List'!$J:$J,0))</f>
        <v>#N/A</v>
      </c>
      <c r="T1837" s="229"/>
      <c r="U1837" s="229">
        <f t="shared" ca="1" si="57"/>
        <v>0</v>
      </c>
      <c r="V1837" s="229"/>
      <c r="W1837" s="229"/>
      <c r="Y1837" s="223" t="str">
        <f t="shared" si="58"/>
        <v/>
      </c>
    </row>
    <row r="1838" spans="1:25" s="223" customFormat="1" ht="20.25">
      <c r="A1838" s="293"/>
      <c r="B1838" s="294" t="str">
        <f>IF(LEN(A1838)=0,"",INDEX('Smelter Reference List'!$A:$A,MATCH($A1838,'Smelter Reference List'!$E:$E,0)))</f>
        <v/>
      </c>
      <c r="C1838" s="300" t="str">
        <f>IF(LEN(A1838)=0,"",INDEX('Smelter Reference List'!$C:$C,MATCH($A1838,'Smelter Reference List'!$E:$E,0)))</f>
        <v/>
      </c>
      <c r="D1838" s="294" t="str">
        <f ca="1">IF(ISERROR($S1838),"",OFFSET('Smelter Reference List'!$C$4,$S1838-4,0)&amp;"")</f>
        <v/>
      </c>
      <c r="E1838" s="294" t="str">
        <f ca="1">IF(ISERROR($S1838),"",OFFSET('Smelter Reference List'!$D$4,$S1838-4,0)&amp;"")</f>
        <v/>
      </c>
      <c r="F1838" s="294" t="str">
        <f ca="1">IF(ISERROR($S1838),"",OFFSET('Smelter Reference List'!$E$4,$S1838-4,0))</f>
        <v/>
      </c>
      <c r="G1838" s="294" t="str">
        <f ca="1">IF(C1838=$U$4,"Enter smelter details", IF(ISERROR($S1838),"",OFFSET('Smelter Reference List'!$F$4,$S1838-4,0)))</f>
        <v/>
      </c>
      <c r="H1838" s="295" t="str">
        <f ca="1">IF(ISERROR($S1838),"",OFFSET('Smelter Reference List'!$G$4,$S1838-4,0))</f>
        <v/>
      </c>
      <c r="I1838" s="296" t="str">
        <f ca="1">IF(ISERROR($S1838),"",OFFSET('Smelter Reference List'!$H$4,$S1838-4,0))</f>
        <v/>
      </c>
      <c r="J1838" s="296" t="str">
        <f ca="1">IF(ISERROR($S1838),"",OFFSET('Smelter Reference List'!$I$4,$S1838-4,0))</f>
        <v/>
      </c>
      <c r="K1838" s="297"/>
      <c r="L1838" s="297"/>
      <c r="M1838" s="297"/>
      <c r="N1838" s="297"/>
      <c r="O1838" s="297"/>
      <c r="P1838" s="297"/>
      <c r="Q1838" s="298"/>
      <c r="R1838" s="227"/>
      <c r="S1838" s="228" t="e">
        <f>IF(C1838="",NA(),MATCH($B1838&amp;$C1838,'Smelter Reference List'!$J:$J,0))</f>
        <v>#N/A</v>
      </c>
      <c r="T1838" s="229"/>
      <c r="U1838" s="229">
        <f t="shared" ca="1" si="57"/>
        <v>0</v>
      </c>
      <c r="V1838" s="229"/>
      <c r="W1838" s="229"/>
      <c r="Y1838" s="223" t="str">
        <f t="shared" si="58"/>
        <v/>
      </c>
    </row>
    <row r="1839" spans="1:25" s="223" customFormat="1" ht="20.25">
      <c r="A1839" s="293"/>
      <c r="B1839" s="294" t="str">
        <f>IF(LEN(A1839)=0,"",INDEX('Smelter Reference List'!$A:$A,MATCH($A1839,'Smelter Reference List'!$E:$E,0)))</f>
        <v/>
      </c>
      <c r="C1839" s="300" t="str">
        <f>IF(LEN(A1839)=0,"",INDEX('Smelter Reference List'!$C:$C,MATCH($A1839,'Smelter Reference List'!$E:$E,0)))</f>
        <v/>
      </c>
      <c r="D1839" s="294" t="str">
        <f ca="1">IF(ISERROR($S1839),"",OFFSET('Smelter Reference List'!$C$4,$S1839-4,0)&amp;"")</f>
        <v/>
      </c>
      <c r="E1839" s="294" t="str">
        <f ca="1">IF(ISERROR($S1839),"",OFFSET('Smelter Reference List'!$D$4,$S1839-4,0)&amp;"")</f>
        <v/>
      </c>
      <c r="F1839" s="294" t="str">
        <f ca="1">IF(ISERROR($S1839),"",OFFSET('Smelter Reference List'!$E$4,$S1839-4,0))</f>
        <v/>
      </c>
      <c r="G1839" s="294" t="str">
        <f ca="1">IF(C1839=$U$4,"Enter smelter details", IF(ISERROR($S1839),"",OFFSET('Smelter Reference List'!$F$4,$S1839-4,0)))</f>
        <v/>
      </c>
      <c r="H1839" s="295" t="str">
        <f ca="1">IF(ISERROR($S1839),"",OFFSET('Smelter Reference List'!$G$4,$S1839-4,0))</f>
        <v/>
      </c>
      <c r="I1839" s="296" t="str">
        <f ca="1">IF(ISERROR($S1839),"",OFFSET('Smelter Reference List'!$H$4,$S1839-4,0))</f>
        <v/>
      </c>
      <c r="J1839" s="296" t="str">
        <f ca="1">IF(ISERROR($S1839),"",OFFSET('Smelter Reference List'!$I$4,$S1839-4,0))</f>
        <v/>
      </c>
      <c r="K1839" s="297"/>
      <c r="L1839" s="297"/>
      <c r="M1839" s="297"/>
      <c r="N1839" s="297"/>
      <c r="O1839" s="297"/>
      <c r="P1839" s="297"/>
      <c r="Q1839" s="298"/>
      <c r="R1839" s="227"/>
      <c r="S1839" s="228" t="e">
        <f>IF(C1839="",NA(),MATCH($B1839&amp;$C1839,'Smelter Reference List'!$J:$J,0))</f>
        <v>#N/A</v>
      </c>
      <c r="T1839" s="229"/>
      <c r="U1839" s="229">
        <f t="shared" ca="1" si="57"/>
        <v>0</v>
      </c>
      <c r="V1839" s="229"/>
      <c r="W1839" s="229"/>
      <c r="Y1839" s="223" t="str">
        <f t="shared" si="58"/>
        <v/>
      </c>
    </row>
    <row r="1840" spans="1:25" s="223" customFormat="1" ht="20.25">
      <c r="A1840" s="293"/>
      <c r="B1840" s="294" t="str">
        <f>IF(LEN(A1840)=0,"",INDEX('Smelter Reference List'!$A:$A,MATCH($A1840,'Smelter Reference List'!$E:$E,0)))</f>
        <v/>
      </c>
      <c r="C1840" s="300" t="str">
        <f>IF(LEN(A1840)=0,"",INDEX('Smelter Reference List'!$C:$C,MATCH($A1840,'Smelter Reference List'!$E:$E,0)))</f>
        <v/>
      </c>
      <c r="D1840" s="294" t="str">
        <f ca="1">IF(ISERROR($S1840),"",OFFSET('Smelter Reference List'!$C$4,$S1840-4,0)&amp;"")</f>
        <v/>
      </c>
      <c r="E1840" s="294" t="str">
        <f ca="1">IF(ISERROR($S1840),"",OFFSET('Smelter Reference List'!$D$4,$S1840-4,0)&amp;"")</f>
        <v/>
      </c>
      <c r="F1840" s="294" t="str">
        <f ca="1">IF(ISERROR($S1840),"",OFFSET('Smelter Reference List'!$E$4,$S1840-4,0))</f>
        <v/>
      </c>
      <c r="G1840" s="294" t="str">
        <f ca="1">IF(C1840=$U$4,"Enter smelter details", IF(ISERROR($S1840),"",OFFSET('Smelter Reference List'!$F$4,$S1840-4,0)))</f>
        <v/>
      </c>
      <c r="H1840" s="295" t="str">
        <f ca="1">IF(ISERROR($S1840),"",OFFSET('Smelter Reference List'!$G$4,$S1840-4,0))</f>
        <v/>
      </c>
      <c r="I1840" s="296" t="str">
        <f ca="1">IF(ISERROR($S1840),"",OFFSET('Smelter Reference List'!$H$4,$S1840-4,0))</f>
        <v/>
      </c>
      <c r="J1840" s="296" t="str">
        <f ca="1">IF(ISERROR($S1840),"",OFFSET('Smelter Reference List'!$I$4,$S1840-4,0))</f>
        <v/>
      </c>
      <c r="K1840" s="297"/>
      <c r="L1840" s="297"/>
      <c r="M1840" s="297"/>
      <c r="N1840" s="297"/>
      <c r="O1840" s="297"/>
      <c r="P1840" s="297"/>
      <c r="Q1840" s="298"/>
      <c r="R1840" s="227"/>
      <c r="S1840" s="228" t="e">
        <f>IF(C1840="",NA(),MATCH($B1840&amp;$C1840,'Smelter Reference List'!$J:$J,0))</f>
        <v>#N/A</v>
      </c>
      <c r="T1840" s="229"/>
      <c r="U1840" s="229">
        <f t="shared" ca="1" si="57"/>
        <v>0</v>
      </c>
      <c r="V1840" s="229"/>
      <c r="W1840" s="229"/>
      <c r="Y1840" s="223" t="str">
        <f t="shared" si="58"/>
        <v/>
      </c>
    </row>
    <row r="1841" spans="1:25" s="223" customFormat="1" ht="20.25">
      <c r="A1841" s="293"/>
      <c r="B1841" s="294" t="str">
        <f>IF(LEN(A1841)=0,"",INDEX('Smelter Reference List'!$A:$A,MATCH($A1841,'Smelter Reference List'!$E:$E,0)))</f>
        <v/>
      </c>
      <c r="C1841" s="300" t="str">
        <f>IF(LEN(A1841)=0,"",INDEX('Smelter Reference List'!$C:$C,MATCH($A1841,'Smelter Reference List'!$E:$E,0)))</f>
        <v/>
      </c>
      <c r="D1841" s="294" t="str">
        <f ca="1">IF(ISERROR($S1841),"",OFFSET('Smelter Reference List'!$C$4,$S1841-4,0)&amp;"")</f>
        <v/>
      </c>
      <c r="E1841" s="294" t="str">
        <f ca="1">IF(ISERROR($S1841),"",OFFSET('Smelter Reference List'!$D$4,$S1841-4,0)&amp;"")</f>
        <v/>
      </c>
      <c r="F1841" s="294" t="str">
        <f ca="1">IF(ISERROR($S1841),"",OFFSET('Smelter Reference List'!$E$4,$S1841-4,0))</f>
        <v/>
      </c>
      <c r="G1841" s="294" t="str">
        <f ca="1">IF(C1841=$U$4,"Enter smelter details", IF(ISERROR($S1841),"",OFFSET('Smelter Reference List'!$F$4,$S1841-4,0)))</f>
        <v/>
      </c>
      <c r="H1841" s="295" t="str">
        <f ca="1">IF(ISERROR($S1841),"",OFFSET('Smelter Reference List'!$G$4,$S1841-4,0))</f>
        <v/>
      </c>
      <c r="I1841" s="296" t="str">
        <f ca="1">IF(ISERROR($S1841),"",OFFSET('Smelter Reference List'!$H$4,$S1841-4,0))</f>
        <v/>
      </c>
      <c r="J1841" s="296" t="str">
        <f ca="1">IF(ISERROR($S1841),"",OFFSET('Smelter Reference List'!$I$4,$S1841-4,0))</f>
        <v/>
      </c>
      <c r="K1841" s="297"/>
      <c r="L1841" s="297"/>
      <c r="M1841" s="297"/>
      <c r="N1841" s="297"/>
      <c r="O1841" s="297"/>
      <c r="P1841" s="297"/>
      <c r="Q1841" s="298"/>
      <c r="R1841" s="227"/>
      <c r="S1841" s="228" t="e">
        <f>IF(C1841="",NA(),MATCH($B1841&amp;$C1841,'Smelter Reference List'!$J:$J,0))</f>
        <v>#N/A</v>
      </c>
      <c r="T1841" s="229"/>
      <c r="U1841" s="229">
        <f t="shared" ca="1" si="57"/>
        <v>0</v>
      </c>
      <c r="V1841" s="229"/>
      <c r="W1841" s="229"/>
      <c r="Y1841" s="223" t="str">
        <f t="shared" si="58"/>
        <v/>
      </c>
    </row>
    <row r="1842" spans="1:25" s="223" customFormat="1" ht="20.25">
      <c r="A1842" s="293"/>
      <c r="B1842" s="294" t="str">
        <f>IF(LEN(A1842)=0,"",INDEX('Smelter Reference List'!$A:$A,MATCH($A1842,'Smelter Reference List'!$E:$E,0)))</f>
        <v/>
      </c>
      <c r="C1842" s="300" t="str">
        <f>IF(LEN(A1842)=0,"",INDEX('Smelter Reference List'!$C:$C,MATCH($A1842,'Smelter Reference List'!$E:$E,0)))</f>
        <v/>
      </c>
      <c r="D1842" s="294" t="str">
        <f ca="1">IF(ISERROR($S1842),"",OFFSET('Smelter Reference List'!$C$4,$S1842-4,0)&amp;"")</f>
        <v/>
      </c>
      <c r="E1842" s="294" t="str">
        <f ca="1">IF(ISERROR($S1842),"",OFFSET('Smelter Reference List'!$D$4,$S1842-4,0)&amp;"")</f>
        <v/>
      </c>
      <c r="F1842" s="294" t="str">
        <f ca="1">IF(ISERROR($S1842),"",OFFSET('Smelter Reference List'!$E$4,$S1842-4,0))</f>
        <v/>
      </c>
      <c r="G1842" s="294" t="str">
        <f ca="1">IF(C1842=$U$4,"Enter smelter details", IF(ISERROR($S1842),"",OFFSET('Smelter Reference List'!$F$4,$S1842-4,0)))</f>
        <v/>
      </c>
      <c r="H1842" s="295" t="str">
        <f ca="1">IF(ISERROR($S1842),"",OFFSET('Smelter Reference List'!$G$4,$S1842-4,0))</f>
        <v/>
      </c>
      <c r="I1842" s="296" t="str">
        <f ca="1">IF(ISERROR($S1842),"",OFFSET('Smelter Reference List'!$H$4,$S1842-4,0))</f>
        <v/>
      </c>
      <c r="J1842" s="296" t="str">
        <f ca="1">IF(ISERROR($S1842),"",OFFSET('Smelter Reference List'!$I$4,$S1842-4,0))</f>
        <v/>
      </c>
      <c r="K1842" s="297"/>
      <c r="L1842" s="297"/>
      <c r="M1842" s="297"/>
      <c r="N1842" s="297"/>
      <c r="O1842" s="297"/>
      <c r="P1842" s="297"/>
      <c r="Q1842" s="298"/>
      <c r="R1842" s="227"/>
      <c r="S1842" s="228" t="e">
        <f>IF(C1842="",NA(),MATCH($B1842&amp;$C1842,'Smelter Reference List'!$J:$J,0))</f>
        <v>#N/A</v>
      </c>
      <c r="T1842" s="229"/>
      <c r="U1842" s="229">
        <f t="shared" ca="1" si="57"/>
        <v>0</v>
      </c>
      <c r="V1842" s="229"/>
      <c r="W1842" s="229"/>
      <c r="Y1842" s="223" t="str">
        <f t="shared" si="58"/>
        <v/>
      </c>
    </row>
    <row r="1843" spans="1:25" s="223" customFormat="1" ht="20.25">
      <c r="A1843" s="293"/>
      <c r="B1843" s="294" t="str">
        <f>IF(LEN(A1843)=0,"",INDEX('Smelter Reference List'!$A:$A,MATCH($A1843,'Smelter Reference List'!$E:$E,0)))</f>
        <v/>
      </c>
      <c r="C1843" s="300" t="str">
        <f>IF(LEN(A1843)=0,"",INDEX('Smelter Reference List'!$C:$C,MATCH($A1843,'Smelter Reference List'!$E:$E,0)))</f>
        <v/>
      </c>
      <c r="D1843" s="294" t="str">
        <f ca="1">IF(ISERROR($S1843),"",OFFSET('Smelter Reference List'!$C$4,$S1843-4,0)&amp;"")</f>
        <v/>
      </c>
      <c r="E1843" s="294" t="str">
        <f ca="1">IF(ISERROR($S1843),"",OFFSET('Smelter Reference List'!$D$4,$S1843-4,0)&amp;"")</f>
        <v/>
      </c>
      <c r="F1843" s="294" t="str">
        <f ca="1">IF(ISERROR($S1843),"",OFFSET('Smelter Reference List'!$E$4,$S1843-4,0))</f>
        <v/>
      </c>
      <c r="G1843" s="294" t="str">
        <f ca="1">IF(C1843=$U$4,"Enter smelter details", IF(ISERROR($S1843),"",OFFSET('Smelter Reference List'!$F$4,$S1843-4,0)))</f>
        <v/>
      </c>
      <c r="H1843" s="295" t="str">
        <f ca="1">IF(ISERROR($S1843),"",OFFSET('Smelter Reference List'!$G$4,$S1843-4,0))</f>
        <v/>
      </c>
      <c r="I1843" s="296" t="str">
        <f ca="1">IF(ISERROR($S1843),"",OFFSET('Smelter Reference List'!$H$4,$S1843-4,0))</f>
        <v/>
      </c>
      <c r="J1843" s="296" t="str">
        <f ca="1">IF(ISERROR($S1843),"",OFFSET('Smelter Reference List'!$I$4,$S1843-4,0))</f>
        <v/>
      </c>
      <c r="K1843" s="297"/>
      <c r="L1843" s="297"/>
      <c r="M1843" s="297"/>
      <c r="N1843" s="297"/>
      <c r="O1843" s="297"/>
      <c r="P1843" s="297"/>
      <c r="Q1843" s="298"/>
      <c r="R1843" s="227"/>
      <c r="S1843" s="228" t="e">
        <f>IF(C1843="",NA(),MATCH($B1843&amp;$C1843,'Smelter Reference List'!$J:$J,0))</f>
        <v>#N/A</v>
      </c>
      <c r="T1843" s="229"/>
      <c r="U1843" s="229">
        <f t="shared" ca="1" si="57"/>
        <v>0</v>
      </c>
      <c r="V1843" s="229"/>
      <c r="W1843" s="229"/>
      <c r="Y1843" s="223" t="str">
        <f t="shared" si="58"/>
        <v/>
      </c>
    </row>
    <row r="1844" spans="1:25" s="223" customFormat="1" ht="20.25">
      <c r="A1844" s="293"/>
      <c r="B1844" s="294" t="str">
        <f>IF(LEN(A1844)=0,"",INDEX('Smelter Reference List'!$A:$A,MATCH($A1844,'Smelter Reference List'!$E:$E,0)))</f>
        <v/>
      </c>
      <c r="C1844" s="300" t="str">
        <f>IF(LEN(A1844)=0,"",INDEX('Smelter Reference List'!$C:$C,MATCH($A1844,'Smelter Reference List'!$E:$E,0)))</f>
        <v/>
      </c>
      <c r="D1844" s="294" t="str">
        <f ca="1">IF(ISERROR($S1844),"",OFFSET('Smelter Reference List'!$C$4,$S1844-4,0)&amp;"")</f>
        <v/>
      </c>
      <c r="E1844" s="294" t="str">
        <f ca="1">IF(ISERROR($S1844),"",OFFSET('Smelter Reference List'!$D$4,$S1844-4,0)&amp;"")</f>
        <v/>
      </c>
      <c r="F1844" s="294" t="str">
        <f ca="1">IF(ISERROR($S1844),"",OFFSET('Smelter Reference List'!$E$4,$S1844-4,0))</f>
        <v/>
      </c>
      <c r="G1844" s="294" t="str">
        <f ca="1">IF(C1844=$U$4,"Enter smelter details", IF(ISERROR($S1844),"",OFFSET('Smelter Reference List'!$F$4,$S1844-4,0)))</f>
        <v/>
      </c>
      <c r="H1844" s="295" t="str">
        <f ca="1">IF(ISERROR($S1844),"",OFFSET('Smelter Reference List'!$G$4,$S1844-4,0))</f>
        <v/>
      </c>
      <c r="I1844" s="296" t="str">
        <f ca="1">IF(ISERROR($S1844),"",OFFSET('Smelter Reference List'!$H$4,$S1844-4,0))</f>
        <v/>
      </c>
      <c r="J1844" s="296" t="str">
        <f ca="1">IF(ISERROR($S1844),"",OFFSET('Smelter Reference List'!$I$4,$S1844-4,0))</f>
        <v/>
      </c>
      <c r="K1844" s="297"/>
      <c r="L1844" s="297"/>
      <c r="M1844" s="297"/>
      <c r="N1844" s="297"/>
      <c r="O1844" s="297"/>
      <c r="P1844" s="297"/>
      <c r="Q1844" s="298"/>
      <c r="R1844" s="227"/>
      <c r="S1844" s="228" t="e">
        <f>IF(C1844="",NA(),MATCH($B1844&amp;$C1844,'Smelter Reference List'!$J:$J,0))</f>
        <v>#N/A</v>
      </c>
      <c r="T1844" s="229"/>
      <c r="U1844" s="229">
        <f t="shared" ca="1" si="57"/>
        <v>0</v>
      </c>
      <c r="V1844" s="229"/>
      <c r="W1844" s="229"/>
      <c r="Y1844" s="223" t="str">
        <f t="shared" si="58"/>
        <v/>
      </c>
    </row>
    <row r="1845" spans="1:25" s="223" customFormat="1" ht="20.25">
      <c r="A1845" s="293"/>
      <c r="B1845" s="294" t="str">
        <f>IF(LEN(A1845)=0,"",INDEX('Smelter Reference List'!$A:$A,MATCH($A1845,'Smelter Reference List'!$E:$E,0)))</f>
        <v/>
      </c>
      <c r="C1845" s="300" t="str">
        <f>IF(LEN(A1845)=0,"",INDEX('Smelter Reference List'!$C:$C,MATCH($A1845,'Smelter Reference List'!$E:$E,0)))</f>
        <v/>
      </c>
      <c r="D1845" s="294" t="str">
        <f ca="1">IF(ISERROR($S1845),"",OFFSET('Smelter Reference List'!$C$4,$S1845-4,0)&amp;"")</f>
        <v/>
      </c>
      <c r="E1845" s="294" t="str">
        <f ca="1">IF(ISERROR($S1845),"",OFFSET('Smelter Reference List'!$D$4,$S1845-4,0)&amp;"")</f>
        <v/>
      </c>
      <c r="F1845" s="294" t="str">
        <f ca="1">IF(ISERROR($S1845),"",OFFSET('Smelter Reference List'!$E$4,$S1845-4,0))</f>
        <v/>
      </c>
      <c r="G1845" s="294" t="str">
        <f ca="1">IF(C1845=$U$4,"Enter smelter details", IF(ISERROR($S1845),"",OFFSET('Smelter Reference List'!$F$4,$S1845-4,0)))</f>
        <v/>
      </c>
      <c r="H1845" s="295" t="str">
        <f ca="1">IF(ISERROR($S1845),"",OFFSET('Smelter Reference List'!$G$4,$S1845-4,0))</f>
        <v/>
      </c>
      <c r="I1845" s="296" t="str">
        <f ca="1">IF(ISERROR($S1845),"",OFFSET('Smelter Reference List'!$H$4,$S1845-4,0))</f>
        <v/>
      </c>
      <c r="J1845" s="296" t="str">
        <f ca="1">IF(ISERROR($S1845),"",OFFSET('Smelter Reference List'!$I$4,$S1845-4,0))</f>
        <v/>
      </c>
      <c r="K1845" s="297"/>
      <c r="L1845" s="297"/>
      <c r="M1845" s="297"/>
      <c r="N1845" s="297"/>
      <c r="O1845" s="297"/>
      <c r="P1845" s="297"/>
      <c r="Q1845" s="298"/>
      <c r="R1845" s="227"/>
      <c r="S1845" s="228" t="e">
        <f>IF(C1845="",NA(),MATCH($B1845&amp;$C1845,'Smelter Reference List'!$J:$J,0))</f>
        <v>#N/A</v>
      </c>
      <c r="T1845" s="229"/>
      <c r="U1845" s="229">
        <f t="shared" ca="1" si="57"/>
        <v>0</v>
      </c>
      <c r="V1845" s="229"/>
      <c r="W1845" s="229"/>
      <c r="Y1845" s="223" t="str">
        <f t="shared" si="58"/>
        <v/>
      </c>
    </row>
    <row r="1846" spans="1:25" s="223" customFormat="1" ht="20.25">
      <c r="A1846" s="293"/>
      <c r="B1846" s="294" t="str">
        <f>IF(LEN(A1846)=0,"",INDEX('Smelter Reference List'!$A:$A,MATCH($A1846,'Smelter Reference List'!$E:$E,0)))</f>
        <v/>
      </c>
      <c r="C1846" s="300" t="str">
        <f>IF(LEN(A1846)=0,"",INDEX('Smelter Reference List'!$C:$C,MATCH($A1846,'Smelter Reference List'!$E:$E,0)))</f>
        <v/>
      </c>
      <c r="D1846" s="294" t="str">
        <f ca="1">IF(ISERROR($S1846),"",OFFSET('Smelter Reference List'!$C$4,$S1846-4,0)&amp;"")</f>
        <v/>
      </c>
      <c r="E1846" s="294" t="str">
        <f ca="1">IF(ISERROR($S1846),"",OFFSET('Smelter Reference List'!$D$4,$S1846-4,0)&amp;"")</f>
        <v/>
      </c>
      <c r="F1846" s="294" t="str">
        <f ca="1">IF(ISERROR($S1846),"",OFFSET('Smelter Reference List'!$E$4,$S1846-4,0))</f>
        <v/>
      </c>
      <c r="G1846" s="294" t="str">
        <f ca="1">IF(C1846=$U$4,"Enter smelter details", IF(ISERROR($S1846),"",OFFSET('Smelter Reference List'!$F$4,$S1846-4,0)))</f>
        <v/>
      </c>
      <c r="H1846" s="295" t="str">
        <f ca="1">IF(ISERROR($S1846),"",OFFSET('Smelter Reference List'!$G$4,$S1846-4,0))</f>
        <v/>
      </c>
      <c r="I1846" s="296" t="str">
        <f ca="1">IF(ISERROR($S1846),"",OFFSET('Smelter Reference List'!$H$4,$S1846-4,0))</f>
        <v/>
      </c>
      <c r="J1846" s="296" t="str">
        <f ca="1">IF(ISERROR($S1846),"",OFFSET('Smelter Reference List'!$I$4,$S1846-4,0))</f>
        <v/>
      </c>
      <c r="K1846" s="297"/>
      <c r="L1846" s="297"/>
      <c r="M1846" s="297"/>
      <c r="N1846" s="297"/>
      <c r="O1846" s="297"/>
      <c r="P1846" s="297"/>
      <c r="Q1846" s="298"/>
      <c r="R1846" s="227"/>
      <c r="S1846" s="228" t="e">
        <f>IF(C1846="",NA(),MATCH($B1846&amp;$C1846,'Smelter Reference List'!$J:$J,0))</f>
        <v>#N/A</v>
      </c>
      <c r="T1846" s="229"/>
      <c r="U1846" s="229">
        <f t="shared" ca="1" si="57"/>
        <v>0</v>
      </c>
      <c r="V1846" s="229"/>
      <c r="W1846" s="229"/>
      <c r="Y1846" s="223" t="str">
        <f t="shared" si="58"/>
        <v/>
      </c>
    </row>
    <row r="1847" spans="1:25" s="223" customFormat="1" ht="20.25">
      <c r="A1847" s="293"/>
      <c r="B1847" s="294" t="str">
        <f>IF(LEN(A1847)=0,"",INDEX('Smelter Reference List'!$A:$A,MATCH($A1847,'Smelter Reference List'!$E:$E,0)))</f>
        <v/>
      </c>
      <c r="C1847" s="300" t="str">
        <f>IF(LEN(A1847)=0,"",INDEX('Smelter Reference List'!$C:$C,MATCH($A1847,'Smelter Reference List'!$E:$E,0)))</f>
        <v/>
      </c>
      <c r="D1847" s="294" t="str">
        <f ca="1">IF(ISERROR($S1847),"",OFFSET('Smelter Reference List'!$C$4,$S1847-4,0)&amp;"")</f>
        <v/>
      </c>
      <c r="E1847" s="294" t="str">
        <f ca="1">IF(ISERROR($S1847),"",OFFSET('Smelter Reference List'!$D$4,$S1847-4,0)&amp;"")</f>
        <v/>
      </c>
      <c r="F1847" s="294" t="str">
        <f ca="1">IF(ISERROR($S1847),"",OFFSET('Smelter Reference List'!$E$4,$S1847-4,0))</f>
        <v/>
      </c>
      <c r="G1847" s="294" t="str">
        <f ca="1">IF(C1847=$U$4,"Enter smelter details", IF(ISERROR($S1847),"",OFFSET('Smelter Reference List'!$F$4,$S1847-4,0)))</f>
        <v/>
      </c>
      <c r="H1847" s="295" t="str">
        <f ca="1">IF(ISERROR($S1847),"",OFFSET('Smelter Reference List'!$G$4,$S1847-4,0))</f>
        <v/>
      </c>
      <c r="I1847" s="296" t="str">
        <f ca="1">IF(ISERROR($S1847),"",OFFSET('Smelter Reference List'!$H$4,$S1847-4,0))</f>
        <v/>
      </c>
      <c r="J1847" s="296" t="str">
        <f ca="1">IF(ISERROR($S1847),"",OFFSET('Smelter Reference List'!$I$4,$S1847-4,0))</f>
        <v/>
      </c>
      <c r="K1847" s="297"/>
      <c r="L1847" s="297"/>
      <c r="M1847" s="297"/>
      <c r="N1847" s="297"/>
      <c r="O1847" s="297"/>
      <c r="P1847" s="297"/>
      <c r="Q1847" s="298"/>
      <c r="R1847" s="227"/>
      <c r="S1847" s="228" t="e">
        <f>IF(C1847="",NA(),MATCH($B1847&amp;$C1847,'Smelter Reference List'!$J:$J,0))</f>
        <v>#N/A</v>
      </c>
      <c r="T1847" s="229"/>
      <c r="U1847" s="229">
        <f t="shared" ca="1" si="57"/>
        <v>0</v>
      </c>
      <c r="V1847" s="229"/>
      <c r="W1847" s="229"/>
      <c r="Y1847" s="223" t="str">
        <f t="shared" si="58"/>
        <v/>
      </c>
    </row>
    <row r="1848" spans="1:25" s="223" customFormat="1" ht="20.25">
      <c r="A1848" s="293"/>
      <c r="B1848" s="294" t="str">
        <f>IF(LEN(A1848)=0,"",INDEX('Smelter Reference List'!$A:$A,MATCH($A1848,'Smelter Reference List'!$E:$E,0)))</f>
        <v/>
      </c>
      <c r="C1848" s="300" t="str">
        <f>IF(LEN(A1848)=0,"",INDEX('Smelter Reference List'!$C:$C,MATCH($A1848,'Smelter Reference List'!$E:$E,0)))</f>
        <v/>
      </c>
      <c r="D1848" s="294" t="str">
        <f ca="1">IF(ISERROR($S1848),"",OFFSET('Smelter Reference List'!$C$4,$S1848-4,0)&amp;"")</f>
        <v/>
      </c>
      <c r="E1848" s="294" t="str">
        <f ca="1">IF(ISERROR($S1848),"",OFFSET('Smelter Reference List'!$D$4,$S1848-4,0)&amp;"")</f>
        <v/>
      </c>
      <c r="F1848" s="294" t="str">
        <f ca="1">IF(ISERROR($S1848),"",OFFSET('Smelter Reference List'!$E$4,$S1848-4,0))</f>
        <v/>
      </c>
      <c r="G1848" s="294" t="str">
        <f ca="1">IF(C1848=$U$4,"Enter smelter details", IF(ISERROR($S1848),"",OFFSET('Smelter Reference List'!$F$4,$S1848-4,0)))</f>
        <v/>
      </c>
      <c r="H1848" s="295" t="str">
        <f ca="1">IF(ISERROR($S1848),"",OFFSET('Smelter Reference List'!$G$4,$S1848-4,0))</f>
        <v/>
      </c>
      <c r="I1848" s="296" t="str">
        <f ca="1">IF(ISERROR($S1848),"",OFFSET('Smelter Reference List'!$H$4,$S1848-4,0))</f>
        <v/>
      </c>
      <c r="J1848" s="296" t="str">
        <f ca="1">IF(ISERROR($S1848),"",OFFSET('Smelter Reference List'!$I$4,$S1848-4,0))</f>
        <v/>
      </c>
      <c r="K1848" s="297"/>
      <c r="L1848" s="297"/>
      <c r="M1848" s="297"/>
      <c r="N1848" s="297"/>
      <c r="O1848" s="297"/>
      <c r="P1848" s="297"/>
      <c r="Q1848" s="298"/>
      <c r="R1848" s="227"/>
      <c r="S1848" s="228" t="e">
        <f>IF(C1848="",NA(),MATCH($B1848&amp;$C1848,'Smelter Reference List'!$J:$J,0))</f>
        <v>#N/A</v>
      </c>
      <c r="T1848" s="229"/>
      <c r="U1848" s="229">
        <f t="shared" ca="1" si="57"/>
        <v>0</v>
      </c>
      <c r="V1848" s="229"/>
      <c r="W1848" s="229"/>
      <c r="Y1848" s="223" t="str">
        <f t="shared" si="58"/>
        <v/>
      </c>
    </row>
    <row r="1849" spans="1:25" s="223" customFormat="1" ht="20.25">
      <c r="A1849" s="293"/>
      <c r="B1849" s="294" t="str">
        <f>IF(LEN(A1849)=0,"",INDEX('Smelter Reference List'!$A:$A,MATCH($A1849,'Smelter Reference List'!$E:$E,0)))</f>
        <v/>
      </c>
      <c r="C1849" s="300" t="str">
        <f>IF(LEN(A1849)=0,"",INDEX('Smelter Reference List'!$C:$C,MATCH($A1849,'Smelter Reference List'!$E:$E,0)))</f>
        <v/>
      </c>
      <c r="D1849" s="294" t="str">
        <f ca="1">IF(ISERROR($S1849),"",OFFSET('Smelter Reference List'!$C$4,$S1849-4,0)&amp;"")</f>
        <v/>
      </c>
      <c r="E1849" s="294" t="str">
        <f ca="1">IF(ISERROR($S1849),"",OFFSET('Smelter Reference List'!$D$4,$S1849-4,0)&amp;"")</f>
        <v/>
      </c>
      <c r="F1849" s="294" t="str">
        <f ca="1">IF(ISERROR($S1849),"",OFFSET('Smelter Reference List'!$E$4,$S1849-4,0))</f>
        <v/>
      </c>
      <c r="G1849" s="294" t="str">
        <f ca="1">IF(C1849=$U$4,"Enter smelter details", IF(ISERROR($S1849),"",OFFSET('Smelter Reference List'!$F$4,$S1849-4,0)))</f>
        <v/>
      </c>
      <c r="H1849" s="295" t="str">
        <f ca="1">IF(ISERROR($S1849),"",OFFSET('Smelter Reference List'!$G$4,$S1849-4,0))</f>
        <v/>
      </c>
      <c r="I1849" s="296" t="str">
        <f ca="1">IF(ISERROR($S1849),"",OFFSET('Smelter Reference List'!$H$4,$S1849-4,0))</f>
        <v/>
      </c>
      <c r="J1849" s="296" t="str">
        <f ca="1">IF(ISERROR($S1849),"",OFFSET('Smelter Reference List'!$I$4,$S1849-4,0))</f>
        <v/>
      </c>
      <c r="K1849" s="297"/>
      <c r="L1849" s="297"/>
      <c r="M1849" s="297"/>
      <c r="N1849" s="297"/>
      <c r="O1849" s="297"/>
      <c r="P1849" s="297"/>
      <c r="Q1849" s="298"/>
      <c r="R1849" s="227"/>
      <c r="S1849" s="228" t="e">
        <f>IF(C1849="",NA(),MATCH($B1849&amp;$C1849,'Smelter Reference List'!$J:$J,0))</f>
        <v>#N/A</v>
      </c>
      <c r="T1849" s="229"/>
      <c r="U1849" s="229">
        <f t="shared" ca="1" si="57"/>
        <v>0</v>
      </c>
      <c r="V1849" s="229"/>
      <c r="W1849" s="229"/>
      <c r="Y1849" s="223" t="str">
        <f t="shared" si="58"/>
        <v/>
      </c>
    </row>
    <row r="1850" spans="1:25" s="223" customFormat="1" ht="20.25">
      <c r="A1850" s="293"/>
      <c r="B1850" s="294" t="str">
        <f>IF(LEN(A1850)=0,"",INDEX('Smelter Reference List'!$A:$A,MATCH($A1850,'Smelter Reference List'!$E:$E,0)))</f>
        <v/>
      </c>
      <c r="C1850" s="300" t="str">
        <f>IF(LEN(A1850)=0,"",INDEX('Smelter Reference List'!$C:$C,MATCH($A1850,'Smelter Reference List'!$E:$E,0)))</f>
        <v/>
      </c>
      <c r="D1850" s="294" t="str">
        <f ca="1">IF(ISERROR($S1850),"",OFFSET('Smelter Reference List'!$C$4,$S1850-4,0)&amp;"")</f>
        <v/>
      </c>
      <c r="E1850" s="294" t="str">
        <f ca="1">IF(ISERROR($S1850),"",OFFSET('Smelter Reference List'!$D$4,$S1850-4,0)&amp;"")</f>
        <v/>
      </c>
      <c r="F1850" s="294" t="str">
        <f ca="1">IF(ISERROR($S1850),"",OFFSET('Smelter Reference List'!$E$4,$S1850-4,0))</f>
        <v/>
      </c>
      <c r="G1850" s="294" t="str">
        <f ca="1">IF(C1850=$U$4,"Enter smelter details", IF(ISERROR($S1850),"",OFFSET('Smelter Reference List'!$F$4,$S1850-4,0)))</f>
        <v/>
      </c>
      <c r="H1850" s="295" t="str">
        <f ca="1">IF(ISERROR($S1850),"",OFFSET('Smelter Reference List'!$G$4,$S1850-4,0))</f>
        <v/>
      </c>
      <c r="I1850" s="296" t="str">
        <f ca="1">IF(ISERROR($S1850),"",OFFSET('Smelter Reference List'!$H$4,$S1850-4,0))</f>
        <v/>
      </c>
      <c r="J1850" s="296" t="str">
        <f ca="1">IF(ISERROR($S1850),"",OFFSET('Smelter Reference List'!$I$4,$S1850-4,0))</f>
        <v/>
      </c>
      <c r="K1850" s="297"/>
      <c r="L1850" s="297"/>
      <c r="M1850" s="297"/>
      <c r="N1850" s="297"/>
      <c r="O1850" s="297"/>
      <c r="P1850" s="297"/>
      <c r="Q1850" s="298"/>
      <c r="R1850" s="227"/>
      <c r="S1850" s="228" t="e">
        <f>IF(C1850="",NA(),MATCH($B1850&amp;$C1850,'Smelter Reference List'!$J:$J,0))</f>
        <v>#N/A</v>
      </c>
      <c r="T1850" s="229"/>
      <c r="U1850" s="229">
        <f t="shared" ca="1" si="57"/>
        <v>0</v>
      </c>
      <c r="V1850" s="229"/>
      <c r="W1850" s="229"/>
      <c r="Y1850" s="223" t="str">
        <f t="shared" si="58"/>
        <v/>
      </c>
    </row>
    <row r="1851" spans="1:25" s="223" customFormat="1" ht="20.25">
      <c r="A1851" s="293"/>
      <c r="B1851" s="294" t="str">
        <f>IF(LEN(A1851)=0,"",INDEX('Smelter Reference List'!$A:$A,MATCH($A1851,'Smelter Reference List'!$E:$E,0)))</f>
        <v/>
      </c>
      <c r="C1851" s="300" t="str">
        <f>IF(LEN(A1851)=0,"",INDEX('Smelter Reference List'!$C:$C,MATCH($A1851,'Smelter Reference List'!$E:$E,0)))</f>
        <v/>
      </c>
      <c r="D1851" s="294" t="str">
        <f ca="1">IF(ISERROR($S1851),"",OFFSET('Smelter Reference List'!$C$4,$S1851-4,0)&amp;"")</f>
        <v/>
      </c>
      <c r="E1851" s="294" t="str">
        <f ca="1">IF(ISERROR($S1851),"",OFFSET('Smelter Reference List'!$D$4,$S1851-4,0)&amp;"")</f>
        <v/>
      </c>
      <c r="F1851" s="294" t="str">
        <f ca="1">IF(ISERROR($S1851),"",OFFSET('Smelter Reference List'!$E$4,$S1851-4,0))</f>
        <v/>
      </c>
      <c r="G1851" s="294" t="str">
        <f ca="1">IF(C1851=$U$4,"Enter smelter details", IF(ISERROR($S1851),"",OFFSET('Smelter Reference List'!$F$4,$S1851-4,0)))</f>
        <v/>
      </c>
      <c r="H1851" s="295" t="str">
        <f ca="1">IF(ISERROR($S1851),"",OFFSET('Smelter Reference List'!$G$4,$S1851-4,0))</f>
        <v/>
      </c>
      <c r="I1851" s="296" t="str">
        <f ca="1">IF(ISERROR($S1851),"",OFFSET('Smelter Reference List'!$H$4,$S1851-4,0))</f>
        <v/>
      </c>
      <c r="J1851" s="296" t="str">
        <f ca="1">IF(ISERROR($S1851),"",OFFSET('Smelter Reference List'!$I$4,$S1851-4,0))</f>
        <v/>
      </c>
      <c r="K1851" s="297"/>
      <c r="L1851" s="297"/>
      <c r="M1851" s="297"/>
      <c r="N1851" s="297"/>
      <c r="O1851" s="297"/>
      <c r="P1851" s="297"/>
      <c r="Q1851" s="298"/>
      <c r="R1851" s="227"/>
      <c r="S1851" s="228" t="e">
        <f>IF(C1851="",NA(),MATCH($B1851&amp;$C1851,'Smelter Reference List'!$J:$J,0))</f>
        <v>#N/A</v>
      </c>
      <c r="T1851" s="229"/>
      <c r="U1851" s="229">
        <f t="shared" ca="1" si="57"/>
        <v>0</v>
      </c>
      <c r="V1851" s="229"/>
      <c r="W1851" s="229"/>
      <c r="Y1851" s="223" t="str">
        <f t="shared" si="58"/>
        <v/>
      </c>
    </row>
    <row r="1852" spans="1:25" s="223" customFormat="1" ht="20.25">
      <c r="A1852" s="293"/>
      <c r="B1852" s="294" t="str">
        <f>IF(LEN(A1852)=0,"",INDEX('Smelter Reference List'!$A:$A,MATCH($A1852,'Smelter Reference List'!$E:$E,0)))</f>
        <v/>
      </c>
      <c r="C1852" s="300" t="str">
        <f>IF(LEN(A1852)=0,"",INDEX('Smelter Reference List'!$C:$C,MATCH($A1852,'Smelter Reference List'!$E:$E,0)))</f>
        <v/>
      </c>
      <c r="D1852" s="294" t="str">
        <f ca="1">IF(ISERROR($S1852),"",OFFSET('Smelter Reference List'!$C$4,$S1852-4,0)&amp;"")</f>
        <v/>
      </c>
      <c r="E1852" s="294" t="str">
        <f ca="1">IF(ISERROR($S1852),"",OFFSET('Smelter Reference List'!$D$4,$S1852-4,0)&amp;"")</f>
        <v/>
      </c>
      <c r="F1852" s="294" t="str">
        <f ca="1">IF(ISERROR($S1852),"",OFFSET('Smelter Reference List'!$E$4,$S1852-4,0))</f>
        <v/>
      </c>
      <c r="G1852" s="294" t="str">
        <f ca="1">IF(C1852=$U$4,"Enter smelter details", IF(ISERROR($S1852),"",OFFSET('Smelter Reference List'!$F$4,$S1852-4,0)))</f>
        <v/>
      </c>
      <c r="H1852" s="295" t="str">
        <f ca="1">IF(ISERROR($S1852),"",OFFSET('Smelter Reference List'!$G$4,$S1852-4,0))</f>
        <v/>
      </c>
      <c r="I1852" s="296" t="str">
        <f ca="1">IF(ISERROR($S1852),"",OFFSET('Smelter Reference List'!$H$4,$S1852-4,0))</f>
        <v/>
      </c>
      <c r="J1852" s="296" t="str">
        <f ca="1">IF(ISERROR($S1852),"",OFFSET('Smelter Reference List'!$I$4,$S1852-4,0))</f>
        <v/>
      </c>
      <c r="K1852" s="297"/>
      <c r="L1852" s="297"/>
      <c r="M1852" s="297"/>
      <c r="N1852" s="297"/>
      <c r="O1852" s="297"/>
      <c r="P1852" s="297"/>
      <c r="Q1852" s="298"/>
      <c r="R1852" s="227"/>
      <c r="S1852" s="228" t="e">
        <f>IF(C1852="",NA(),MATCH($B1852&amp;$C1852,'Smelter Reference List'!$J:$J,0))</f>
        <v>#N/A</v>
      </c>
      <c r="T1852" s="229"/>
      <c r="U1852" s="229">
        <f t="shared" ca="1" si="57"/>
        <v>0</v>
      </c>
      <c r="V1852" s="229"/>
      <c r="W1852" s="229"/>
      <c r="Y1852" s="223" t="str">
        <f t="shared" si="58"/>
        <v/>
      </c>
    </row>
    <row r="1853" spans="1:25" s="223" customFormat="1" ht="20.25">
      <c r="A1853" s="293"/>
      <c r="B1853" s="294" t="str">
        <f>IF(LEN(A1853)=0,"",INDEX('Smelter Reference List'!$A:$A,MATCH($A1853,'Smelter Reference List'!$E:$E,0)))</f>
        <v/>
      </c>
      <c r="C1853" s="300" t="str">
        <f>IF(LEN(A1853)=0,"",INDEX('Smelter Reference List'!$C:$C,MATCH($A1853,'Smelter Reference List'!$E:$E,0)))</f>
        <v/>
      </c>
      <c r="D1853" s="294" t="str">
        <f ca="1">IF(ISERROR($S1853),"",OFFSET('Smelter Reference List'!$C$4,$S1853-4,0)&amp;"")</f>
        <v/>
      </c>
      <c r="E1853" s="294" t="str">
        <f ca="1">IF(ISERROR($S1853),"",OFFSET('Smelter Reference List'!$D$4,$S1853-4,0)&amp;"")</f>
        <v/>
      </c>
      <c r="F1853" s="294" t="str">
        <f ca="1">IF(ISERROR($S1853),"",OFFSET('Smelter Reference List'!$E$4,$S1853-4,0))</f>
        <v/>
      </c>
      <c r="G1853" s="294" t="str">
        <f ca="1">IF(C1853=$U$4,"Enter smelter details", IF(ISERROR($S1853),"",OFFSET('Smelter Reference List'!$F$4,$S1853-4,0)))</f>
        <v/>
      </c>
      <c r="H1853" s="295" t="str">
        <f ca="1">IF(ISERROR($S1853),"",OFFSET('Smelter Reference List'!$G$4,$S1853-4,0))</f>
        <v/>
      </c>
      <c r="I1853" s="296" t="str">
        <f ca="1">IF(ISERROR($S1853),"",OFFSET('Smelter Reference List'!$H$4,$S1853-4,0))</f>
        <v/>
      </c>
      <c r="J1853" s="296" t="str">
        <f ca="1">IF(ISERROR($S1853),"",OFFSET('Smelter Reference List'!$I$4,$S1853-4,0))</f>
        <v/>
      </c>
      <c r="K1853" s="297"/>
      <c r="L1853" s="297"/>
      <c r="M1853" s="297"/>
      <c r="N1853" s="297"/>
      <c r="O1853" s="297"/>
      <c r="P1853" s="297"/>
      <c r="Q1853" s="298"/>
      <c r="R1853" s="227"/>
      <c r="S1853" s="228" t="e">
        <f>IF(C1853="",NA(),MATCH($B1853&amp;$C1853,'Smelter Reference List'!$J:$J,0))</f>
        <v>#N/A</v>
      </c>
      <c r="T1853" s="229"/>
      <c r="U1853" s="229">
        <f t="shared" ca="1" si="57"/>
        <v>0</v>
      </c>
      <c r="V1853" s="229"/>
      <c r="W1853" s="229"/>
      <c r="Y1853" s="223" t="str">
        <f t="shared" si="58"/>
        <v/>
      </c>
    </row>
    <row r="1854" spans="1:25" s="223" customFormat="1" ht="20.25">
      <c r="A1854" s="293"/>
      <c r="B1854" s="294" t="str">
        <f>IF(LEN(A1854)=0,"",INDEX('Smelter Reference List'!$A:$A,MATCH($A1854,'Smelter Reference List'!$E:$E,0)))</f>
        <v/>
      </c>
      <c r="C1854" s="300" t="str">
        <f>IF(LEN(A1854)=0,"",INDEX('Smelter Reference List'!$C:$C,MATCH($A1854,'Smelter Reference List'!$E:$E,0)))</f>
        <v/>
      </c>
      <c r="D1854" s="294" t="str">
        <f ca="1">IF(ISERROR($S1854),"",OFFSET('Smelter Reference List'!$C$4,$S1854-4,0)&amp;"")</f>
        <v/>
      </c>
      <c r="E1854" s="294" t="str">
        <f ca="1">IF(ISERROR($S1854),"",OFFSET('Smelter Reference List'!$D$4,$S1854-4,0)&amp;"")</f>
        <v/>
      </c>
      <c r="F1854" s="294" t="str">
        <f ca="1">IF(ISERROR($S1854),"",OFFSET('Smelter Reference List'!$E$4,$S1854-4,0))</f>
        <v/>
      </c>
      <c r="G1854" s="294" t="str">
        <f ca="1">IF(C1854=$U$4,"Enter smelter details", IF(ISERROR($S1854),"",OFFSET('Smelter Reference List'!$F$4,$S1854-4,0)))</f>
        <v/>
      </c>
      <c r="H1854" s="295" t="str">
        <f ca="1">IF(ISERROR($S1854),"",OFFSET('Smelter Reference List'!$G$4,$S1854-4,0))</f>
        <v/>
      </c>
      <c r="I1854" s="296" t="str">
        <f ca="1">IF(ISERROR($S1854),"",OFFSET('Smelter Reference List'!$H$4,$S1854-4,0))</f>
        <v/>
      </c>
      <c r="J1854" s="296" t="str">
        <f ca="1">IF(ISERROR($S1854),"",OFFSET('Smelter Reference List'!$I$4,$S1854-4,0))</f>
        <v/>
      </c>
      <c r="K1854" s="297"/>
      <c r="L1854" s="297"/>
      <c r="M1854" s="297"/>
      <c r="N1854" s="297"/>
      <c r="O1854" s="297"/>
      <c r="P1854" s="297"/>
      <c r="Q1854" s="298"/>
      <c r="R1854" s="227"/>
      <c r="S1854" s="228" t="e">
        <f>IF(C1854="",NA(),MATCH($B1854&amp;$C1854,'Smelter Reference List'!$J:$J,0))</f>
        <v>#N/A</v>
      </c>
      <c r="T1854" s="229"/>
      <c r="U1854" s="229">
        <f t="shared" ca="1" si="57"/>
        <v>0</v>
      </c>
      <c r="V1854" s="229"/>
      <c r="W1854" s="229"/>
      <c r="Y1854" s="223" t="str">
        <f t="shared" si="58"/>
        <v/>
      </c>
    </row>
    <row r="1855" spans="1:25" s="223" customFormat="1" ht="20.25">
      <c r="A1855" s="293"/>
      <c r="B1855" s="294" t="str">
        <f>IF(LEN(A1855)=0,"",INDEX('Smelter Reference List'!$A:$A,MATCH($A1855,'Smelter Reference List'!$E:$E,0)))</f>
        <v/>
      </c>
      <c r="C1855" s="300" t="str">
        <f>IF(LEN(A1855)=0,"",INDEX('Smelter Reference List'!$C:$C,MATCH($A1855,'Smelter Reference List'!$E:$E,0)))</f>
        <v/>
      </c>
      <c r="D1855" s="294" t="str">
        <f ca="1">IF(ISERROR($S1855),"",OFFSET('Smelter Reference List'!$C$4,$S1855-4,0)&amp;"")</f>
        <v/>
      </c>
      <c r="E1855" s="294" t="str">
        <f ca="1">IF(ISERROR($S1855),"",OFFSET('Smelter Reference List'!$D$4,$S1855-4,0)&amp;"")</f>
        <v/>
      </c>
      <c r="F1855" s="294" t="str">
        <f ca="1">IF(ISERROR($S1855),"",OFFSET('Smelter Reference List'!$E$4,$S1855-4,0))</f>
        <v/>
      </c>
      <c r="G1855" s="294" t="str">
        <f ca="1">IF(C1855=$U$4,"Enter smelter details", IF(ISERROR($S1855),"",OFFSET('Smelter Reference List'!$F$4,$S1855-4,0)))</f>
        <v/>
      </c>
      <c r="H1855" s="295" t="str">
        <f ca="1">IF(ISERROR($S1855),"",OFFSET('Smelter Reference List'!$G$4,$S1855-4,0))</f>
        <v/>
      </c>
      <c r="I1855" s="296" t="str">
        <f ca="1">IF(ISERROR($S1855),"",OFFSET('Smelter Reference List'!$H$4,$S1855-4,0))</f>
        <v/>
      </c>
      <c r="J1855" s="296" t="str">
        <f ca="1">IF(ISERROR($S1855),"",OFFSET('Smelter Reference List'!$I$4,$S1855-4,0))</f>
        <v/>
      </c>
      <c r="K1855" s="297"/>
      <c r="L1855" s="297"/>
      <c r="M1855" s="297"/>
      <c r="N1855" s="297"/>
      <c r="O1855" s="297"/>
      <c r="P1855" s="297"/>
      <c r="Q1855" s="298"/>
      <c r="R1855" s="227"/>
      <c r="S1855" s="228" t="e">
        <f>IF(C1855="",NA(),MATCH($B1855&amp;$C1855,'Smelter Reference List'!$J:$J,0))</f>
        <v>#N/A</v>
      </c>
      <c r="T1855" s="229"/>
      <c r="U1855" s="229">
        <f t="shared" ca="1" si="57"/>
        <v>0</v>
      </c>
      <c r="V1855" s="229"/>
      <c r="W1855" s="229"/>
      <c r="Y1855" s="223" t="str">
        <f t="shared" si="58"/>
        <v/>
      </c>
    </row>
    <row r="1856" spans="1:25" s="223" customFormat="1" ht="20.25">
      <c r="A1856" s="293"/>
      <c r="B1856" s="294" t="str">
        <f>IF(LEN(A1856)=0,"",INDEX('Smelter Reference List'!$A:$A,MATCH($A1856,'Smelter Reference List'!$E:$E,0)))</f>
        <v/>
      </c>
      <c r="C1856" s="300" t="str">
        <f>IF(LEN(A1856)=0,"",INDEX('Smelter Reference List'!$C:$C,MATCH($A1856,'Smelter Reference List'!$E:$E,0)))</f>
        <v/>
      </c>
      <c r="D1856" s="294" t="str">
        <f ca="1">IF(ISERROR($S1856),"",OFFSET('Smelter Reference List'!$C$4,$S1856-4,0)&amp;"")</f>
        <v/>
      </c>
      <c r="E1856" s="294" t="str">
        <f ca="1">IF(ISERROR($S1856),"",OFFSET('Smelter Reference List'!$D$4,$S1856-4,0)&amp;"")</f>
        <v/>
      </c>
      <c r="F1856" s="294" t="str">
        <f ca="1">IF(ISERROR($S1856),"",OFFSET('Smelter Reference List'!$E$4,$S1856-4,0))</f>
        <v/>
      </c>
      <c r="G1856" s="294" t="str">
        <f ca="1">IF(C1856=$U$4,"Enter smelter details", IF(ISERROR($S1856),"",OFFSET('Smelter Reference List'!$F$4,$S1856-4,0)))</f>
        <v/>
      </c>
      <c r="H1856" s="295" t="str">
        <f ca="1">IF(ISERROR($S1856),"",OFFSET('Smelter Reference List'!$G$4,$S1856-4,0))</f>
        <v/>
      </c>
      <c r="I1856" s="296" t="str">
        <f ca="1">IF(ISERROR($S1856),"",OFFSET('Smelter Reference List'!$H$4,$S1856-4,0))</f>
        <v/>
      </c>
      <c r="J1856" s="296" t="str">
        <f ca="1">IF(ISERROR($S1856),"",OFFSET('Smelter Reference List'!$I$4,$S1856-4,0))</f>
        <v/>
      </c>
      <c r="K1856" s="297"/>
      <c r="L1856" s="297"/>
      <c r="M1856" s="297"/>
      <c r="N1856" s="297"/>
      <c r="O1856" s="297"/>
      <c r="P1856" s="297"/>
      <c r="Q1856" s="298"/>
      <c r="R1856" s="227"/>
      <c r="S1856" s="228" t="e">
        <f>IF(C1856="",NA(),MATCH($B1856&amp;$C1856,'Smelter Reference List'!$J:$J,0))</f>
        <v>#N/A</v>
      </c>
      <c r="T1856" s="229"/>
      <c r="U1856" s="229">
        <f t="shared" ca="1" si="57"/>
        <v>0</v>
      </c>
      <c r="V1856" s="229"/>
      <c r="W1856" s="229"/>
      <c r="Y1856" s="223" t="str">
        <f t="shared" si="58"/>
        <v/>
      </c>
    </row>
    <row r="1857" spans="1:25" s="223" customFormat="1" ht="20.25">
      <c r="A1857" s="293"/>
      <c r="B1857" s="294" t="str">
        <f>IF(LEN(A1857)=0,"",INDEX('Smelter Reference List'!$A:$A,MATCH($A1857,'Smelter Reference List'!$E:$E,0)))</f>
        <v/>
      </c>
      <c r="C1857" s="300" t="str">
        <f>IF(LEN(A1857)=0,"",INDEX('Smelter Reference List'!$C:$C,MATCH($A1857,'Smelter Reference List'!$E:$E,0)))</f>
        <v/>
      </c>
      <c r="D1857" s="294" t="str">
        <f ca="1">IF(ISERROR($S1857),"",OFFSET('Smelter Reference List'!$C$4,$S1857-4,0)&amp;"")</f>
        <v/>
      </c>
      <c r="E1857" s="294" t="str">
        <f ca="1">IF(ISERROR($S1857),"",OFFSET('Smelter Reference List'!$D$4,$S1857-4,0)&amp;"")</f>
        <v/>
      </c>
      <c r="F1857" s="294" t="str">
        <f ca="1">IF(ISERROR($S1857),"",OFFSET('Smelter Reference List'!$E$4,$S1857-4,0))</f>
        <v/>
      </c>
      <c r="G1857" s="294" t="str">
        <f ca="1">IF(C1857=$U$4,"Enter smelter details", IF(ISERROR($S1857),"",OFFSET('Smelter Reference List'!$F$4,$S1857-4,0)))</f>
        <v/>
      </c>
      <c r="H1857" s="295" t="str">
        <f ca="1">IF(ISERROR($S1857),"",OFFSET('Smelter Reference List'!$G$4,$S1857-4,0))</f>
        <v/>
      </c>
      <c r="I1857" s="296" t="str">
        <f ca="1">IF(ISERROR($S1857),"",OFFSET('Smelter Reference List'!$H$4,$S1857-4,0))</f>
        <v/>
      </c>
      <c r="J1857" s="296" t="str">
        <f ca="1">IF(ISERROR($S1857),"",OFFSET('Smelter Reference List'!$I$4,$S1857-4,0))</f>
        <v/>
      </c>
      <c r="K1857" s="297"/>
      <c r="L1857" s="297"/>
      <c r="M1857" s="297"/>
      <c r="N1857" s="297"/>
      <c r="O1857" s="297"/>
      <c r="P1857" s="297"/>
      <c r="Q1857" s="298"/>
      <c r="R1857" s="227"/>
      <c r="S1857" s="228" t="e">
        <f>IF(C1857="",NA(),MATCH($B1857&amp;$C1857,'Smelter Reference List'!$J:$J,0))</f>
        <v>#N/A</v>
      </c>
      <c r="T1857" s="229"/>
      <c r="U1857" s="229">
        <f t="shared" ca="1" si="57"/>
        <v>0</v>
      </c>
      <c r="V1857" s="229"/>
      <c r="W1857" s="229"/>
      <c r="Y1857" s="223" t="str">
        <f t="shared" si="58"/>
        <v/>
      </c>
    </row>
    <row r="1858" spans="1:25" s="223" customFormat="1" ht="20.25">
      <c r="A1858" s="293"/>
      <c r="B1858" s="294" t="str">
        <f>IF(LEN(A1858)=0,"",INDEX('Smelter Reference List'!$A:$A,MATCH($A1858,'Smelter Reference List'!$E:$E,0)))</f>
        <v/>
      </c>
      <c r="C1858" s="300" t="str">
        <f>IF(LEN(A1858)=0,"",INDEX('Smelter Reference List'!$C:$C,MATCH($A1858,'Smelter Reference List'!$E:$E,0)))</f>
        <v/>
      </c>
      <c r="D1858" s="294" t="str">
        <f ca="1">IF(ISERROR($S1858),"",OFFSET('Smelter Reference List'!$C$4,$S1858-4,0)&amp;"")</f>
        <v/>
      </c>
      <c r="E1858" s="294" t="str">
        <f ca="1">IF(ISERROR($S1858),"",OFFSET('Smelter Reference List'!$D$4,$S1858-4,0)&amp;"")</f>
        <v/>
      </c>
      <c r="F1858" s="294" t="str">
        <f ca="1">IF(ISERROR($S1858),"",OFFSET('Smelter Reference List'!$E$4,$S1858-4,0))</f>
        <v/>
      </c>
      <c r="G1858" s="294" t="str">
        <f ca="1">IF(C1858=$U$4,"Enter smelter details", IF(ISERROR($S1858),"",OFFSET('Smelter Reference List'!$F$4,$S1858-4,0)))</f>
        <v/>
      </c>
      <c r="H1858" s="295" t="str">
        <f ca="1">IF(ISERROR($S1858),"",OFFSET('Smelter Reference List'!$G$4,$S1858-4,0))</f>
        <v/>
      </c>
      <c r="I1858" s="296" t="str">
        <f ca="1">IF(ISERROR($S1858),"",OFFSET('Smelter Reference List'!$H$4,$S1858-4,0))</f>
        <v/>
      </c>
      <c r="J1858" s="296" t="str">
        <f ca="1">IF(ISERROR($S1858),"",OFFSET('Smelter Reference List'!$I$4,$S1858-4,0))</f>
        <v/>
      </c>
      <c r="K1858" s="297"/>
      <c r="L1858" s="297"/>
      <c r="M1858" s="297"/>
      <c r="N1858" s="297"/>
      <c r="O1858" s="297"/>
      <c r="P1858" s="297"/>
      <c r="Q1858" s="298"/>
      <c r="R1858" s="227"/>
      <c r="S1858" s="228" t="e">
        <f>IF(C1858="",NA(),MATCH($B1858&amp;$C1858,'Smelter Reference List'!$J:$J,0))</f>
        <v>#N/A</v>
      </c>
      <c r="T1858" s="229"/>
      <c r="U1858" s="229">
        <f t="shared" ca="1" si="57"/>
        <v>0</v>
      </c>
      <c r="V1858" s="229"/>
      <c r="W1858" s="229"/>
      <c r="Y1858" s="223" t="str">
        <f t="shared" si="58"/>
        <v/>
      </c>
    </row>
    <row r="1859" spans="1:25" s="223" customFormat="1" ht="20.25">
      <c r="A1859" s="293"/>
      <c r="B1859" s="294" t="str">
        <f>IF(LEN(A1859)=0,"",INDEX('Smelter Reference List'!$A:$A,MATCH($A1859,'Smelter Reference List'!$E:$E,0)))</f>
        <v/>
      </c>
      <c r="C1859" s="300" t="str">
        <f>IF(LEN(A1859)=0,"",INDEX('Smelter Reference List'!$C:$C,MATCH($A1859,'Smelter Reference List'!$E:$E,0)))</f>
        <v/>
      </c>
      <c r="D1859" s="294" t="str">
        <f ca="1">IF(ISERROR($S1859),"",OFFSET('Smelter Reference List'!$C$4,$S1859-4,0)&amp;"")</f>
        <v/>
      </c>
      <c r="E1859" s="294" t="str">
        <f ca="1">IF(ISERROR($S1859),"",OFFSET('Smelter Reference List'!$D$4,$S1859-4,0)&amp;"")</f>
        <v/>
      </c>
      <c r="F1859" s="294" t="str">
        <f ca="1">IF(ISERROR($S1859),"",OFFSET('Smelter Reference List'!$E$4,$S1859-4,0))</f>
        <v/>
      </c>
      <c r="G1859" s="294" t="str">
        <f ca="1">IF(C1859=$U$4,"Enter smelter details", IF(ISERROR($S1859),"",OFFSET('Smelter Reference List'!$F$4,$S1859-4,0)))</f>
        <v/>
      </c>
      <c r="H1859" s="295" t="str">
        <f ca="1">IF(ISERROR($S1859),"",OFFSET('Smelter Reference List'!$G$4,$S1859-4,0))</f>
        <v/>
      </c>
      <c r="I1859" s="296" t="str">
        <f ca="1">IF(ISERROR($S1859),"",OFFSET('Smelter Reference List'!$H$4,$S1859-4,0))</f>
        <v/>
      </c>
      <c r="J1859" s="296" t="str">
        <f ca="1">IF(ISERROR($S1859),"",OFFSET('Smelter Reference List'!$I$4,$S1859-4,0))</f>
        <v/>
      </c>
      <c r="K1859" s="297"/>
      <c r="L1859" s="297"/>
      <c r="M1859" s="297"/>
      <c r="N1859" s="297"/>
      <c r="O1859" s="297"/>
      <c r="P1859" s="297"/>
      <c r="Q1859" s="298"/>
      <c r="R1859" s="227"/>
      <c r="S1859" s="228" t="e">
        <f>IF(C1859="",NA(),MATCH($B1859&amp;$C1859,'Smelter Reference List'!$J:$J,0))</f>
        <v>#N/A</v>
      </c>
      <c r="T1859" s="229"/>
      <c r="U1859" s="229">
        <f t="shared" ca="1" si="57"/>
        <v>0</v>
      </c>
      <c r="V1859" s="229"/>
      <c r="W1859" s="229"/>
      <c r="Y1859" s="223" t="str">
        <f t="shared" si="58"/>
        <v/>
      </c>
    </row>
    <row r="1860" spans="1:25" s="223" customFormat="1" ht="20.25">
      <c r="A1860" s="293"/>
      <c r="B1860" s="294" t="str">
        <f>IF(LEN(A1860)=0,"",INDEX('Smelter Reference List'!$A:$A,MATCH($A1860,'Smelter Reference List'!$E:$E,0)))</f>
        <v/>
      </c>
      <c r="C1860" s="300" t="str">
        <f>IF(LEN(A1860)=0,"",INDEX('Smelter Reference List'!$C:$C,MATCH($A1860,'Smelter Reference List'!$E:$E,0)))</f>
        <v/>
      </c>
      <c r="D1860" s="294" t="str">
        <f ca="1">IF(ISERROR($S1860),"",OFFSET('Smelter Reference List'!$C$4,$S1860-4,0)&amp;"")</f>
        <v/>
      </c>
      <c r="E1860" s="294" t="str">
        <f ca="1">IF(ISERROR($S1860),"",OFFSET('Smelter Reference List'!$D$4,$S1860-4,0)&amp;"")</f>
        <v/>
      </c>
      <c r="F1860" s="294" t="str">
        <f ca="1">IF(ISERROR($S1860),"",OFFSET('Smelter Reference List'!$E$4,$S1860-4,0))</f>
        <v/>
      </c>
      <c r="G1860" s="294" t="str">
        <f ca="1">IF(C1860=$U$4,"Enter smelter details", IF(ISERROR($S1860),"",OFFSET('Smelter Reference List'!$F$4,$S1860-4,0)))</f>
        <v/>
      </c>
      <c r="H1860" s="295" t="str">
        <f ca="1">IF(ISERROR($S1860),"",OFFSET('Smelter Reference List'!$G$4,$S1860-4,0))</f>
        <v/>
      </c>
      <c r="I1860" s="296" t="str">
        <f ca="1">IF(ISERROR($S1860),"",OFFSET('Smelter Reference List'!$H$4,$S1860-4,0))</f>
        <v/>
      </c>
      <c r="J1860" s="296" t="str">
        <f ca="1">IF(ISERROR($S1860),"",OFFSET('Smelter Reference List'!$I$4,$S1860-4,0))</f>
        <v/>
      </c>
      <c r="K1860" s="297"/>
      <c r="L1860" s="297"/>
      <c r="M1860" s="297"/>
      <c r="N1860" s="297"/>
      <c r="O1860" s="297"/>
      <c r="P1860" s="297"/>
      <c r="Q1860" s="298"/>
      <c r="R1860" s="227"/>
      <c r="S1860" s="228" t="e">
        <f>IF(C1860="",NA(),MATCH($B1860&amp;$C1860,'Smelter Reference List'!$J:$J,0))</f>
        <v>#N/A</v>
      </c>
      <c r="T1860" s="229"/>
      <c r="U1860" s="229">
        <f t="shared" ca="1" si="57"/>
        <v>0</v>
      </c>
      <c r="V1860" s="229"/>
      <c r="W1860" s="229"/>
      <c r="Y1860" s="223" t="str">
        <f t="shared" si="58"/>
        <v/>
      </c>
    </row>
    <row r="1861" spans="1:25" s="223" customFormat="1" ht="20.25">
      <c r="A1861" s="293"/>
      <c r="B1861" s="294" t="str">
        <f>IF(LEN(A1861)=0,"",INDEX('Smelter Reference List'!$A:$A,MATCH($A1861,'Smelter Reference List'!$E:$E,0)))</f>
        <v/>
      </c>
      <c r="C1861" s="300" t="str">
        <f>IF(LEN(A1861)=0,"",INDEX('Smelter Reference List'!$C:$C,MATCH($A1861,'Smelter Reference List'!$E:$E,0)))</f>
        <v/>
      </c>
      <c r="D1861" s="294" t="str">
        <f ca="1">IF(ISERROR($S1861),"",OFFSET('Smelter Reference List'!$C$4,$S1861-4,0)&amp;"")</f>
        <v/>
      </c>
      <c r="E1861" s="294" t="str">
        <f ca="1">IF(ISERROR($S1861),"",OFFSET('Smelter Reference List'!$D$4,$S1861-4,0)&amp;"")</f>
        <v/>
      </c>
      <c r="F1861" s="294" t="str">
        <f ca="1">IF(ISERROR($S1861),"",OFFSET('Smelter Reference List'!$E$4,$S1861-4,0))</f>
        <v/>
      </c>
      <c r="G1861" s="294" t="str">
        <f ca="1">IF(C1861=$U$4,"Enter smelter details", IF(ISERROR($S1861),"",OFFSET('Smelter Reference List'!$F$4,$S1861-4,0)))</f>
        <v/>
      </c>
      <c r="H1861" s="295" t="str">
        <f ca="1">IF(ISERROR($S1861),"",OFFSET('Smelter Reference List'!$G$4,$S1861-4,0))</f>
        <v/>
      </c>
      <c r="I1861" s="296" t="str">
        <f ca="1">IF(ISERROR($S1861),"",OFFSET('Smelter Reference List'!$H$4,$S1861-4,0))</f>
        <v/>
      </c>
      <c r="J1861" s="296" t="str">
        <f ca="1">IF(ISERROR($S1861),"",OFFSET('Smelter Reference List'!$I$4,$S1861-4,0))</f>
        <v/>
      </c>
      <c r="K1861" s="297"/>
      <c r="L1861" s="297"/>
      <c r="M1861" s="297"/>
      <c r="N1861" s="297"/>
      <c r="O1861" s="297"/>
      <c r="P1861" s="297"/>
      <c r="Q1861" s="298"/>
      <c r="R1861" s="227"/>
      <c r="S1861" s="228" t="e">
        <f>IF(C1861="",NA(),MATCH($B1861&amp;$C1861,'Smelter Reference List'!$J:$J,0))</f>
        <v>#N/A</v>
      </c>
      <c r="T1861" s="229"/>
      <c r="U1861" s="229">
        <f t="shared" ca="1" si="57"/>
        <v>0</v>
      </c>
      <c r="V1861" s="229"/>
      <c r="W1861" s="229"/>
      <c r="Y1861" s="223" t="str">
        <f t="shared" si="58"/>
        <v/>
      </c>
    </row>
    <row r="1862" spans="1:25" s="223" customFormat="1" ht="20.25">
      <c r="A1862" s="293"/>
      <c r="B1862" s="294" t="str">
        <f>IF(LEN(A1862)=0,"",INDEX('Smelter Reference List'!$A:$A,MATCH($A1862,'Smelter Reference List'!$E:$E,0)))</f>
        <v/>
      </c>
      <c r="C1862" s="300" t="str">
        <f>IF(LEN(A1862)=0,"",INDEX('Smelter Reference List'!$C:$C,MATCH($A1862,'Smelter Reference List'!$E:$E,0)))</f>
        <v/>
      </c>
      <c r="D1862" s="294" t="str">
        <f ca="1">IF(ISERROR($S1862),"",OFFSET('Smelter Reference List'!$C$4,$S1862-4,0)&amp;"")</f>
        <v/>
      </c>
      <c r="E1862" s="294" t="str">
        <f ca="1">IF(ISERROR($S1862),"",OFFSET('Smelter Reference List'!$D$4,$S1862-4,0)&amp;"")</f>
        <v/>
      </c>
      <c r="F1862" s="294" t="str">
        <f ca="1">IF(ISERROR($S1862),"",OFFSET('Smelter Reference List'!$E$4,$S1862-4,0))</f>
        <v/>
      </c>
      <c r="G1862" s="294" t="str">
        <f ca="1">IF(C1862=$U$4,"Enter smelter details", IF(ISERROR($S1862),"",OFFSET('Smelter Reference List'!$F$4,$S1862-4,0)))</f>
        <v/>
      </c>
      <c r="H1862" s="295" t="str">
        <f ca="1">IF(ISERROR($S1862),"",OFFSET('Smelter Reference List'!$G$4,$S1862-4,0))</f>
        <v/>
      </c>
      <c r="I1862" s="296" t="str">
        <f ca="1">IF(ISERROR($S1862),"",OFFSET('Smelter Reference List'!$H$4,$S1862-4,0))</f>
        <v/>
      </c>
      <c r="J1862" s="296" t="str">
        <f ca="1">IF(ISERROR($S1862),"",OFFSET('Smelter Reference List'!$I$4,$S1862-4,0))</f>
        <v/>
      </c>
      <c r="K1862" s="297"/>
      <c r="L1862" s="297"/>
      <c r="M1862" s="297"/>
      <c r="N1862" s="297"/>
      <c r="O1862" s="297"/>
      <c r="P1862" s="297"/>
      <c r="Q1862" s="298"/>
      <c r="R1862" s="227"/>
      <c r="S1862" s="228" t="e">
        <f>IF(C1862="",NA(),MATCH($B1862&amp;$C1862,'Smelter Reference List'!$J:$J,0))</f>
        <v>#N/A</v>
      </c>
      <c r="T1862" s="229"/>
      <c r="U1862" s="229">
        <f t="shared" ref="U1862:U1925" ca="1" si="59">IF(AND(C1862="Smelter not listed",OR(LEN(D1862)=0,LEN(E1862)=0)),1,0)</f>
        <v>0</v>
      </c>
      <c r="V1862" s="229"/>
      <c r="W1862" s="229"/>
      <c r="Y1862" s="223" t="str">
        <f t="shared" ref="Y1862:Y1925" si="60">B1862&amp;C1862</f>
        <v/>
      </c>
    </row>
    <row r="1863" spans="1:25" s="223" customFormat="1" ht="20.25">
      <c r="A1863" s="293"/>
      <c r="B1863" s="294" t="str">
        <f>IF(LEN(A1863)=0,"",INDEX('Smelter Reference List'!$A:$A,MATCH($A1863,'Smelter Reference List'!$E:$E,0)))</f>
        <v/>
      </c>
      <c r="C1863" s="300" t="str">
        <f>IF(LEN(A1863)=0,"",INDEX('Smelter Reference List'!$C:$C,MATCH($A1863,'Smelter Reference List'!$E:$E,0)))</f>
        <v/>
      </c>
      <c r="D1863" s="294" t="str">
        <f ca="1">IF(ISERROR($S1863),"",OFFSET('Smelter Reference List'!$C$4,$S1863-4,0)&amp;"")</f>
        <v/>
      </c>
      <c r="E1863" s="294" t="str">
        <f ca="1">IF(ISERROR($S1863),"",OFFSET('Smelter Reference List'!$D$4,$S1863-4,0)&amp;"")</f>
        <v/>
      </c>
      <c r="F1863" s="294" t="str">
        <f ca="1">IF(ISERROR($S1863),"",OFFSET('Smelter Reference List'!$E$4,$S1863-4,0))</f>
        <v/>
      </c>
      <c r="G1863" s="294" t="str">
        <f ca="1">IF(C1863=$U$4,"Enter smelter details", IF(ISERROR($S1863),"",OFFSET('Smelter Reference List'!$F$4,$S1863-4,0)))</f>
        <v/>
      </c>
      <c r="H1863" s="295" t="str">
        <f ca="1">IF(ISERROR($S1863),"",OFFSET('Smelter Reference List'!$G$4,$S1863-4,0))</f>
        <v/>
      </c>
      <c r="I1863" s="296" t="str">
        <f ca="1">IF(ISERROR($S1863),"",OFFSET('Smelter Reference List'!$H$4,$S1863-4,0))</f>
        <v/>
      </c>
      <c r="J1863" s="296" t="str">
        <f ca="1">IF(ISERROR($S1863),"",OFFSET('Smelter Reference List'!$I$4,$S1863-4,0))</f>
        <v/>
      </c>
      <c r="K1863" s="297"/>
      <c r="L1863" s="297"/>
      <c r="M1863" s="297"/>
      <c r="N1863" s="297"/>
      <c r="O1863" s="297"/>
      <c r="P1863" s="297"/>
      <c r="Q1863" s="298"/>
      <c r="R1863" s="227"/>
      <c r="S1863" s="228" t="e">
        <f>IF(C1863="",NA(),MATCH($B1863&amp;$C1863,'Smelter Reference List'!$J:$J,0))</f>
        <v>#N/A</v>
      </c>
      <c r="T1863" s="229"/>
      <c r="U1863" s="229">
        <f t="shared" ca="1" si="59"/>
        <v>0</v>
      </c>
      <c r="V1863" s="229"/>
      <c r="W1863" s="229"/>
      <c r="Y1863" s="223" t="str">
        <f t="shared" si="60"/>
        <v/>
      </c>
    </row>
    <row r="1864" spans="1:25" s="223" customFormat="1" ht="20.25">
      <c r="A1864" s="293"/>
      <c r="B1864" s="294" t="str">
        <f>IF(LEN(A1864)=0,"",INDEX('Smelter Reference List'!$A:$A,MATCH($A1864,'Smelter Reference List'!$E:$E,0)))</f>
        <v/>
      </c>
      <c r="C1864" s="300" t="str">
        <f>IF(LEN(A1864)=0,"",INDEX('Smelter Reference List'!$C:$C,MATCH($A1864,'Smelter Reference List'!$E:$E,0)))</f>
        <v/>
      </c>
      <c r="D1864" s="294" t="str">
        <f ca="1">IF(ISERROR($S1864),"",OFFSET('Smelter Reference List'!$C$4,$S1864-4,0)&amp;"")</f>
        <v/>
      </c>
      <c r="E1864" s="294" t="str">
        <f ca="1">IF(ISERROR($S1864),"",OFFSET('Smelter Reference List'!$D$4,$S1864-4,0)&amp;"")</f>
        <v/>
      </c>
      <c r="F1864" s="294" t="str">
        <f ca="1">IF(ISERROR($S1864),"",OFFSET('Smelter Reference List'!$E$4,$S1864-4,0))</f>
        <v/>
      </c>
      <c r="G1864" s="294" t="str">
        <f ca="1">IF(C1864=$U$4,"Enter smelter details", IF(ISERROR($S1864),"",OFFSET('Smelter Reference List'!$F$4,$S1864-4,0)))</f>
        <v/>
      </c>
      <c r="H1864" s="295" t="str">
        <f ca="1">IF(ISERROR($S1864),"",OFFSET('Smelter Reference List'!$G$4,$S1864-4,0))</f>
        <v/>
      </c>
      <c r="I1864" s="296" t="str">
        <f ca="1">IF(ISERROR($S1864),"",OFFSET('Smelter Reference List'!$H$4,$S1864-4,0))</f>
        <v/>
      </c>
      <c r="J1864" s="296" t="str">
        <f ca="1">IF(ISERROR($S1864),"",OFFSET('Smelter Reference List'!$I$4,$S1864-4,0))</f>
        <v/>
      </c>
      <c r="K1864" s="297"/>
      <c r="L1864" s="297"/>
      <c r="M1864" s="297"/>
      <c r="N1864" s="297"/>
      <c r="O1864" s="297"/>
      <c r="P1864" s="297"/>
      <c r="Q1864" s="298"/>
      <c r="R1864" s="227"/>
      <c r="S1864" s="228" t="e">
        <f>IF(C1864="",NA(),MATCH($B1864&amp;$C1864,'Smelter Reference List'!$J:$J,0))</f>
        <v>#N/A</v>
      </c>
      <c r="T1864" s="229"/>
      <c r="U1864" s="229">
        <f t="shared" ca="1" si="59"/>
        <v>0</v>
      </c>
      <c r="V1864" s="229"/>
      <c r="W1864" s="229"/>
      <c r="Y1864" s="223" t="str">
        <f t="shared" si="60"/>
        <v/>
      </c>
    </row>
    <row r="1865" spans="1:25" s="223" customFormat="1" ht="20.25">
      <c r="A1865" s="293"/>
      <c r="B1865" s="294" t="str">
        <f>IF(LEN(A1865)=0,"",INDEX('Smelter Reference List'!$A:$A,MATCH($A1865,'Smelter Reference List'!$E:$E,0)))</f>
        <v/>
      </c>
      <c r="C1865" s="300" t="str">
        <f>IF(LEN(A1865)=0,"",INDEX('Smelter Reference List'!$C:$C,MATCH($A1865,'Smelter Reference List'!$E:$E,0)))</f>
        <v/>
      </c>
      <c r="D1865" s="294" t="str">
        <f ca="1">IF(ISERROR($S1865),"",OFFSET('Smelter Reference List'!$C$4,$S1865-4,0)&amp;"")</f>
        <v/>
      </c>
      <c r="E1865" s="294" t="str">
        <f ca="1">IF(ISERROR($S1865),"",OFFSET('Smelter Reference List'!$D$4,$S1865-4,0)&amp;"")</f>
        <v/>
      </c>
      <c r="F1865" s="294" t="str">
        <f ca="1">IF(ISERROR($S1865),"",OFFSET('Smelter Reference List'!$E$4,$S1865-4,0))</f>
        <v/>
      </c>
      <c r="G1865" s="294" t="str">
        <f ca="1">IF(C1865=$U$4,"Enter smelter details", IF(ISERROR($S1865),"",OFFSET('Smelter Reference List'!$F$4,$S1865-4,0)))</f>
        <v/>
      </c>
      <c r="H1865" s="295" t="str">
        <f ca="1">IF(ISERROR($S1865),"",OFFSET('Smelter Reference List'!$G$4,$S1865-4,0))</f>
        <v/>
      </c>
      <c r="I1865" s="296" t="str">
        <f ca="1">IF(ISERROR($S1865),"",OFFSET('Smelter Reference List'!$H$4,$S1865-4,0))</f>
        <v/>
      </c>
      <c r="J1865" s="296" t="str">
        <f ca="1">IF(ISERROR($S1865),"",OFFSET('Smelter Reference List'!$I$4,$S1865-4,0))</f>
        <v/>
      </c>
      <c r="K1865" s="297"/>
      <c r="L1865" s="297"/>
      <c r="M1865" s="297"/>
      <c r="N1865" s="297"/>
      <c r="O1865" s="297"/>
      <c r="P1865" s="297"/>
      <c r="Q1865" s="298"/>
      <c r="R1865" s="227"/>
      <c r="S1865" s="228" t="e">
        <f>IF(C1865="",NA(),MATCH($B1865&amp;$C1865,'Smelter Reference List'!$J:$J,0))</f>
        <v>#N/A</v>
      </c>
      <c r="T1865" s="229"/>
      <c r="U1865" s="229">
        <f t="shared" ca="1" si="59"/>
        <v>0</v>
      </c>
      <c r="V1865" s="229"/>
      <c r="W1865" s="229"/>
      <c r="Y1865" s="223" t="str">
        <f t="shared" si="60"/>
        <v/>
      </c>
    </row>
    <row r="1866" spans="1:25" s="223" customFormat="1" ht="20.25">
      <c r="A1866" s="293"/>
      <c r="B1866" s="294" t="str">
        <f>IF(LEN(A1866)=0,"",INDEX('Smelter Reference List'!$A:$A,MATCH($A1866,'Smelter Reference List'!$E:$E,0)))</f>
        <v/>
      </c>
      <c r="C1866" s="300" t="str">
        <f>IF(LEN(A1866)=0,"",INDEX('Smelter Reference List'!$C:$C,MATCH($A1866,'Smelter Reference List'!$E:$E,0)))</f>
        <v/>
      </c>
      <c r="D1866" s="294" t="str">
        <f ca="1">IF(ISERROR($S1866),"",OFFSET('Smelter Reference List'!$C$4,$S1866-4,0)&amp;"")</f>
        <v/>
      </c>
      <c r="E1866" s="294" t="str">
        <f ca="1">IF(ISERROR($S1866),"",OFFSET('Smelter Reference List'!$D$4,$S1866-4,0)&amp;"")</f>
        <v/>
      </c>
      <c r="F1866" s="294" t="str">
        <f ca="1">IF(ISERROR($S1866),"",OFFSET('Smelter Reference List'!$E$4,$S1866-4,0))</f>
        <v/>
      </c>
      <c r="G1866" s="294" t="str">
        <f ca="1">IF(C1866=$U$4,"Enter smelter details", IF(ISERROR($S1866),"",OFFSET('Smelter Reference List'!$F$4,$S1866-4,0)))</f>
        <v/>
      </c>
      <c r="H1866" s="295" t="str">
        <f ca="1">IF(ISERROR($S1866),"",OFFSET('Smelter Reference List'!$G$4,$S1866-4,0))</f>
        <v/>
      </c>
      <c r="I1866" s="296" t="str">
        <f ca="1">IF(ISERROR($S1866),"",OFFSET('Smelter Reference List'!$H$4,$S1866-4,0))</f>
        <v/>
      </c>
      <c r="J1866" s="296" t="str">
        <f ca="1">IF(ISERROR($S1866),"",OFFSET('Smelter Reference List'!$I$4,$S1866-4,0))</f>
        <v/>
      </c>
      <c r="K1866" s="297"/>
      <c r="L1866" s="297"/>
      <c r="M1866" s="297"/>
      <c r="N1866" s="297"/>
      <c r="O1866" s="297"/>
      <c r="P1866" s="297"/>
      <c r="Q1866" s="298"/>
      <c r="R1866" s="227"/>
      <c r="S1866" s="228" t="e">
        <f>IF(C1866="",NA(),MATCH($B1866&amp;$C1866,'Smelter Reference List'!$J:$J,0))</f>
        <v>#N/A</v>
      </c>
      <c r="T1866" s="229"/>
      <c r="U1866" s="229">
        <f t="shared" ca="1" si="59"/>
        <v>0</v>
      </c>
      <c r="V1866" s="229"/>
      <c r="W1866" s="229"/>
      <c r="Y1866" s="223" t="str">
        <f t="shared" si="60"/>
        <v/>
      </c>
    </row>
    <row r="1867" spans="1:25" s="223" customFormat="1" ht="20.25">
      <c r="A1867" s="293"/>
      <c r="B1867" s="294" t="str">
        <f>IF(LEN(A1867)=0,"",INDEX('Smelter Reference List'!$A:$A,MATCH($A1867,'Smelter Reference List'!$E:$E,0)))</f>
        <v/>
      </c>
      <c r="C1867" s="300" t="str">
        <f>IF(LEN(A1867)=0,"",INDEX('Smelter Reference List'!$C:$C,MATCH($A1867,'Smelter Reference List'!$E:$E,0)))</f>
        <v/>
      </c>
      <c r="D1867" s="294" t="str">
        <f ca="1">IF(ISERROR($S1867),"",OFFSET('Smelter Reference List'!$C$4,$S1867-4,0)&amp;"")</f>
        <v/>
      </c>
      <c r="E1867" s="294" t="str">
        <f ca="1">IF(ISERROR($S1867),"",OFFSET('Smelter Reference List'!$D$4,$S1867-4,0)&amp;"")</f>
        <v/>
      </c>
      <c r="F1867" s="294" t="str">
        <f ca="1">IF(ISERROR($S1867),"",OFFSET('Smelter Reference List'!$E$4,$S1867-4,0))</f>
        <v/>
      </c>
      <c r="G1867" s="294" t="str">
        <f ca="1">IF(C1867=$U$4,"Enter smelter details", IF(ISERROR($S1867),"",OFFSET('Smelter Reference List'!$F$4,$S1867-4,0)))</f>
        <v/>
      </c>
      <c r="H1867" s="295" t="str">
        <f ca="1">IF(ISERROR($S1867),"",OFFSET('Smelter Reference List'!$G$4,$S1867-4,0))</f>
        <v/>
      </c>
      <c r="I1867" s="296" t="str">
        <f ca="1">IF(ISERROR($S1867),"",OFFSET('Smelter Reference List'!$H$4,$S1867-4,0))</f>
        <v/>
      </c>
      <c r="J1867" s="296" t="str">
        <f ca="1">IF(ISERROR($S1867),"",OFFSET('Smelter Reference List'!$I$4,$S1867-4,0))</f>
        <v/>
      </c>
      <c r="K1867" s="297"/>
      <c r="L1867" s="297"/>
      <c r="M1867" s="297"/>
      <c r="N1867" s="297"/>
      <c r="O1867" s="297"/>
      <c r="P1867" s="297"/>
      <c r="Q1867" s="298"/>
      <c r="R1867" s="227"/>
      <c r="S1867" s="228" t="e">
        <f>IF(C1867="",NA(),MATCH($B1867&amp;$C1867,'Smelter Reference List'!$J:$J,0))</f>
        <v>#N/A</v>
      </c>
      <c r="T1867" s="229"/>
      <c r="U1867" s="229">
        <f t="shared" ca="1" si="59"/>
        <v>0</v>
      </c>
      <c r="V1867" s="229"/>
      <c r="W1867" s="229"/>
      <c r="Y1867" s="223" t="str">
        <f t="shared" si="60"/>
        <v/>
      </c>
    </row>
    <row r="1868" spans="1:25" s="223" customFormat="1" ht="20.25">
      <c r="A1868" s="293"/>
      <c r="B1868" s="294" t="str">
        <f>IF(LEN(A1868)=0,"",INDEX('Smelter Reference List'!$A:$A,MATCH($A1868,'Smelter Reference List'!$E:$E,0)))</f>
        <v/>
      </c>
      <c r="C1868" s="300" t="str">
        <f>IF(LEN(A1868)=0,"",INDEX('Smelter Reference List'!$C:$C,MATCH($A1868,'Smelter Reference List'!$E:$E,0)))</f>
        <v/>
      </c>
      <c r="D1868" s="294" t="str">
        <f ca="1">IF(ISERROR($S1868),"",OFFSET('Smelter Reference List'!$C$4,$S1868-4,0)&amp;"")</f>
        <v/>
      </c>
      <c r="E1868" s="294" t="str">
        <f ca="1">IF(ISERROR($S1868),"",OFFSET('Smelter Reference List'!$D$4,$S1868-4,0)&amp;"")</f>
        <v/>
      </c>
      <c r="F1868" s="294" t="str">
        <f ca="1">IF(ISERROR($S1868),"",OFFSET('Smelter Reference List'!$E$4,$S1868-4,0))</f>
        <v/>
      </c>
      <c r="G1868" s="294" t="str">
        <f ca="1">IF(C1868=$U$4,"Enter smelter details", IF(ISERROR($S1868),"",OFFSET('Smelter Reference List'!$F$4,$S1868-4,0)))</f>
        <v/>
      </c>
      <c r="H1868" s="295" t="str">
        <f ca="1">IF(ISERROR($S1868),"",OFFSET('Smelter Reference List'!$G$4,$S1868-4,0))</f>
        <v/>
      </c>
      <c r="I1868" s="296" t="str">
        <f ca="1">IF(ISERROR($S1868),"",OFFSET('Smelter Reference List'!$H$4,$S1868-4,0))</f>
        <v/>
      </c>
      <c r="J1868" s="296" t="str">
        <f ca="1">IF(ISERROR($S1868),"",OFFSET('Smelter Reference List'!$I$4,$S1868-4,0))</f>
        <v/>
      </c>
      <c r="K1868" s="297"/>
      <c r="L1868" s="297"/>
      <c r="M1868" s="297"/>
      <c r="N1868" s="297"/>
      <c r="O1868" s="297"/>
      <c r="P1868" s="297"/>
      <c r="Q1868" s="298"/>
      <c r="R1868" s="227"/>
      <c r="S1868" s="228" t="e">
        <f>IF(C1868="",NA(),MATCH($B1868&amp;$C1868,'Smelter Reference List'!$J:$J,0))</f>
        <v>#N/A</v>
      </c>
      <c r="T1868" s="229"/>
      <c r="U1868" s="229">
        <f t="shared" ca="1" si="59"/>
        <v>0</v>
      </c>
      <c r="V1868" s="229"/>
      <c r="W1868" s="229"/>
      <c r="Y1868" s="223" t="str">
        <f t="shared" si="60"/>
        <v/>
      </c>
    </row>
    <row r="1869" spans="1:25" s="223" customFormat="1" ht="20.25">
      <c r="A1869" s="293"/>
      <c r="B1869" s="294" t="str">
        <f>IF(LEN(A1869)=0,"",INDEX('Smelter Reference List'!$A:$A,MATCH($A1869,'Smelter Reference List'!$E:$E,0)))</f>
        <v/>
      </c>
      <c r="C1869" s="300" t="str">
        <f>IF(LEN(A1869)=0,"",INDEX('Smelter Reference List'!$C:$C,MATCH($A1869,'Smelter Reference List'!$E:$E,0)))</f>
        <v/>
      </c>
      <c r="D1869" s="294" t="str">
        <f ca="1">IF(ISERROR($S1869),"",OFFSET('Smelter Reference List'!$C$4,$S1869-4,0)&amp;"")</f>
        <v/>
      </c>
      <c r="E1869" s="294" t="str">
        <f ca="1">IF(ISERROR($S1869),"",OFFSET('Smelter Reference List'!$D$4,$S1869-4,0)&amp;"")</f>
        <v/>
      </c>
      <c r="F1869" s="294" t="str">
        <f ca="1">IF(ISERROR($S1869),"",OFFSET('Smelter Reference List'!$E$4,$S1869-4,0))</f>
        <v/>
      </c>
      <c r="G1869" s="294" t="str">
        <f ca="1">IF(C1869=$U$4,"Enter smelter details", IF(ISERROR($S1869),"",OFFSET('Smelter Reference List'!$F$4,$S1869-4,0)))</f>
        <v/>
      </c>
      <c r="H1869" s="295" t="str">
        <f ca="1">IF(ISERROR($S1869),"",OFFSET('Smelter Reference List'!$G$4,$S1869-4,0))</f>
        <v/>
      </c>
      <c r="I1869" s="296" t="str">
        <f ca="1">IF(ISERROR($S1869),"",OFFSET('Smelter Reference List'!$H$4,$S1869-4,0))</f>
        <v/>
      </c>
      <c r="J1869" s="296" t="str">
        <f ca="1">IF(ISERROR($S1869),"",OFFSET('Smelter Reference List'!$I$4,$S1869-4,0))</f>
        <v/>
      </c>
      <c r="K1869" s="297"/>
      <c r="L1869" s="297"/>
      <c r="M1869" s="297"/>
      <c r="N1869" s="297"/>
      <c r="O1869" s="297"/>
      <c r="P1869" s="297"/>
      <c r="Q1869" s="298"/>
      <c r="R1869" s="227"/>
      <c r="S1869" s="228" t="e">
        <f>IF(C1869="",NA(),MATCH($B1869&amp;$C1869,'Smelter Reference List'!$J:$J,0))</f>
        <v>#N/A</v>
      </c>
      <c r="T1869" s="229"/>
      <c r="U1869" s="229">
        <f t="shared" ca="1" si="59"/>
        <v>0</v>
      </c>
      <c r="V1869" s="229"/>
      <c r="W1869" s="229"/>
      <c r="Y1869" s="223" t="str">
        <f t="shared" si="60"/>
        <v/>
      </c>
    </row>
    <row r="1870" spans="1:25" s="223" customFormat="1" ht="20.25">
      <c r="A1870" s="293"/>
      <c r="B1870" s="294" t="str">
        <f>IF(LEN(A1870)=0,"",INDEX('Smelter Reference List'!$A:$A,MATCH($A1870,'Smelter Reference List'!$E:$E,0)))</f>
        <v/>
      </c>
      <c r="C1870" s="300" t="str">
        <f>IF(LEN(A1870)=0,"",INDEX('Smelter Reference List'!$C:$C,MATCH($A1870,'Smelter Reference List'!$E:$E,0)))</f>
        <v/>
      </c>
      <c r="D1870" s="294" t="str">
        <f ca="1">IF(ISERROR($S1870),"",OFFSET('Smelter Reference List'!$C$4,$S1870-4,0)&amp;"")</f>
        <v/>
      </c>
      <c r="E1870" s="294" t="str">
        <f ca="1">IF(ISERROR($S1870),"",OFFSET('Smelter Reference List'!$D$4,$S1870-4,0)&amp;"")</f>
        <v/>
      </c>
      <c r="F1870" s="294" t="str">
        <f ca="1">IF(ISERROR($S1870),"",OFFSET('Smelter Reference List'!$E$4,$S1870-4,0))</f>
        <v/>
      </c>
      <c r="G1870" s="294" t="str">
        <f ca="1">IF(C1870=$U$4,"Enter smelter details", IF(ISERROR($S1870),"",OFFSET('Smelter Reference List'!$F$4,$S1870-4,0)))</f>
        <v/>
      </c>
      <c r="H1870" s="295" t="str">
        <f ca="1">IF(ISERROR($S1870),"",OFFSET('Smelter Reference List'!$G$4,$S1870-4,0))</f>
        <v/>
      </c>
      <c r="I1870" s="296" t="str">
        <f ca="1">IF(ISERROR($S1870),"",OFFSET('Smelter Reference List'!$H$4,$S1870-4,0))</f>
        <v/>
      </c>
      <c r="J1870" s="296" t="str">
        <f ca="1">IF(ISERROR($S1870),"",OFFSET('Smelter Reference List'!$I$4,$S1870-4,0))</f>
        <v/>
      </c>
      <c r="K1870" s="297"/>
      <c r="L1870" s="297"/>
      <c r="M1870" s="297"/>
      <c r="N1870" s="297"/>
      <c r="O1870" s="297"/>
      <c r="P1870" s="297"/>
      <c r="Q1870" s="298"/>
      <c r="R1870" s="227"/>
      <c r="S1870" s="228" t="e">
        <f>IF(C1870="",NA(),MATCH($B1870&amp;$C1870,'Smelter Reference List'!$J:$J,0))</f>
        <v>#N/A</v>
      </c>
      <c r="T1870" s="229"/>
      <c r="U1870" s="229">
        <f t="shared" ca="1" si="59"/>
        <v>0</v>
      </c>
      <c r="V1870" s="229"/>
      <c r="W1870" s="229"/>
      <c r="Y1870" s="223" t="str">
        <f t="shared" si="60"/>
        <v/>
      </c>
    </row>
    <row r="1871" spans="1:25" s="223" customFormat="1" ht="20.25">
      <c r="A1871" s="293"/>
      <c r="B1871" s="294" t="str">
        <f>IF(LEN(A1871)=0,"",INDEX('Smelter Reference List'!$A:$A,MATCH($A1871,'Smelter Reference List'!$E:$E,0)))</f>
        <v/>
      </c>
      <c r="C1871" s="300" t="str">
        <f>IF(LEN(A1871)=0,"",INDEX('Smelter Reference List'!$C:$C,MATCH($A1871,'Smelter Reference List'!$E:$E,0)))</f>
        <v/>
      </c>
      <c r="D1871" s="294" t="str">
        <f ca="1">IF(ISERROR($S1871),"",OFFSET('Smelter Reference List'!$C$4,$S1871-4,0)&amp;"")</f>
        <v/>
      </c>
      <c r="E1871" s="294" t="str">
        <f ca="1">IF(ISERROR($S1871),"",OFFSET('Smelter Reference List'!$D$4,$S1871-4,0)&amp;"")</f>
        <v/>
      </c>
      <c r="F1871" s="294" t="str">
        <f ca="1">IF(ISERROR($S1871),"",OFFSET('Smelter Reference List'!$E$4,$S1871-4,0))</f>
        <v/>
      </c>
      <c r="G1871" s="294" t="str">
        <f ca="1">IF(C1871=$U$4,"Enter smelter details", IF(ISERROR($S1871),"",OFFSET('Smelter Reference List'!$F$4,$S1871-4,0)))</f>
        <v/>
      </c>
      <c r="H1871" s="295" t="str">
        <f ca="1">IF(ISERROR($S1871),"",OFFSET('Smelter Reference List'!$G$4,$S1871-4,0))</f>
        <v/>
      </c>
      <c r="I1871" s="296" t="str">
        <f ca="1">IF(ISERROR($S1871),"",OFFSET('Smelter Reference List'!$H$4,$S1871-4,0))</f>
        <v/>
      </c>
      <c r="J1871" s="296" t="str">
        <f ca="1">IF(ISERROR($S1871),"",OFFSET('Smelter Reference List'!$I$4,$S1871-4,0))</f>
        <v/>
      </c>
      <c r="K1871" s="297"/>
      <c r="L1871" s="297"/>
      <c r="M1871" s="297"/>
      <c r="N1871" s="297"/>
      <c r="O1871" s="297"/>
      <c r="P1871" s="297"/>
      <c r="Q1871" s="298"/>
      <c r="R1871" s="227"/>
      <c r="S1871" s="228" t="e">
        <f>IF(C1871="",NA(),MATCH($B1871&amp;$C1871,'Smelter Reference List'!$J:$J,0))</f>
        <v>#N/A</v>
      </c>
      <c r="T1871" s="229"/>
      <c r="U1871" s="229">
        <f t="shared" ca="1" si="59"/>
        <v>0</v>
      </c>
      <c r="V1871" s="229"/>
      <c r="W1871" s="229"/>
      <c r="Y1871" s="223" t="str">
        <f t="shared" si="60"/>
        <v/>
      </c>
    </row>
    <row r="1872" spans="1:25" s="223" customFormat="1" ht="20.25">
      <c r="A1872" s="293"/>
      <c r="B1872" s="294" t="str">
        <f>IF(LEN(A1872)=0,"",INDEX('Smelter Reference List'!$A:$A,MATCH($A1872,'Smelter Reference List'!$E:$E,0)))</f>
        <v/>
      </c>
      <c r="C1872" s="300" t="str">
        <f>IF(LEN(A1872)=0,"",INDEX('Smelter Reference List'!$C:$C,MATCH($A1872,'Smelter Reference List'!$E:$E,0)))</f>
        <v/>
      </c>
      <c r="D1872" s="294" t="str">
        <f ca="1">IF(ISERROR($S1872),"",OFFSET('Smelter Reference List'!$C$4,$S1872-4,0)&amp;"")</f>
        <v/>
      </c>
      <c r="E1872" s="294" t="str">
        <f ca="1">IF(ISERROR($S1872),"",OFFSET('Smelter Reference List'!$D$4,$S1872-4,0)&amp;"")</f>
        <v/>
      </c>
      <c r="F1872" s="294" t="str">
        <f ca="1">IF(ISERROR($S1872),"",OFFSET('Smelter Reference List'!$E$4,$S1872-4,0))</f>
        <v/>
      </c>
      <c r="G1872" s="294" t="str">
        <f ca="1">IF(C1872=$U$4,"Enter smelter details", IF(ISERROR($S1872),"",OFFSET('Smelter Reference List'!$F$4,$S1872-4,0)))</f>
        <v/>
      </c>
      <c r="H1872" s="295" t="str">
        <f ca="1">IF(ISERROR($S1872),"",OFFSET('Smelter Reference List'!$G$4,$S1872-4,0))</f>
        <v/>
      </c>
      <c r="I1872" s="296" t="str">
        <f ca="1">IF(ISERROR($S1872),"",OFFSET('Smelter Reference List'!$H$4,$S1872-4,0))</f>
        <v/>
      </c>
      <c r="J1872" s="296" t="str">
        <f ca="1">IF(ISERROR($S1872),"",OFFSET('Smelter Reference List'!$I$4,$S1872-4,0))</f>
        <v/>
      </c>
      <c r="K1872" s="297"/>
      <c r="L1872" s="297"/>
      <c r="M1872" s="297"/>
      <c r="N1872" s="297"/>
      <c r="O1872" s="297"/>
      <c r="P1872" s="297"/>
      <c r="Q1872" s="298"/>
      <c r="R1872" s="227"/>
      <c r="S1872" s="228" t="e">
        <f>IF(C1872="",NA(),MATCH($B1872&amp;$C1872,'Smelter Reference List'!$J:$J,0))</f>
        <v>#N/A</v>
      </c>
      <c r="T1872" s="229"/>
      <c r="U1872" s="229">
        <f t="shared" ca="1" si="59"/>
        <v>0</v>
      </c>
      <c r="V1872" s="229"/>
      <c r="W1872" s="229"/>
      <c r="Y1872" s="223" t="str">
        <f t="shared" si="60"/>
        <v/>
      </c>
    </row>
    <row r="1873" spans="1:25" s="223" customFormat="1" ht="20.25">
      <c r="A1873" s="293"/>
      <c r="B1873" s="294" t="str">
        <f>IF(LEN(A1873)=0,"",INDEX('Smelter Reference List'!$A:$A,MATCH($A1873,'Smelter Reference List'!$E:$E,0)))</f>
        <v/>
      </c>
      <c r="C1873" s="300" t="str">
        <f>IF(LEN(A1873)=0,"",INDEX('Smelter Reference List'!$C:$C,MATCH($A1873,'Smelter Reference List'!$E:$E,0)))</f>
        <v/>
      </c>
      <c r="D1873" s="294" t="str">
        <f ca="1">IF(ISERROR($S1873),"",OFFSET('Smelter Reference List'!$C$4,$S1873-4,0)&amp;"")</f>
        <v/>
      </c>
      <c r="E1873" s="294" t="str">
        <f ca="1">IF(ISERROR($S1873),"",OFFSET('Smelter Reference List'!$D$4,$S1873-4,0)&amp;"")</f>
        <v/>
      </c>
      <c r="F1873" s="294" t="str">
        <f ca="1">IF(ISERROR($S1873),"",OFFSET('Smelter Reference List'!$E$4,$S1873-4,0))</f>
        <v/>
      </c>
      <c r="G1873" s="294" t="str">
        <f ca="1">IF(C1873=$U$4,"Enter smelter details", IF(ISERROR($S1873),"",OFFSET('Smelter Reference List'!$F$4,$S1873-4,0)))</f>
        <v/>
      </c>
      <c r="H1873" s="295" t="str">
        <f ca="1">IF(ISERROR($S1873),"",OFFSET('Smelter Reference List'!$G$4,$S1873-4,0))</f>
        <v/>
      </c>
      <c r="I1873" s="296" t="str">
        <f ca="1">IF(ISERROR($S1873),"",OFFSET('Smelter Reference List'!$H$4,$S1873-4,0))</f>
        <v/>
      </c>
      <c r="J1873" s="296" t="str">
        <f ca="1">IF(ISERROR($S1873),"",OFFSET('Smelter Reference List'!$I$4,$S1873-4,0))</f>
        <v/>
      </c>
      <c r="K1873" s="297"/>
      <c r="L1873" s="297"/>
      <c r="M1873" s="297"/>
      <c r="N1873" s="297"/>
      <c r="O1873" s="297"/>
      <c r="P1873" s="297"/>
      <c r="Q1873" s="298"/>
      <c r="R1873" s="227"/>
      <c r="S1873" s="228" t="e">
        <f>IF(C1873="",NA(),MATCH($B1873&amp;$C1873,'Smelter Reference List'!$J:$J,0))</f>
        <v>#N/A</v>
      </c>
      <c r="T1873" s="229"/>
      <c r="U1873" s="229">
        <f t="shared" ca="1" si="59"/>
        <v>0</v>
      </c>
      <c r="V1873" s="229"/>
      <c r="W1873" s="229"/>
      <c r="Y1873" s="223" t="str">
        <f t="shared" si="60"/>
        <v/>
      </c>
    </row>
    <row r="1874" spans="1:25" s="223" customFormat="1" ht="20.25">
      <c r="A1874" s="293"/>
      <c r="B1874" s="294" t="str">
        <f>IF(LEN(A1874)=0,"",INDEX('Smelter Reference List'!$A:$A,MATCH($A1874,'Smelter Reference List'!$E:$E,0)))</f>
        <v/>
      </c>
      <c r="C1874" s="300" t="str">
        <f>IF(LEN(A1874)=0,"",INDEX('Smelter Reference List'!$C:$C,MATCH($A1874,'Smelter Reference List'!$E:$E,0)))</f>
        <v/>
      </c>
      <c r="D1874" s="294" t="str">
        <f ca="1">IF(ISERROR($S1874),"",OFFSET('Smelter Reference List'!$C$4,$S1874-4,0)&amp;"")</f>
        <v/>
      </c>
      <c r="E1874" s="294" t="str">
        <f ca="1">IF(ISERROR($S1874),"",OFFSET('Smelter Reference List'!$D$4,$S1874-4,0)&amp;"")</f>
        <v/>
      </c>
      <c r="F1874" s="294" t="str">
        <f ca="1">IF(ISERROR($S1874),"",OFFSET('Smelter Reference List'!$E$4,$S1874-4,0))</f>
        <v/>
      </c>
      <c r="G1874" s="294" t="str">
        <f ca="1">IF(C1874=$U$4,"Enter smelter details", IF(ISERROR($S1874),"",OFFSET('Smelter Reference List'!$F$4,$S1874-4,0)))</f>
        <v/>
      </c>
      <c r="H1874" s="295" t="str">
        <f ca="1">IF(ISERROR($S1874),"",OFFSET('Smelter Reference List'!$G$4,$S1874-4,0))</f>
        <v/>
      </c>
      <c r="I1874" s="296" t="str">
        <f ca="1">IF(ISERROR($S1874),"",OFFSET('Smelter Reference List'!$H$4,$S1874-4,0))</f>
        <v/>
      </c>
      <c r="J1874" s="296" t="str">
        <f ca="1">IF(ISERROR($S1874),"",OFFSET('Smelter Reference List'!$I$4,$S1874-4,0))</f>
        <v/>
      </c>
      <c r="K1874" s="297"/>
      <c r="L1874" s="297"/>
      <c r="M1874" s="297"/>
      <c r="N1874" s="297"/>
      <c r="O1874" s="297"/>
      <c r="P1874" s="297"/>
      <c r="Q1874" s="298"/>
      <c r="R1874" s="227"/>
      <c r="S1874" s="228" t="e">
        <f>IF(C1874="",NA(),MATCH($B1874&amp;$C1874,'Smelter Reference List'!$J:$J,0))</f>
        <v>#N/A</v>
      </c>
      <c r="T1874" s="229"/>
      <c r="U1874" s="229">
        <f t="shared" ca="1" si="59"/>
        <v>0</v>
      </c>
      <c r="V1874" s="229"/>
      <c r="W1874" s="229"/>
      <c r="Y1874" s="223" t="str">
        <f t="shared" si="60"/>
        <v/>
      </c>
    </row>
    <row r="1875" spans="1:25" s="223" customFormat="1" ht="20.25">
      <c r="A1875" s="293"/>
      <c r="B1875" s="294" t="str">
        <f>IF(LEN(A1875)=0,"",INDEX('Smelter Reference List'!$A:$A,MATCH($A1875,'Smelter Reference List'!$E:$E,0)))</f>
        <v/>
      </c>
      <c r="C1875" s="300" t="str">
        <f>IF(LEN(A1875)=0,"",INDEX('Smelter Reference List'!$C:$C,MATCH($A1875,'Smelter Reference List'!$E:$E,0)))</f>
        <v/>
      </c>
      <c r="D1875" s="294" t="str">
        <f ca="1">IF(ISERROR($S1875),"",OFFSET('Smelter Reference List'!$C$4,$S1875-4,0)&amp;"")</f>
        <v/>
      </c>
      <c r="E1875" s="294" t="str">
        <f ca="1">IF(ISERROR($S1875),"",OFFSET('Smelter Reference List'!$D$4,$S1875-4,0)&amp;"")</f>
        <v/>
      </c>
      <c r="F1875" s="294" t="str">
        <f ca="1">IF(ISERROR($S1875),"",OFFSET('Smelter Reference List'!$E$4,$S1875-4,0))</f>
        <v/>
      </c>
      <c r="G1875" s="294" t="str">
        <f ca="1">IF(C1875=$U$4,"Enter smelter details", IF(ISERROR($S1875),"",OFFSET('Smelter Reference List'!$F$4,$S1875-4,0)))</f>
        <v/>
      </c>
      <c r="H1875" s="295" t="str">
        <f ca="1">IF(ISERROR($S1875),"",OFFSET('Smelter Reference List'!$G$4,$S1875-4,0))</f>
        <v/>
      </c>
      <c r="I1875" s="296" t="str">
        <f ca="1">IF(ISERROR($S1875),"",OFFSET('Smelter Reference List'!$H$4,$S1875-4,0))</f>
        <v/>
      </c>
      <c r="J1875" s="296" t="str">
        <f ca="1">IF(ISERROR($S1875),"",OFFSET('Smelter Reference List'!$I$4,$S1875-4,0))</f>
        <v/>
      </c>
      <c r="K1875" s="297"/>
      <c r="L1875" s="297"/>
      <c r="M1875" s="297"/>
      <c r="N1875" s="297"/>
      <c r="O1875" s="297"/>
      <c r="P1875" s="297"/>
      <c r="Q1875" s="298"/>
      <c r="R1875" s="227"/>
      <c r="S1875" s="228" t="e">
        <f>IF(C1875="",NA(),MATCH($B1875&amp;$C1875,'Smelter Reference List'!$J:$J,0))</f>
        <v>#N/A</v>
      </c>
      <c r="T1875" s="229"/>
      <c r="U1875" s="229">
        <f t="shared" ca="1" si="59"/>
        <v>0</v>
      </c>
      <c r="V1875" s="229"/>
      <c r="W1875" s="229"/>
      <c r="Y1875" s="223" t="str">
        <f t="shared" si="60"/>
        <v/>
      </c>
    </row>
    <row r="1876" spans="1:25" s="223" customFormat="1" ht="20.25">
      <c r="A1876" s="293"/>
      <c r="B1876" s="294" t="str">
        <f>IF(LEN(A1876)=0,"",INDEX('Smelter Reference List'!$A:$A,MATCH($A1876,'Smelter Reference List'!$E:$E,0)))</f>
        <v/>
      </c>
      <c r="C1876" s="300" t="str">
        <f>IF(LEN(A1876)=0,"",INDEX('Smelter Reference List'!$C:$C,MATCH($A1876,'Smelter Reference List'!$E:$E,0)))</f>
        <v/>
      </c>
      <c r="D1876" s="294" t="str">
        <f ca="1">IF(ISERROR($S1876),"",OFFSET('Smelter Reference List'!$C$4,$S1876-4,0)&amp;"")</f>
        <v/>
      </c>
      <c r="E1876" s="294" t="str">
        <f ca="1">IF(ISERROR($S1876),"",OFFSET('Smelter Reference List'!$D$4,$S1876-4,0)&amp;"")</f>
        <v/>
      </c>
      <c r="F1876" s="294" t="str">
        <f ca="1">IF(ISERROR($S1876),"",OFFSET('Smelter Reference List'!$E$4,$S1876-4,0))</f>
        <v/>
      </c>
      <c r="G1876" s="294" t="str">
        <f ca="1">IF(C1876=$U$4,"Enter smelter details", IF(ISERROR($S1876),"",OFFSET('Smelter Reference List'!$F$4,$S1876-4,0)))</f>
        <v/>
      </c>
      <c r="H1876" s="295" t="str">
        <f ca="1">IF(ISERROR($S1876),"",OFFSET('Smelter Reference List'!$G$4,$S1876-4,0))</f>
        <v/>
      </c>
      <c r="I1876" s="296" t="str">
        <f ca="1">IF(ISERROR($S1876),"",OFFSET('Smelter Reference List'!$H$4,$S1876-4,0))</f>
        <v/>
      </c>
      <c r="J1876" s="296" t="str">
        <f ca="1">IF(ISERROR($S1876),"",OFFSET('Smelter Reference List'!$I$4,$S1876-4,0))</f>
        <v/>
      </c>
      <c r="K1876" s="297"/>
      <c r="L1876" s="297"/>
      <c r="M1876" s="297"/>
      <c r="N1876" s="297"/>
      <c r="O1876" s="297"/>
      <c r="P1876" s="297"/>
      <c r="Q1876" s="298"/>
      <c r="R1876" s="227"/>
      <c r="S1876" s="228" t="e">
        <f>IF(C1876="",NA(),MATCH($B1876&amp;$C1876,'Smelter Reference List'!$J:$J,0))</f>
        <v>#N/A</v>
      </c>
      <c r="T1876" s="229"/>
      <c r="U1876" s="229">
        <f t="shared" ca="1" si="59"/>
        <v>0</v>
      </c>
      <c r="V1876" s="229"/>
      <c r="W1876" s="229"/>
      <c r="Y1876" s="223" t="str">
        <f t="shared" si="60"/>
        <v/>
      </c>
    </row>
    <row r="1877" spans="1:25" s="223" customFormat="1" ht="20.25">
      <c r="A1877" s="293"/>
      <c r="B1877" s="294" t="str">
        <f>IF(LEN(A1877)=0,"",INDEX('Smelter Reference List'!$A:$A,MATCH($A1877,'Smelter Reference List'!$E:$E,0)))</f>
        <v/>
      </c>
      <c r="C1877" s="300" t="str">
        <f>IF(LEN(A1877)=0,"",INDEX('Smelter Reference List'!$C:$C,MATCH($A1877,'Smelter Reference List'!$E:$E,0)))</f>
        <v/>
      </c>
      <c r="D1877" s="294" t="str">
        <f ca="1">IF(ISERROR($S1877),"",OFFSET('Smelter Reference List'!$C$4,$S1877-4,0)&amp;"")</f>
        <v/>
      </c>
      <c r="E1877" s="294" t="str">
        <f ca="1">IF(ISERROR($S1877),"",OFFSET('Smelter Reference List'!$D$4,$S1877-4,0)&amp;"")</f>
        <v/>
      </c>
      <c r="F1877" s="294" t="str">
        <f ca="1">IF(ISERROR($S1877),"",OFFSET('Smelter Reference List'!$E$4,$S1877-4,0))</f>
        <v/>
      </c>
      <c r="G1877" s="294" t="str">
        <f ca="1">IF(C1877=$U$4,"Enter smelter details", IF(ISERROR($S1877),"",OFFSET('Smelter Reference List'!$F$4,$S1877-4,0)))</f>
        <v/>
      </c>
      <c r="H1877" s="295" t="str">
        <f ca="1">IF(ISERROR($S1877),"",OFFSET('Smelter Reference List'!$G$4,$S1877-4,0))</f>
        <v/>
      </c>
      <c r="I1877" s="296" t="str">
        <f ca="1">IF(ISERROR($S1877),"",OFFSET('Smelter Reference List'!$H$4,$S1877-4,0))</f>
        <v/>
      </c>
      <c r="J1877" s="296" t="str">
        <f ca="1">IF(ISERROR($S1877),"",OFFSET('Smelter Reference List'!$I$4,$S1877-4,0))</f>
        <v/>
      </c>
      <c r="K1877" s="297"/>
      <c r="L1877" s="297"/>
      <c r="M1877" s="297"/>
      <c r="N1877" s="297"/>
      <c r="O1877" s="297"/>
      <c r="P1877" s="297"/>
      <c r="Q1877" s="298"/>
      <c r="R1877" s="227"/>
      <c r="S1877" s="228" t="e">
        <f>IF(C1877="",NA(),MATCH($B1877&amp;$C1877,'Smelter Reference List'!$J:$J,0))</f>
        <v>#N/A</v>
      </c>
      <c r="T1877" s="229"/>
      <c r="U1877" s="229">
        <f t="shared" ca="1" si="59"/>
        <v>0</v>
      </c>
      <c r="V1877" s="229"/>
      <c r="W1877" s="229"/>
      <c r="Y1877" s="223" t="str">
        <f t="shared" si="60"/>
        <v/>
      </c>
    </row>
    <row r="1878" spans="1:25" s="223" customFormat="1" ht="20.25">
      <c r="A1878" s="293"/>
      <c r="B1878" s="294" t="str">
        <f>IF(LEN(A1878)=0,"",INDEX('Smelter Reference List'!$A:$A,MATCH($A1878,'Smelter Reference List'!$E:$E,0)))</f>
        <v/>
      </c>
      <c r="C1878" s="300" t="str">
        <f>IF(LEN(A1878)=0,"",INDEX('Smelter Reference List'!$C:$C,MATCH($A1878,'Smelter Reference List'!$E:$E,0)))</f>
        <v/>
      </c>
      <c r="D1878" s="294" t="str">
        <f ca="1">IF(ISERROR($S1878),"",OFFSET('Smelter Reference List'!$C$4,$S1878-4,0)&amp;"")</f>
        <v/>
      </c>
      <c r="E1878" s="294" t="str">
        <f ca="1">IF(ISERROR($S1878),"",OFFSET('Smelter Reference List'!$D$4,$S1878-4,0)&amp;"")</f>
        <v/>
      </c>
      <c r="F1878" s="294" t="str">
        <f ca="1">IF(ISERROR($S1878),"",OFFSET('Smelter Reference List'!$E$4,$S1878-4,0))</f>
        <v/>
      </c>
      <c r="G1878" s="294" t="str">
        <f ca="1">IF(C1878=$U$4,"Enter smelter details", IF(ISERROR($S1878),"",OFFSET('Smelter Reference List'!$F$4,$S1878-4,0)))</f>
        <v/>
      </c>
      <c r="H1878" s="295" t="str">
        <f ca="1">IF(ISERROR($S1878),"",OFFSET('Smelter Reference List'!$G$4,$S1878-4,0))</f>
        <v/>
      </c>
      <c r="I1878" s="296" t="str">
        <f ca="1">IF(ISERROR($S1878),"",OFFSET('Smelter Reference List'!$H$4,$S1878-4,0))</f>
        <v/>
      </c>
      <c r="J1878" s="296" t="str">
        <f ca="1">IF(ISERROR($S1878),"",OFFSET('Smelter Reference List'!$I$4,$S1878-4,0))</f>
        <v/>
      </c>
      <c r="K1878" s="297"/>
      <c r="L1878" s="297"/>
      <c r="M1878" s="297"/>
      <c r="N1878" s="297"/>
      <c r="O1878" s="297"/>
      <c r="P1878" s="297"/>
      <c r="Q1878" s="298"/>
      <c r="R1878" s="227"/>
      <c r="S1878" s="228" t="e">
        <f>IF(C1878="",NA(),MATCH($B1878&amp;$C1878,'Smelter Reference List'!$J:$J,0))</f>
        <v>#N/A</v>
      </c>
      <c r="T1878" s="229"/>
      <c r="U1878" s="229">
        <f t="shared" ca="1" si="59"/>
        <v>0</v>
      </c>
      <c r="V1878" s="229"/>
      <c r="W1878" s="229"/>
      <c r="Y1878" s="223" t="str">
        <f t="shared" si="60"/>
        <v/>
      </c>
    </row>
    <row r="1879" spans="1:25" s="223" customFormat="1" ht="20.25">
      <c r="A1879" s="293"/>
      <c r="B1879" s="294" t="str">
        <f>IF(LEN(A1879)=0,"",INDEX('Smelter Reference List'!$A:$A,MATCH($A1879,'Smelter Reference List'!$E:$E,0)))</f>
        <v/>
      </c>
      <c r="C1879" s="300" t="str">
        <f>IF(LEN(A1879)=0,"",INDEX('Smelter Reference List'!$C:$C,MATCH($A1879,'Smelter Reference List'!$E:$E,0)))</f>
        <v/>
      </c>
      <c r="D1879" s="294" t="str">
        <f ca="1">IF(ISERROR($S1879),"",OFFSET('Smelter Reference List'!$C$4,$S1879-4,0)&amp;"")</f>
        <v/>
      </c>
      <c r="E1879" s="294" t="str">
        <f ca="1">IF(ISERROR($S1879),"",OFFSET('Smelter Reference List'!$D$4,$S1879-4,0)&amp;"")</f>
        <v/>
      </c>
      <c r="F1879" s="294" t="str">
        <f ca="1">IF(ISERROR($S1879),"",OFFSET('Smelter Reference List'!$E$4,$S1879-4,0))</f>
        <v/>
      </c>
      <c r="G1879" s="294" t="str">
        <f ca="1">IF(C1879=$U$4,"Enter smelter details", IF(ISERROR($S1879),"",OFFSET('Smelter Reference List'!$F$4,$S1879-4,0)))</f>
        <v/>
      </c>
      <c r="H1879" s="295" t="str">
        <f ca="1">IF(ISERROR($S1879),"",OFFSET('Smelter Reference List'!$G$4,$S1879-4,0))</f>
        <v/>
      </c>
      <c r="I1879" s="296" t="str">
        <f ca="1">IF(ISERROR($S1879),"",OFFSET('Smelter Reference List'!$H$4,$S1879-4,0))</f>
        <v/>
      </c>
      <c r="J1879" s="296" t="str">
        <f ca="1">IF(ISERROR($S1879),"",OFFSET('Smelter Reference List'!$I$4,$S1879-4,0))</f>
        <v/>
      </c>
      <c r="K1879" s="297"/>
      <c r="L1879" s="297"/>
      <c r="M1879" s="297"/>
      <c r="N1879" s="297"/>
      <c r="O1879" s="297"/>
      <c r="P1879" s="297"/>
      <c r="Q1879" s="298"/>
      <c r="R1879" s="227"/>
      <c r="S1879" s="228" t="e">
        <f>IF(C1879="",NA(),MATCH($B1879&amp;$C1879,'Smelter Reference List'!$J:$J,0))</f>
        <v>#N/A</v>
      </c>
      <c r="T1879" s="229"/>
      <c r="U1879" s="229">
        <f t="shared" ca="1" si="59"/>
        <v>0</v>
      </c>
      <c r="V1879" s="229"/>
      <c r="W1879" s="229"/>
      <c r="Y1879" s="223" t="str">
        <f t="shared" si="60"/>
        <v/>
      </c>
    </row>
    <row r="1880" spans="1:25" s="223" customFormat="1" ht="20.25">
      <c r="A1880" s="293"/>
      <c r="B1880" s="294" t="str">
        <f>IF(LEN(A1880)=0,"",INDEX('Smelter Reference List'!$A:$A,MATCH($A1880,'Smelter Reference List'!$E:$E,0)))</f>
        <v/>
      </c>
      <c r="C1880" s="300" t="str">
        <f>IF(LEN(A1880)=0,"",INDEX('Smelter Reference List'!$C:$C,MATCH($A1880,'Smelter Reference List'!$E:$E,0)))</f>
        <v/>
      </c>
      <c r="D1880" s="294" t="str">
        <f ca="1">IF(ISERROR($S1880),"",OFFSET('Smelter Reference List'!$C$4,$S1880-4,0)&amp;"")</f>
        <v/>
      </c>
      <c r="E1880" s="294" t="str">
        <f ca="1">IF(ISERROR($S1880),"",OFFSET('Smelter Reference List'!$D$4,$S1880-4,0)&amp;"")</f>
        <v/>
      </c>
      <c r="F1880" s="294" t="str">
        <f ca="1">IF(ISERROR($S1880),"",OFFSET('Smelter Reference List'!$E$4,$S1880-4,0))</f>
        <v/>
      </c>
      <c r="G1880" s="294" t="str">
        <f ca="1">IF(C1880=$U$4,"Enter smelter details", IF(ISERROR($S1880),"",OFFSET('Smelter Reference List'!$F$4,$S1880-4,0)))</f>
        <v/>
      </c>
      <c r="H1880" s="295" t="str">
        <f ca="1">IF(ISERROR($S1880),"",OFFSET('Smelter Reference List'!$G$4,$S1880-4,0))</f>
        <v/>
      </c>
      <c r="I1880" s="296" t="str">
        <f ca="1">IF(ISERROR($S1880),"",OFFSET('Smelter Reference List'!$H$4,$S1880-4,0))</f>
        <v/>
      </c>
      <c r="J1880" s="296" t="str">
        <f ca="1">IF(ISERROR($S1880),"",OFFSET('Smelter Reference List'!$I$4,$S1880-4,0))</f>
        <v/>
      </c>
      <c r="K1880" s="297"/>
      <c r="L1880" s="297"/>
      <c r="M1880" s="297"/>
      <c r="N1880" s="297"/>
      <c r="O1880" s="297"/>
      <c r="P1880" s="297"/>
      <c r="Q1880" s="298"/>
      <c r="R1880" s="227"/>
      <c r="S1880" s="228" t="e">
        <f>IF(C1880="",NA(),MATCH($B1880&amp;$C1880,'Smelter Reference List'!$J:$J,0))</f>
        <v>#N/A</v>
      </c>
      <c r="T1880" s="229"/>
      <c r="U1880" s="229">
        <f t="shared" ca="1" si="59"/>
        <v>0</v>
      </c>
      <c r="V1880" s="229"/>
      <c r="W1880" s="229"/>
      <c r="Y1880" s="223" t="str">
        <f t="shared" si="60"/>
        <v/>
      </c>
    </row>
    <row r="1881" spans="1:25" s="223" customFormat="1" ht="20.25">
      <c r="A1881" s="293"/>
      <c r="B1881" s="294" t="str">
        <f>IF(LEN(A1881)=0,"",INDEX('Smelter Reference List'!$A:$A,MATCH($A1881,'Smelter Reference List'!$E:$E,0)))</f>
        <v/>
      </c>
      <c r="C1881" s="300" t="str">
        <f>IF(LEN(A1881)=0,"",INDEX('Smelter Reference List'!$C:$C,MATCH($A1881,'Smelter Reference List'!$E:$E,0)))</f>
        <v/>
      </c>
      <c r="D1881" s="294" t="str">
        <f ca="1">IF(ISERROR($S1881),"",OFFSET('Smelter Reference List'!$C$4,$S1881-4,0)&amp;"")</f>
        <v/>
      </c>
      <c r="E1881" s="294" t="str">
        <f ca="1">IF(ISERROR($S1881),"",OFFSET('Smelter Reference List'!$D$4,$S1881-4,0)&amp;"")</f>
        <v/>
      </c>
      <c r="F1881" s="294" t="str">
        <f ca="1">IF(ISERROR($S1881),"",OFFSET('Smelter Reference List'!$E$4,$S1881-4,0))</f>
        <v/>
      </c>
      <c r="G1881" s="294" t="str">
        <f ca="1">IF(C1881=$U$4,"Enter smelter details", IF(ISERROR($S1881),"",OFFSET('Smelter Reference List'!$F$4,$S1881-4,0)))</f>
        <v/>
      </c>
      <c r="H1881" s="295" t="str">
        <f ca="1">IF(ISERROR($S1881),"",OFFSET('Smelter Reference List'!$G$4,$S1881-4,0))</f>
        <v/>
      </c>
      <c r="I1881" s="296" t="str">
        <f ca="1">IF(ISERROR($S1881),"",OFFSET('Smelter Reference List'!$H$4,$S1881-4,0))</f>
        <v/>
      </c>
      <c r="J1881" s="296" t="str">
        <f ca="1">IF(ISERROR($S1881),"",OFFSET('Smelter Reference List'!$I$4,$S1881-4,0))</f>
        <v/>
      </c>
      <c r="K1881" s="297"/>
      <c r="L1881" s="297"/>
      <c r="M1881" s="297"/>
      <c r="N1881" s="297"/>
      <c r="O1881" s="297"/>
      <c r="P1881" s="297"/>
      <c r="Q1881" s="298"/>
      <c r="R1881" s="227"/>
      <c r="S1881" s="228" t="e">
        <f>IF(C1881="",NA(),MATCH($B1881&amp;$C1881,'Smelter Reference List'!$J:$J,0))</f>
        <v>#N/A</v>
      </c>
      <c r="T1881" s="229"/>
      <c r="U1881" s="229">
        <f t="shared" ca="1" si="59"/>
        <v>0</v>
      </c>
      <c r="V1881" s="229"/>
      <c r="W1881" s="229"/>
      <c r="Y1881" s="223" t="str">
        <f t="shared" si="60"/>
        <v/>
      </c>
    </row>
    <row r="1882" spans="1:25" s="223" customFormat="1" ht="20.25">
      <c r="A1882" s="293"/>
      <c r="B1882" s="294" t="str">
        <f>IF(LEN(A1882)=0,"",INDEX('Smelter Reference List'!$A:$A,MATCH($A1882,'Smelter Reference List'!$E:$E,0)))</f>
        <v/>
      </c>
      <c r="C1882" s="300" t="str">
        <f>IF(LEN(A1882)=0,"",INDEX('Smelter Reference List'!$C:$C,MATCH($A1882,'Smelter Reference List'!$E:$E,0)))</f>
        <v/>
      </c>
      <c r="D1882" s="294" t="str">
        <f ca="1">IF(ISERROR($S1882),"",OFFSET('Smelter Reference List'!$C$4,$S1882-4,0)&amp;"")</f>
        <v/>
      </c>
      <c r="E1882" s="294" t="str">
        <f ca="1">IF(ISERROR($S1882),"",OFFSET('Smelter Reference List'!$D$4,$S1882-4,0)&amp;"")</f>
        <v/>
      </c>
      <c r="F1882" s="294" t="str">
        <f ca="1">IF(ISERROR($S1882),"",OFFSET('Smelter Reference List'!$E$4,$S1882-4,0))</f>
        <v/>
      </c>
      <c r="G1882" s="294" t="str">
        <f ca="1">IF(C1882=$U$4,"Enter smelter details", IF(ISERROR($S1882),"",OFFSET('Smelter Reference List'!$F$4,$S1882-4,0)))</f>
        <v/>
      </c>
      <c r="H1882" s="295" t="str">
        <f ca="1">IF(ISERROR($S1882),"",OFFSET('Smelter Reference List'!$G$4,$S1882-4,0))</f>
        <v/>
      </c>
      <c r="I1882" s="296" t="str">
        <f ca="1">IF(ISERROR($S1882),"",OFFSET('Smelter Reference List'!$H$4,$S1882-4,0))</f>
        <v/>
      </c>
      <c r="J1882" s="296" t="str">
        <f ca="1">IF(ISERROR($S1882),"",OFFSET('Smelter Reference List'!$I$4,$S1882-4,0))</f>
        <v/>
      </c>
      <c r="K1882" s="297"/>
      <c r="L1882" s="297"/>
      <c r="M1882" s="297"/>
      <c r="N1882" s="297"/>
      <c r="O1882" s="297"/>
      <c r="P1882" s="297"/>
      <c r="Q1882" s="298"/>
      <c r="R1882" s="227"/>
      <c r="S1882" s="228" t="e">
        <f>IF(C1882="",NA(),MATCH($B1882&amp;$C1882,'Smelter Reference List'!$J:$J,0))</f>
        <v>#N/A</v>
      </c>
      <c r="T1882" s="229"/>
      <c r="U1882" s="229">
        <f t="shared" ca="1" si="59"/>
        <v>0</v>
      </c>
      <c r="V1882" s="229"/>
      <c r="W1882" s="229"/>
      <c r="Y1882" s="223" t="str">
        <f t="shared" si="60"/>
        <v/>
      </c>
    </row>
    <row r="1883" spans="1:25" s="223" customFormat="1" ht="20.25">
      <c r="A1883" s="293"/>
      <c r="B1883" s="294" t="str">
        <f>IF(LEN(A1883)=0,"",INDEX('Smelter Reference List'!$A:$A,MATCH($A1883,'Smelter Reference List'!$E:$E,0)))</f>
        <v/>
      </c>
      <c r="C1883" s="300" t="str">
        <f>IF(LEN(A1883)=0,"",INDEX('Smelter Reference List'!$C:$C,MATCH($A1883,'Smelter Reference List'!$E:$E,0)))</f>
        <v/>
      </c>
      <c r="D1883" s="294" t="str">
        <f ca="1">IF(ISERROR($S1883),"",OFFSET('Smelter Reference List'!$C$4,$S1883-4,0)&amp;"")</f>
        <v/>
      </c>
      <c r="E1883" s="294" t="str">
        <f ca="1">IF(ISERROR($S1883),"",OFFSET('Smelter Reference List'!$D$4,$S1883-4,0)&amp;"")</f>
        <v/>
      </c>
      <c r="F1883" s="294" t="str">
        <f ca="1">IF(ISERROR($S1883),"",OFFSET('Smelter Reference List'!$E$4,$S1883-4,0))</f>
        <v/>
      </c>
      <c r="G1883" s="294" t="str">
        <f ca="1">IF(C1883=$U$4,"Enter smelter details", IF(ISERROR($S1883),"",OFFSET('Smelter Reference List'!$F$4,$S1883-4,0)))</f>
        <v/>
      </c>
      <c r="H1883" s="295" t="str">
        <f ca="1">IF(ISERROR($S1883),"",OFFSET('Smelter Reference List'!$G$4,$S1883-4,0))</f>
        <v/>
      </c>
      <c r="I1883" s="296" t="str">
        <f ca="1">IF(ISERROR($S1883),"",OFFSET('Smelter Reference List'!$H$4,$S1883-4,0))</f>
        <v/>
      </c>
      <c r="J1883" s="296" t="str">
        <f ca="1">IF(ISERROR($S1883),"",OFFSET('Smelter Reference List'!$I$4,$S1883-4,0))</f>
        <v/>
      </c>
      <c r="K1883" s="297"/>
      <c r="L1883" s="297"/>
      <c r="M1883" s="297"/>
      <c r="N1883" s="297"/>
      <c r="O1883" s="297"/>
      <c r="P1883" s="297"/>
      <c r="Q1883" s="298"/>
      <c r="R1883" s="227"/>
      <c r="S1883" s="228" t="e">
        <f>IF(C1883="",NA(),MATCH($B1883&amp;$C1883,'Smelter Reference List'!$J:$J,0))</f>
        <v>#N/A</v>
      </c>
      <c r="T1883" s="229"/>
      <c r="U1883" s="229">
        <f t="shared" ca="1" si="59"/>
        <v>0</v>
      </c>
      <c r="V1883" s="229"/>
      <c r="W1883" s="229"/>
      <c r="Y1883" s="223" t="str">
        <f t="shared" si="60"/>
        <v/>
      </c>
    </row>
    <row r="1884" spans="1:25" s="223" customFormat="1" ht="20.25">
      <c r="A1884" s="293"/>
      <c r="B1884" s="294" t="str">
        <f>IF(LEN(A1884)=0,"",INDEX('Smelter Reference List'!$A:$A,MATCH($A1884,'Smelter Reference List'!$E:$E,0)))</f>
        <v/>
      </c>
      <c r="C1884" s="300" t="str">
        <f>IF(LEN(A1884)=0,"",INDEX('Smelter Reference List'!$C:$C,MATCH($A1884,'Smelter Reference List'!$E:$E,0)))</f>
        <v/>
      </c>
      <c r="D1884" s="294" t="str">
        <f ca="1">IF(ISERROR($S1884),"",OFFSET('Smelter Reference List'!$C$4,$S1884-4,0)&amp;"")</f>
        <v/>
      </c>
      <c r="E1884" s="294" t="str">
        <f ca="1">IF(ISERROR($S1884),"",OFFSET('Smelter Reference List'!$D$4,$S1884-4,0)&amp;"")</f>
        <v/>
      </c>
      <c r="F1884" s="294" t="str">
        <f ca="1">IF(ISERROR($S1884),"",OFFSET('Smelter Reference List'!$E$4,$S1884-4,0))</f>
        <v/>
      </c>
      <c r="G1884" s="294" t="str">
        <f ca="1">IF(C1884=$U$4,"Enter smelter details", IF(ISERROR($S1884),"",OFFSET('Smelter Reference List'!$F$4,$S1884-4,0)))</f>
        <v/>
      </c>
      <c r="H1884" s="295" t="str">
        <f ca="1">IF(ISERROR($S1884),"",OFFSET('Smelter Reference List'!$G$4,$S1884-4,0))</f>
        <v/>
      </c>
      <c r="I1884" s="296" t="str">
        <f ca="1">IF(ISERROR($S1884),"",OFFSET('Smelter Reference List'!$H$4,$S1884-4,0))</f>
        <v/>
      </c>
      <c r="J1884" s="296" t="str">
        <f ca="1">IF(ISERROR($S1884),"",OFFSET('Smelter Reference List'!$I$4,$S1884-4,0))</f>
        <v/>
      </c>
      <c r="K1884" s="297"/>
      <c r="L1884" s="297"/>
      <c r="M1884" s="297"/>
      <c r="N1884" s="297"/>
      <c r="O1884" s="297"/>
      <c r="P1884" s="297"/>
      <c r="Q1884" s="298"/>
      <c r="R1884" s="227"/>
      <c r="S1884" s="228" t="e">
        <f>IF(C1884="",NA(),MATCH($B1884&amp;$C1884,'Smelter Reference List'!$J:$J,0))</f>
        <v>#N/A</v>
      </c>
      <c r="T1884" s="229"/>
      <c r="U1884" s="229">
        <f t="shared" ca="1" si="59"/>
        <v>0</v>
      </c>
      <c r="V1884" s="229"/>
      <c r="W1884" s="229"/>
      <c r="Y1884" s="223" t="str">
        <f t="shared" si="60"/>
        <v/>
      </c>
    </row>
    <row r="1885" spans="1:25" s="223" customFormat="1" ht="20.25">
      <c r="A1885" s="293"/>
      <c r="B1885" s="294" t="str">
        <f>IF(LEN(A1885)=0,"",INDEX('Smelter Reference List'!$A:$A,MATCH($A1885,'Smelter Reference List'!$E:$E,0)))</f>
        <v/>
      </c>
      <c r="C1885" s="300" t="str">
        <f>IF(LEN(A1885)=0,"",INDEX('Smelter Reference List'!$C:$C,MATCH($A1885,'Smelter Reference List'!$E:$E,0)))</f>
        <v/>
      </c>
      <c r="D1885" s="294" t="str">
        <f ca="1">IF(ISERROR($S1885),"",OFFSET('Smelter Reference List'!$C$4,$S1885-4,0)&amp;"")</f>
        <v/>
      </c>
      <c r="E1885" s="294" t="str">
        <f ca="1">IF(ISERROR($S1885),"",OFFSET('Smelter Reference List'!$D$4,$S1885-4,0)&amp;"")</f>
        <v/>
      </c>
      <c r="F1885" s="294" t="str">
        <f ca="1">IF(ISERROR($S1885),"",OFFSET('Smelter Reference List'!$E$4,$S1885-4,0))</f>
        <v/>
      </c>
      <c r="G1885" s="294" t="str">
        <f ca="1">IF(C1885=$U$4,"Enter smelter details", IF(ISERROR($S1885),"",OFFSET('Smelter Reference List'!$F$4,$S1885-4,0)))</f>
        <v/>
      </c>
      <c r="H1885" s="295" t="str">
        <f ca="1">IF(ISERROR($S1885),"",OFFSET('Smelter Reference List'!$G$4,$S1885-4,0))</f>
        <v/>
      </c>
      <c r="I1885" s="296" t="str">
        <f ca="1">IF(ISERROR($S1885),"",OFFSET('Smelter Reference List'!$H$4,$S1885-4,0))</f>
        <v/>
      </c>
      <c r="J1885" s="296" t="str">
        <f ca="1">IF(ISERROR($S1885),"",OFFSET('Smelter Reference List'!$I$4,$S1885-4,0))</f>
        <v/>
      </c>
      <c r="K1885" s="297"/>
      <c r="L1885" s="297"/>
      <c r="M1885" s="297"/>
      <c r="N1885" s="297"/>
      <c r="O1885" s="297"/>
      <c r="P1885" s="297"/>
      <c r="Q1885" s="298"/>
      <c r="R1885" s="227"/>
      <c r="S1885" s="228" t="e">
        <f>IF(C1885="",NA(),MATCH($B1885&amp;$C1885,'Smelter Reference List'!$J:$J,0))</f>
        <v>#N/A</v>
      </c>
      <c r="T1885" s="229"/>
      <c r="U1885" s="229">
        <f t="shared" ca="1" si="59"/>
        <v>0</v>
      </c>
      <c r="V1885" s="229"/>
      <c r="W1885" s="229"/>
      <c r="Y1885" s="223" t="str">
        <f t="shared" si="60"/>
        <v/>
      </c>
    </row>
    <row r="1886" spans="1:25" s="223" customFormat="1" ht="20.25">
      <c r="A1886" s="293"/>
      <c r="B1886" s="294" t="str">
        <f>IF(LEN(A1886)=0,"",INDEX('Smelter Reference List'!$A:$A,MATCH($A1886,'Smelter Reference List'!$E:$E,0)))</f>
        <v/>
      </c>
      <c r="C1886" s="300" t="str">
        <f>IF(LEN(A1886)=0,"",INDEX('Smelter Reference List'!$C:$C,MATCH($A1886,'Smelter Reference List'!$E:$E,0)))</f>
        <v/>
      </c>
      <c r="D1886" s="294" t="str">
        <f ca="1">IF(ISERROR($S1886),"",OFFSET('Smelter Reference List'!$C$4,$S1886-4,0)&amp;"")</f>
        <v/>
      </c>
      <c r="E1886" s="294" t="str">
        <f ca="1">IF(ISERROR($S1886),"",OFFSET('Smelter Reference List'!$D$4,$S1886-4,0)&amp;"")</f>
        <v/>
      </c>
      <c r="F1886" s="294" t="str">
        <f ca="1">IF(ISERROR($S1886),"",OFFSET('Smelter Reference List'!$E$4,$S1886-4,0))</f>
        <v/>
      </c>
      <c r="G1886" s="294" t="str">
        <f ca="1">IF(C1886=$U$4,"Enter smelter details", IF(ISERROR($S1886),"",OFFSET('Smelter Reference List'!$F$4,$S1886-4,0)))</f>
        <v/>
      </c>
      <c r="H1886" s="295" t="str">
        <f ca="1">IF(ISERROR($S1886),"",OFFSET('Smelter Reference List'!$G$4,$S1886-4,0))</f>
        <v/>
      </c>
      <c r="I1886" s="296" t="str">
        <f ca="1">IF(ISERROR($S1886),"",OFFSET('Smelter Reference List'!$H$4,$S1886-4,0))</f>
        <v/>
      </c>
      <c r="J1886" s="296" t="str">
        <f ca="1">IF(ISERROR($S1886),"",OFFSET('Smelter Reference List'!$I$4,$S1886-4,0))</f>
        <v/>
      </c>
      <c r="K1886" s="297"/>
      <c r="L1886" s="297"/>
      <c r="M1886" s="297"/>
      <c r="N1886" s="297"/>
      <c r="O1886" s="297"/>
      <c r="P1886" s="297"/>
      <c r="Q1886" s="298"/>
      <c r="R1886" s="227"/>
      <c r="S1886" s="228" t="e">
        <f>IF(C1886="",NA(),MATCH($B1886&amp;$C1886,'Smelter Reference List'!$J:$J,0))</f>
        <v>#N/A</v>
      </c>
      <c r="T1886" s="229"/>
      <c r="U1886" s="229">
        <f t="shared" ca="1" si="59"/>
        <v>0</v>
      </c>
      <c r="V1886" s="229"/>
      <c r="W1886" s="229"/>
      <c r="Y1886" s="223" t="str">
        <f t="shared" si="60"/>
        <v/>
      </c>
    </row>
    <row r="1887" spans="1:25" s="223" customFormat="1" ht="20.25">
      <c r="A1887" s="293"/>
      <c r="B1887" s="294" t="str">
        <f>IF(LEN(A1887)=0,"",INDEX('Smelter Reference List'!$A:$A,MATCH($A1887,'Smelter Reference List'!$E:$E,0)))</f>
        <v/>
      </c>
      <c r="C1887" s="300" t="str">
        <f>IF(LEN(A1887)=0,"",INDEX('Smelter Reference List'!$C:$C,MATCH($A1887,'Smelter Reference List'!$E:$E,0)))</f>
        <v/>
      </c>
      <c r="D1887" s="294" t="str">
        <f ca="1">IF(ISERROR($S1887),"",OFFSET('Smelter Reference List'!$C$4,$S1887-4,0)&amp;"")</f>
        <v/>
      </c>
      <c r="E1887" s="294" t="str">
        <f ca="1">IF(ISERROR($S1887),"",OFFSET('Smelter Reference List'!$D$4,$S1887-4,0)&amp;"")</f>
        <v/>
      </c>
      <c r="F1887" s="294" t="str">
        <f ca="1">IF(ISERROR($S1887),"",OFFSET('Smelter Reference List'!$E$4,$S1887-4,0))</f>
        <v/>
      </c>
      <c r="G1887" s="294" t="str">
        <f ca="1">IF(C1887=$U$4,"Enter smelter details", IF(ISERROR($S1887),"",OFFSET('Smelter Reference List'!$F$4,$S1887-4,0)))</f>
        <v/>
      </c>
      <c r="H1887" s="295" t="str">
        <f ca="1">IF(ISERROR($S1887),"",OFFSET('Smelter Reference List'!$G$4,$S1887-4,0))</f>
        <v/>
      </c>
      <c r="I1887" s="296" t="str">
        <f ca="1">IF(ISERROR($S1887),"",OFFSET('Smelter Reference List'!$H$4,$S1887-4,0))</f>
        <v/>
      </c>
      <c r="J1887" s="296" t="str">
        <f ca="1">IF(ISERROR($S1887),"",OFFSET('Smelter Reference List'!$I$4,$S1887-4,0))</f>
        <v/>
      </c>
      <c r="K1887" s="297"/>
      <c r="L1887" s="297"/>
      <c r="M1887" s="297"/>
      <c r="N1887" s="297"/>
      <c r="O1887" s="297"/>
      <c r="P1887" s="297"/>
      <c r="Q1887" s="298"/>
      <c r="R1887" s="227"/>
      <c r="S1887" s="228" t="e">
        <f>IF(C1887="",NA(),MATCH($B1887&amp;$C1887,'Smelter Reference List'!$J:$J,0))</f>
        <v>#N/A</v>
      </c>
      <c r="T1887" s="229"/>
      <c r="U1887" s="229">
        <f t="shared" ca="1" si="59"/>
        <v>0</v>
      </c>
      <c r="V1887" s="229"/>
      <c r="W1887" s="229"/>
      <c r="Y1887" s="223" t="str">
        <f t="shared" si="60"/>
        <v/>
      </c>
    </row>
    <row r="1888" spans="1:25" s="223" customFormat="1" ht="20.25">
      <c r="A1888" s="293"/>
      <c r="B1888" s="294" t="str">
        <f>IF(LEN(A1888)=0,"",INDEX('Smelter Reference List'!$A:$A,MATCH($A1888,'Smelter Reference List'!$E:$E,0)))</f>
        <v/>
      </c>
      <c r="C1888" s="300" t="str">
        <f>IF(LEN(A1888)=0,"",INDEX('Smelter Reference List'!$C:$C,MATCH($A1888,'Smelter Reference List'!$E:$E,0)))</f>
        <v/>
      </c>
      <c r="D1888" s="294" t="str">
        <f ca="1">IF(ISERROR($S1888),"",OFFSET('Smelter Reference List'!$C$4,$S1888-4,0)&amp;"")</f>
        <v/>
      </c>
      <c r="E1888" s="294" t="str">
        <f ca="1">IF(ISERROR($S1888),"",OFFSET('Smelter Reference List'!$D$4,$S1888-4,0)&amp;"")</f>
        <v/>
      </c>
      <c r="F1888" s="294" t="str">
        <f ca="1">IF(ISERROR($S1888),"",OFFSET('Smelter Reference List'!$E$4,$S1888-4,0))</f>
        <v/>
      </c>
      <c r="G1888" s="294" t="str">
        <f ca="1">IF(C1888=$U$4,"Enter smelter details", IF(ISERROR($S1888),"",OFFSET('Smelter Reference List'!$F$4,$S1888-4,0)))</f>
        <v/>
      </c>
      <c r="H1888" s="295" t="str">
        <f ca="1">IF(ISERROR($S1888),"",OFFSET('Smelter Reference List'!$G$4,$S1888-4,0))</f>
        <v/>
      </c>
      <c r="I1888" s="296" t="str">
        <f ca="1">IF(ISERROR($S1888),"",OFFSET('Smelter Reference List'!$H$4,$S1888-4,0))</f>
        <v/>
      </c>
      <c r="J1888" s="296" t="str">
        <f ca="1">IF(ISERROR($S1888),"",OFFSET('Smelter Reference List'!$I$4,$S1888-4,0))</f>
        <v/>
      </c>
      <c r="K1888" s="297"/>
      <c r="L1888" s="297"/>
      <c r="M1888" s="297"/>
      <c r="N1888" s="297"/>
      <c r="O1888" s="297"/>
      <c r="P1888" s="297"/>
      <c r="Q1888" s="298"/>
      <c r="R1888" s="227"/>
      <c r="S1888" s="228" t="e">
        <f>IF(C1888="",NA(),MATCH($B1888&amp;$C1888,'Smelter Reference List'!$J:$J,0))</f>
        <v>#N/A</v>
      </c>
      <c r="T1888" s="229"/>
      <c r="U1888" s="229">
        <f t="shared" ca="1" si="59"/>
        <v>0</v>
      </c>
      <c r="V1888" s="229"/>
      <c r="W1888" s="229"/>
      <c r="Y1888" s="223" t="str">
        <f t="shared" si="60"/>
        <v/>
      </c>
    </row>
    <row r="1889" spans="1:25" s="223" customFormat="1" ht="20.25">
      <c r="A1889" s="293"/>
      <c r="B1889" s="294" t="str">
        <f>IF(LEN(A1889)=0,"",INDEX('Smelter Reference List'!$A:$A,MATCH($A1889,'Smelter Reference List'!$E:$E,0)))</f>
        <v/>
      </c>
      <c r="C1889" s="300" t="str">
        <f>IF(LEN(A1889)=0,"",INDEX('Smelter Reference List'!$C:$C,MATCH($A1889,'Smelter Reference List'!$E:$E,0)))</f>
        <v/>
      </c>
      <c r="D1889" s="294" t="str">
        <f ca="1">IF(ISERROR($S1889),"",OFFSET('Smelter Reference List'!$C$4,$S1889-4,0)&amp;"")</f>
        <v/>
      </c>
      <c r="E1889" s="294" t="str">
        <f ca="1">IF(ISERROR($S1889),"",OFFSET('Smelter Reference List'!$D$4,$S1889-4,0)&amp;"")</f>
        <v/>
      </c>
      <c r="F1889" s="294" t="str">
        <f ca="1">IF(ISERROR($S1889),"",OFFSET('Smelter Reference List'!$E$4,$S1889-4,0))</f>
        <v/>
      </c>
      <c r="G1889" s="294" t="str">
        <f ca="1">IF(C1889=$U$4,"Enter smelter details", IF(ISERROR($S1889),"",OFFSET('Smelter Reference List'!$F$4,$S1889-4,0)))</f>
        <v/>
      </c>
      <c r="H1889" s="295" t="str">
        <f ca="1">IF(ISERROR($S1889),"",OFFSET('Smelter Reference List'!$G$4,$S1889-4,0))</f>
        <v/>
      </c>
      <c r="I1889" s="296" t="str">
        <f ca="1">IF(ISERROR($S1889),"",OFFSET('Smelter Reference List'!$H$4,$S1889-4,0))</f>
        <v/>
      </c>
      <c r="J1889" s="296" t="str">
        <f ca="1">IF(ISERROR($S1889),"",OFFSET('Smelter Reference List'!$I$4,$S1889-4,0))</f>
        <v/>
      </c>
      <c r="K1889" s="297"/>
      <c r="L1889" s="297"/>
      <c r="M1889" s="297"/>
      <c r="N1889" s="297"/>
      <c r="O1889" s="297"/>
      <c r="P1889" s="297"/>
      <c r="Q1889" s="298"/>
      <c r="R1889" s="227"/>
      <c r="S1889" s="228" t="e">
        <f>IF(C1889="",NA(),MATCH($B1889&amp;$C1889,'Smelter Reference List'!$J:$J,0))</f>
        <v>#N/A</v>
      </c>
      <c r="T1889" s="229"/>
      <c r="U1889" s="229">
        <f t="shared" ca="1" si="59"/>
        <v>0</v>
      </c>
      <c r="V1889" s="229"/>
      <c r="W1889" s="229"/>
      <c r="Y1889" s="223" t="str">
        <f t="shared" si="60"/>
        <v/>
      </c>
    </row>
    <row r="1890" spans="1:25" s="223" customFormat="1" ht="20.25">
      <c r="A1890" s="293"/>
      <c r="B1890" s="294" t="str">
        <f>IF(LEN(A1890)=0,"",INDEX('Smelter Reference List'!$A:$A,MATCH($A1890,'Smelter Reference List'!$E:$E,0)))</f>
        <v/>
      </c>
      <c r="C1890" s="300" t="str">
        <f>IF(LEN(A1890)=0,"",INDEX('Smelter Reference List'!$C:$C,MATCH($A1890,'Smelter Reference List'!$E:$E,0)))</f>
        <v/>
      </c>
      <c r="D1890" s="294" t="str">
        <f ca="1">IF(ISERROR($S1890),"",OFFSET('Smelter Reference List'!$C$4,$S1890-4,0)&amp;"")</f>
        <v/>
      </c>
      <c r="E1890" s="294" t="str">
        <f ca="1">IF(ISERROR($S1890),"",OFFSET('Smelter Reference List'!$D$4,$S1890-4,0)&amp;"")</f>
        <v/>
      </c>
      <c r="F1890" s="294" t="str">
        <f ca="1">IF(ISERROR($S1890),"",OFFSET('Smelter Reference List'!$E$4,$S1890-4,0))</f>
        <v/>
      </c>
      <c r="G1890" s="294" t="str">
        <f ca="1">IF(C1890=$U$4,"Enter smelter details", IF(ISERROR($S1890),"",OFFSET('Smelter Reference List'!$F$4,$S1890-4,0)))</f>
        <v/>
      </c>
      <c r="H1890" s="295" t="str">
        <f ca="1">IF(ISERROR($S1890),"",OFFSET('Smelter Reference List'!$G$4,$S1890-4,0))</f>
        <v/>
      </c>
      <c r="I1890" s="296" t="str">
        <f ca="1">IF(ISERROR($S1890),"",OFFSET('Smelter Reference List'!$H$4,$S1890-4,0))</f>
        <v/>
      </c>
      <c r="J1890" s="296" t="str">
        <f ca="1">IF(ISERROR($S1890),"",OFFSET('Smelter Reference List'!$I$4,$S1890-4,0))</f>
        <v/>
      </c>
      <c r="K1890" s="297"/>
      <c r="L1890" s="297"/>
      <c r="M1890" s="297"/>
      <c r="N1890" s="297"/>
      <c r="O1890" s="297"/>
      <c r="P1890" s="297"/>
      <c r="Q1890" s="298"/>
      <c r="R1890" s="227"/>
      <c r="S1890" s="228" t="e">
        <f>IF(C1890="",NA(),MATCH($B1890&amp;$C1890,'Smelter Reference List'!$J:$J,0))</f>
        <v>#N/A</v>
      </c>
      <c r="T1890" s="229"/>
      <c r="U1890" s="229">
        <f t="shared" ca="1" si="59"/>
        <v>0</v>
      </c>
      <c r="V1890" s="229"/>
      <c r="W1890" s="229"/>
      <c r="Y1890" s="223" t="str">
        <f t="shared" si="60"/>
        <v/>
      </c>
    </row>
    <row r="1891" spans="1:25" s="223" customFormat="1" ht="20.25">
      <c r="A1891" s="293"/>
      <c r="B1891" s="294" t="str">
        <f>IF(LEN(A1891)=0,"",INDEX('Smelter Reference List'!$A:$A,MATCH($A1891,'Smelter Reference List'!$E:$E,0)))</f>
        <v/>
      </c>
      <c r="C1891" s="300" t="str">
        <f>IF(LEN(A1891)=0,"",INDEX('Smelter Reference List'!$C:$C,MATCH($A1891,'Smelter Reference List'!$E:$E,0)))</f>
        <v/>
      </c>
      <c r="D1891" s="294" t="str">
        <f ca="1">IF(ISERROR($S1891),"",OFFSET('Smelter Reference List'!$C$4,$S1891-4,0)&amp;"")</f>
        <v/>
      </c>
      <c r="E1891" s="294" t="str">
        <f ca="1">IF(ISERROR($S1891),"",OFFSET('Smelter Reference List'!$D$4,$S1891-4,0)&amp;"")</f>
        <v/>
      </c>
      <c r="F1891" s="294" t="str">
        <f ca="1">IF(ISERROR($S1891),"",OFFSET('Smelter Reference List'!$E$4,$S1891-4,0))</f>
        <v/>
      </c>
      <c r="G1891" s="294" t="str">
        <f ca="1">IF(C1891=$U$4,"Enter smelter details", IF(ISERROR($S1891),"",OFFSET('Smelter Reference List'!$F$4,$S1891-4,0)))</f>
        <v/>
      </c>
      <c r="H1891" s="295" t="str">
        <f ca="1">IF(ISERROR($S1891),"",OFFSET('Smelter Reference List'!$G$4,$S1891-4,0))</f>
        <v/>
      </c>
      <c r="I1891" s="296" t="str">
        <f ca="1">IF(ISERROR($S1891),"",OFFSET('Smelter Reference List'!$H$4,$S1891-4,0))</f>
        <v/>
      </c>
      <c r="J1891" s="296" t="str">
        <f ca="1">IF(ISERROR($S1891),"",OFFSET('Smelter Reference List'!$I$4,$S1891-4,0))</f>
        <v/>
      </c>
      <c r="K1891" s="297"/>
      <c r="L1891" s="297"/>
      <c r="M1891" s="297"/>
      <c r="N1891" s="297"/>
      <c r="O1891" s="297"/>
      <c r="P1891" s="297"/>
      <c r="Q1891" s="298"/>
      <c r="R1891" s="227"/>
      <c r="S1891" s="228" t="e">
        <f>IF(C1891="",NA(),MATCH($B1891&amp;$C1891,'Smelter Reference List'!$J:$J,0))</f>
        <v>#N/A</v>
      </c>
      <c r="T1891" s="229"/>
      <c r="U1891" s="229">
        <f t="shared" ca="1" si="59"/>
        <v>0</v>
      </c>
      <c r="V1891" s="229"/>
      <c r="W1891" s="229"/>
      <c r="Y1891" s="223" t="str">
        <f t="shared" si="60"/>
        <v/>
      </c>
    </row>
    <row r="1892" spans="1:25" s="223" customFormat="1" ht="20.25">
      <c r="A1892" s="293"/>
      <c r="B1892" s="294" t="str">
        <f>IF(LEN(A1892)=0,"",INDEX('Smelter Reference List'!$A:$A,MATCH($A1892,'Smelter Reference List'!$E:$E,0)))</f>
        <v/>
      </c>
      <c r="C1892" s="300" t="str">
        <f>IF(LEN(A1892)=0,"",INDEX('Smelter Reference List'!$C:$C,MATCH($A1892,'Smelter Reference List'!$E:$E,0)))</f>
        <v/>
      </c>
      <c r="D1892" s="294" t="str">
        <f ca="1">IF(ISERROR($S1892),"",OFFSET('Smelter Reference List'!$C$4,$S1892-4,0)&amp;"")</f>
        <v/>
      </c>
      <c r="E1892" s="294" t="str">
        <f ca="1">IF(ISERROR($S1892),"",OFFSET('Smelter Reference List'!$D$4,$S1892-4,0)&amp;"")</f>
        <v/>
      </c>
      <c r="F1892" s="294" t="str">
        <f ca="1">IF(ISERROR($S1892),"",OFFSET('Smelter Reference List'!$E$4,$S1892-4,0))</f>
        <v/>
      </c>
      <c r="G1892" s="294" t="str">
        <f ca="1">IF(C1892=$U$4,"Enter smelter details", IF(ISERROR($S1892),"",OFFSET('Smelter Reference List'!$F$4,$S1892-4,0)))</f>
        <v/>
      </c>
      <c r="H1892" s="295" t="str">
        <f ca="1">IF(ISERROR($S1892),"",OFFSET('Smelter Reference List'!$G$4,$S1892-4,0))</f>
        <v/>
      </c>
      <c r="I1892" s="296" t="str">
        <f ca="1">IF(ISERROR($S1892),"",OFFSET('Smelter Reference List'!$H$4,$S1892-4,0))</f>
        <v/>
      </c>
      <c r="J1892" s="296" t="str">
        <f ca="1">IF(ISERROR($S1892),"",OFFSET('Smelter Reference List'!$I$4,$S1892-4,0))</f>
        <v/>
      </c>
      <c r="K1892" s="297"/>
      <c r="L1892" s="297"/>
      <c r="M1892" s="297"/>
      <c r="N1892" s="297"/>
      <c r="O1892" s="297"/>
      <c r="P1892" s="297"/>
      <c r="Q1892" s="298"/>
      <c r="R1892" s="227"/>
      <c r="S1892" s="228" t="e">
        <f>IF(C1892="",NA(),MATCH($B1892&amp;$C1892,'Smelter Reference List'!$J:$J,0))</f>
        <v>#N/A</v>
      </c>
      <c r="T1892" s="229"/>
      <c r="U1892" s="229">
        <f t="shared" ca="1" si="59"/>
        <v>0</v>
      </c>
      <c r="V1892" s="229"/>
      <c r="W1892" s="229"/>
      <c r="Y1892" s="223" t="str">
        <f t="shared" si="60"/>
        <v/>
      </c>
    </row>
    <row r="1893" spans="1:25" s="223" customFormat="1" ht="20.25">
      <c r="A1893" s="293"/>
      <c r="B1893" s="294" t="str">
        <f>IF(LEN(A1893)=0,"",INDEX('Smelter Reference List'!$A:$A,MATCH($A1893,'Smelter Reference List'!$E:$E,0)))</f>
        <v/>
      </c>
      <c r="C1893" s="300" t="str">
        <f>IF(LEN(A1893)=0,"",INDEX('Smelter Reference List'!$C:$C,MATCH($A1893,'Smelter Reference List'!$E:$E,0)))</f>
        <v/>
      </c>
      <c r="D1893" s="294" t="str">
        <f ca="1">IF(ISERROR($S1893),"",OFFSET('Smelter Reference List'!$C$4,$S1893-4,0)&amp;"")</f>
        <v/>
      </c>
      <c r="E1893" s="294" t="str">
        <f ca="1">IF(ISERROR($S1893),"",OFFSET('Smelter Reference List'!$D$4,$S1893-4,0)&amp;"")</f>
        <v/>
      </c>
      <c r="F1893" s="294" t="str">
        <f ca="1">IF(ISERROR($S1893),"",OFFSET('Smelter Reference List'!$E$4,$S1893-4,0))</f>
        <v/>
      </c>
      <c r="G1893" s="294" t="str">
        <f ca="1">IF(C1893=$U$4,"Enter smelter details", IF(ISERROR($S1893),"",OFFSET('Smelter Reference List'!$F$4,$S1893-4,0)))</f>
        <v/>
      </c>
      <c r="H1893" s="295" t="str">
        <f ca="1">IF(ISERROR($S1893),"",OFFSET('Smelter Reference List'!$G$4,$S1893-4,0))</f>
        <v/>
      </c>
      <c r="I1893" s="296" t="str">
        <f ca="1">IF(ISERROR($S1893),"",OFFSET('Smelter Reference List'!$H$4,$S1893-4,0))</f>
        <v/>
      </c>
      <c r="J1893" s="296" t="str">
        <f ca="1">IF(ISERROR($S1893),"",OFFSET('Smelter Reference List'!$I$4,$S1893-4,0))</f>
        <v/>
      </c>
      <c r="K1893" s="297"/>
      <c r="L1893" s="297"/>
      <c r="M1893" s="297"/>
      <c r="N1893" s="297"/>
      <c r="O1893" s="297"/>
      <c r="P1893" s="297"/>
      <c r="Q1893" s="298"/>
      <c r="R1893" s="227"/>
      <c r="S1893" s="228" t="e">
        <f>IF(C1893="",NA(),MATCH($B1893&amp;$C1893,'Smelter Reference List'!$J:$J,0))</f>
        <v>#N/A</v>
      </c>
      <c r="T1893" s="229"/>
      <c r="U1893" s="229">
        <f t="shared" ca="1" si="59"/>
        <v>0</v>
      </c>
      <c r="V1893" s="229"/>
      <c r="W1893" s="229"/>
      <c r="Y1893" s="223" t="str">
        <f t="shared" si="60"/>
        <v/>
      </c>
    </row>
    <row r="1894" spans="1:25" s="223" customFormat="1" ht="20.25">
      <c r="A1894" s="293"/>
      <c r="B1894" s="294" t="str">
        <f>IF(LEN(A1894)=0,"",INDEX('Smelter Reference List'!$A:$A,MATCH($A1894,'Smelter Reference List'!$E:$E,0)))</f>
        <v/>
      </c>
      <c r="C1894" s="300" t="str">
        <f>IF(LEN(A1894)=0,"",INDEX('Smelter Reference List'!$C:$C,MATCH($A1894,'Smelter Reference List'!$E:$E,0)))</f>
        <v/>
      </c>
      <c r="D1894" s="294" t="str">
        <f ca="1">IF(ISERROR($S1894),"",OFFSET('Smelter Reference List'!$C$4,$S1894-4,0)&amp;"")</f>
        <v/>
      </c>
      <c r="E1894" s="294" t="str">
        <f ca="1">IF(ISERROR($S1894),"",OFFSET('Smelter Reference List'!$D$4,$S1894-4,0)&amp;"")</f>
        <v/>
      </c>
      <c r="F1894" s="294" t="str">
        <f ca="1">IF(ISERROR($S1894),"",OFFSET('Smelter Reference List'!$E$4,$S1894-4,0))</f>
        <v/>
      </c>
      <c r="G1894" s="294" t="str">
        <f ca="1">IF(C1894=$U$4,"Enter smelter details", IF(ISERROR($S1894),"",OFFSET('Smelter Reference List'!$F$4,$S1894-4,0)))</f>
        <v/>
      </c>
      <c r="H1894" s="295" t="str">
        <f ca="1">IF(ISERROR($S1894),"",OFFSET('Smelter Reference List'!$G$4,$S1894-4,0))</f>
        <v/>
      </c>
      <c r="I1894" s="296" t="str">
        <f ca="1">IF(ISERROR($S1894),"",OFFSET('Smelter Reference List'!$H$4,$S1894-4,0))</f>
        <v/>
      </c>
      <c r="J1894" s="296" t="str">
        <f ca="1">IF(ISERROR($S1894),"",OFFSET('Smelter Reference List'!$I$4,$S1894-4,0))</f>
        <v/>
      </c>
      <c r="K1894" s="297"/>
      <c r="L1894" s="297"/>
      <c r="M1894" s="297"/>
      <c r="N1894" s="297"/>
      <c r="O1894" s="297"/>
      <c r="P1894" s="297"/>
      <c r="Q1894" s="298"/>
      <c r="R1894" s="227"/>
      <c r="S1894" s="228" t="e">
        <f>IF(C1894="",NA(),MATCH($B1894&amp;$C1894,'Smelter Reference List'!$J:$J,0))</f>
        <v>#N/A</v>
      </c>
      <c r="T1894" s="229"/>
      <c r="U1894" s="229">
        <f t="shared" ca="1" si="59"/>
        <v>0</v>
      </c>
      <c r="V1894" s="229"/>
      <c r="W1894" s="229"/>
      <c r="Y1894" s="223" t="str">
        <f t="shared" si="60"/>
        <v/>
      </c>
    </row>
    <row r="1895" spans="1:25" s="223" customFormat="1" ht="20.25">
      <c r="A1895" s="293"/>
      <c r="B1895" s="294" t="str">
        <f>IF(LEN(A1895)=0,"",INDEX('Smelter Reference List'!$A:$A,MATCH($A1895,'Smelter Reference List'!$E:$E,0)))</f>
        <v/>
      </c>
      <c r="C1895" s="300" t="str">
        <f>IF(LEN(A1895)=0,"",INDEX('Smelter Reference List'!$C:$C,MATCH($A1895,'Smelter Reference List'!$E:$E,0)))</f>
        <v/>
      </c>
      <c r="D1895" s="294" t="str">
        <f ca="1">IF(ISERROR($S1895),"",OFFSET('Smelter Reference List'!$C$4,$S1895-4,0)&amp;"")</f>
        <v/>
      </c>
      <c r="E1895" s="294" t="str">
        <f ca="1">IF(ISERROR($S1895),"",OFFSET('Smelter Reference List'!$D$4,$S1895-4,0)&amp;"")</f>
        <v/>
      </c>
      <c r="F1895" s="294" t="str">
        <f ca="1">IF(ISERROR($S1895),"",OFFSET('Smelter Reference List'!$E$4,$S1895-4,0))</f>
        <v/>
      </c>
      <c r="G1895" s="294" t="str">
        <f ca="1">IF(C1895=$U$4,"Enter smelter details", IF(ISERROR($S1895),"",OFFSET('Smelter Reference List'!$F$4,$S1895-4,0)))</f>
        <v/>
      </c>
      <c r="H1895" s="295" t="str">
        <f ca="1">IF(ISERROR($S1895),"",OFFSET('Smelter Reference List'!$G$4,$S1895-4,0))</f>
        <v/>
      </c>
      <c r="I1895" s="296" t="str">
        <f ca="1">IF(ISERROR($S1895),"",OFFSET('Smelter Reference List'!$H$4,$S1895-4,0))</f>
        <v/>
      </c>
      <c r="J1895" s="296" t="str">
        <f ca="1">IF(ISERROR($S1895),"",OFFSET('Smelter Reference List'!$I$4,$S1895-4,0))</f>
        <v/>
      </c>
      <c r="K1895" s="297"/>
      <c r="L1895" s="297"/>
      <c r="M1895" s="297"/>
      <c r="N1895" s="297"/>
      <c r="O1895" s="297"/>
      <c r="P1895" s="297"/>
      <c r="Q1895" s="298"/>
      <c r="R1895" s="227"/>
      <c r="S1895" s="228" t="e">
        <f>IF(C1895="",NA(),MATCH($B1895&amp;$C1895,'Smelter Reference List'!$J:$J,0))</f>
        <v>#N/A</v>
      </c>
      <c r="T1895" s="229"/>
      <c r="U1895" s="229">
        <f t="shared" ca="1" si="59"/>
        <v>0</v>
      </c>
      <c r="V1895" s="229"/>
      <c r="W1895" s="229"/>
      <c r="Y1895" s="223" t="str">
        <f t="shared" si="60"/>
        <v/>
      </c>
    </row>
    <row r="1896" spans="1:25" s="223" customFormat="1" ht="20.25">
      <c r="A1896" s="293"/>
      <c r="B1896" s="294" t="str">
        <f>IF(LEN(A1896)=0,"",INDEX('Smelter Reference List'!$A:$A,MATCH($A1896,'Smelter Reference List'!$E:$E,0)))</f>
        <v/>
      </c>
      <c r="C1896" s="300" t="str">
        <f>IF(LEN(A1896)=0,"",INDEX('Smelter Reference List'!$C:$C,MATCH($A1896,'Smelter Reference List'!$E:$E,0)))</f>
        <v/>
      </c>
      <c r="D1896" s="294" t="str">
        <f ca="1">IF(ISERROR($S1896),"",OFFSET('Smelter Reference List'!$C$4,$S1896-4,0)&amp;"")</f>
        <v/>
      </c>
      <c r="E1896" s="294" t="str">
        <f ca="1">IF(ISERROR($S1896),"",OFFSET('Smelter Reference List'!$D$4,$S1896-4,0)&amp;"")</f>
        <v/>
      </c>
      <c r="F1896" s="294" t="str">
        <f ca="1">IF(ISERROR($S1896),"",OFFSET('Smelter Reference List'!$E$4,$S1896-4,0))</f>
        <v/>
      </c>
      <c r="G1896" s="294" t="str">
        <f ca="1">IF(C1896=$U$4,"Enter smelter details", IF(ISERROR($S1896),"",OFFSET('Smelter Reference List'!$F$4,$S1896-4,0)))</f>
        <v/>
      </c>
      <c r="H1896" s="295" t="str">
        <f ca="1">IF(ISERROR($S1896),"",OFFSET('Smelter Reference List'!$G$4,$S1896-4,0))</f>
        <v/>
      </c>
      <c r="I1896" s="296" t="str">
        <f ca="1">IF(ISERROR($S1896),"",OFFSET('Smelter Reference List'!$H$4,$S1896-4,0))</f>
        <v/>
      </c>
      <c r="J1896" s="296" t="str">
        <f ca="1">IF(ISERROR($S1896),"",OFFSET('Smelter Reference List'!$I$4,$S1896-4,0))</f>
        <v/>
      </c>
      <c r="K1896" s="297"/>
      <c r="L1896" s="297"/>
      <c r="M1896" s="297"/>
      <c r="N1896" s="297"/>
      <c r="O1896" s="297"/>
      <c r="P1896" s="297"/>
      <c r="Q1896" s="298"/>
      <c r="R1896" s="227"/>
      <c r="S1896" s="228" t="e">
        <f>IF(C1896="",NA(),MATCH($B1896&amp;$C1896,'Smelter Reference List'!$J:$J,0))</f>
        <v>#N/A</v>
      </c>
      <c r="T1896" s="229"/>
      <c r="U1896" s="229">
        <f t="shared" ca="1" si="59"/>
        <v>0</v>
      </c>
      <c r="V1896" s="229"/>
      <c r="W1896" s="229"/>
      <c r="Y1896" s="223" t="str">
        <f t="shared" si="60"/>
        <v/>
      </c>
    </row>
    <row r="1897" spans="1:25" s="223" customFormat="1" ht="20.25">
      <c r="A1897" s="293"/>
      <c r="B1897" s="294" t="str">
        <f>IF(LEN(A1897)=0,"",INDEX('Smelter Reference List'!$A:$A,MATCH($A1897,'Smelter Reference List'!$E:$E,0)))</f>
        <v/>
      </c>
      <c r="C1897" s="300" t="str">
        <f>IF(LEN(A1897)=0,"",INDEX('Smelter Reference List'!$C:$C,MATCH($A1897,'Smelter Reference List'!$E:$E,0)))</f>
        <v/>
      </c>
      <c r="D1897" s="294" t="str">
        <f ca="1">IF(ISERROR($S1897),"",OFFSET('Smelter Reference List'!$C$4,$S1897-4,0)&amp;"")</f>
        <v/>
      </c>
      <c r="E1897" s="294" t="str">
        <f ca="1">IF(ISERROR($S1897),"",OFFSET('Smelter Reference List'!$D$4,$S1897-4,0)&amp;"")</f>
        <v/>
      </c>
      <c r="F1897" s="294" t="str">
        <f ca="1">IF(ISERROR($S1897),"",OFFSET('Smelter Reference List'!$E$4,$S1897-4,0))</f>
        <v/>
      </c>
      <c r="G1897" s="294" t="str">
        <f ca="1">IF(C1897=$U$4,"Enter smelter details", IF(ISERROR($S1897),"",OFFSET('Smelter Reference List'!$F$4,$S1897-4,0)))</f>
        <v/>
      </c>
      <c r="H1897" s="295" t="str">
        <f ca="1">IF(ISERROR($S1897),"",OFFSET('Smelter Reference List'!$G$4,$S1897-4,0))</f>
        <v/>
      </c>
      <c r="I1897" s="296" t="str">
        <f ca="1">IF(ISERROR($S1897),"",OFFSET('Smelter Reference List'!$H$4,$S1897-4,0))</f>
        <v/>
      </c>
      <c r="J1897" s="296" t="str">
        <f ca="1">IF(ISERROR($S1897),"",OFFSET('Smelter Reference List'!$I$4,$S1897-4,0))</f>
        <v/>
      </c>
      <c r="K1897" s="297"/>
      <c r="L1897" s="297"/>
      <c r="M1897" s="297"/>
      <c r="N1897" s="297"/>
      <c r="O1897" s="297"/>
      <c r="P1897" s="297"/>
      <c r="Q1897" s="298"/>
      <c r="R1897" s="227"/>
      <c r="S1897" s="228" t="e">
        <f>IF(C1897="",NA(),MATCH($B1897&amp;$C1897,'Smelter Reference List'!$J:$J,0))</f>
        <v>#N/A</v>
      </c>
      <c r="T1897" s="229"/>
      <c r="U1897" s="229">
        <f t="shared" ca="1" si="59"/>
        <v>0</v>
      </c>
      <c r="V1897" s="229"/>
      <c r="W1897" s="229"/>
      <c r="Y1897" s="223" t="str">
        <f t="shared" si="60"/>
        <v/>
      </c>
    </row>
    <row r="1898" spans="1:25" s="223" customFormat="1" ht="20.25">
      <c r="A1898" s="293"/>
      <c r="B1898" s="294" t="str">
        <f>IF(LEN(A1898)=0,"",INDEX('Smelter Reference List'!$A:$A,MATCH($A1898,'Smelter Reference List'!$E:$E,0)))</f>
        <v/>
      </c>
      <c r="C1898" s="300" t="str">
        <f>IF(LEN(A1898)=0,"",INDEX('Smelter Reference List'!$C:$C,MATCH($A1898,'Smelter Reference List'!$E:$E,0)))</f>
        <v/>
      </c>
      <c r="D1898" s="294" t="str">
        <f ca="1">IF(ISERROR($S1898),"",OFFSET('Smelter Reference List'!$C$4,$S1898-4,0)&amp;"")</f>
        <v/>
      </c>
      <c r="E1898" s="294" t="str">
        <f ca="1">IF(ISERROR($S1898),"",OFFSET('Smelter Reference List'!$D$4,$S1898-4,0)&amp;"")</f>
        <v/>
      </c>
      <c r="F1898" s="294" t="str">
        <f ca="1">IF(ISERROR($S1898),"",OFFSET('Smelter Reference List'!$E$4,$S1898-4,0))</f>
        <v/>
      </c>
      <c r="G1898" s="294" t="str">
        <f ca="1">IF(C1898=$U$4,"Enter smelter details", IF(ISERROR($S1898),"",OFFSET('Smelter Reference List'!$F$4,$S1898-4,0)))</f>
        <v/>
      </c>
      <c r="H1898" s="295" t="str">
        <f ca="1">IF(ISERROR($S1898),"",OFFSET('Smelter Reference List'!$G$4,$S1898-4,0))</f>
        <v/>
      </c>
      <c r="I1898" s="296" t="str">
        <f ca="1">IF(ISERROR($S1898),"",OFFSET('Smelter Reference List'!$H$4,$S1898-4,0))</f>
        <v/>
      </c>
      <c r="J1898" s="296" t="str">
        <f ca="1">IF(ISERROR($S1898),"",OFFSET('Smelter Reference List'!$I$4,$S1898-4,0))</f>
        <v/>
      </c>
      <c r="K1898" s="297"/>
      <c r="L1898" s="297"/>
      <c r="M1898" s="297"/>
      <c r="N1898" s="297"/>
      <c r="O1898" s="297"/>
      <c r="P1898" s="297"/>
      <c r="Q1898" s="298"/>
      <c r="R1898" s="227"/>
      <c r="S1898" s="228" t="e">
        <f>IF(C1898="",NA(),MATCH($B1898&amp;$C1898,'Smelter Reference List'!$J:$J,0))</f>
        <v>#N/A</v>
      </c>
      <c r="T1898" s="229"/>
      <c r="U1898" s="229">
        <f t="shared" ca="1" si="59"/>
        <v>0</v>
      </c>
      <c r="V1898" s="229"/>
      <c r="W1898" s="229"/>
      <c r="Y1898" s="223" t="str">
        <f t="shared" si="60"/>
        <v/>
      </c>
    </row>
    <row r="1899" spans="1:25" s="223" customFormat="1" ht="20.25">
      <c r="A1899" s="293"/>
      <c r="B1899" s="294" t="str">
        <f>IF(LEN(A1899)=0,"",INDEX('Smelter Reference List'!$A:$A,MATCH($A1899,'Smelter Reference List'!$E:$E,0)))</f>
        <v/>
      </c>
      <c r="C1899" s="300" t="str">
        <f>IF(LEN(A1899)=0,"",INDEX('Smelter Reference List'!$C:$C,MATCH($A1899,'Smelter Reference List'!$E:$E,0)))</f>
        <v/>
      </c>
      <c r="D1899" s="294" t="str">
        <f ca="1">IF(ISERROR($S1899),"",OFFSET('Smelter Reference List'!$C$4,$S1899-4,0)&amp;"")</f>
        <v/>
      </c>
      <c r="E1899" s="294" t="str">
        <f ca="1">IF(ISERROR($S1899),"",OFFSET('Smelter Reference List'!$D$4,$S1899-4,0)&amp;"")</f>
        <v/>
      </c>
      <c r="F1899" s="294" t="str">
        <f ca="1">IF(ISERROR($S1899),"",OFFSET('Smelter Reference List'!$E$4,$S1899-4,0))</f>
        <v/>
      </c>
      <c r="G1899" s="294" t="str">
        <f ca="1">IF(C1899=$U$4,"Enter smelter details", IF(ISERROR($S1899),"",OFFSET('Smelter Reference List'!$F$4,$S1899-4,0)))</f>
        <v/>
      </c>
      <c r="H1899" s="295" t="str">
        <f ca="1">IF(ISERROR($S1899),"",OFFSET('Smelter Reference List'!$G$4,$S1899-4,0))</f>
        <v/>
      </c>
      <c r="I1899" s="296" t="str">
        <f ca="1">IF(ISERROR($S1899),"",OFFSET('Smelter Reference List'!$H$4,$S1899-4,0))</f>
        <v/>
      </c>
      <c r="J1899" s="296" t="str">
        <f ca="1">IF(ISERROR($S1899),"",OFFSET('Smelter Reference List'!$I$4,$S1899-4,0))</f>
        <v/>
      </c>
      <c r="K1899" s="297"/>
      <c r="L1899" s="297"/>
      <c r="M1899" s="297"/>
      <c r="N1899" s="297"/>
      <c r="O1899" s="297"/>
      <c r="P1899" s="297"/>
      <c r="Q1899" s="298"/>
      <c r="R1899" s="227"/>
      <c r="S1899" s="228" t="e">
        <f>IF(C1899="",NA(),MATCH($B1899&amp;$C1899,'Smelter Reference List'!$J:$J,0))</f>
        <v>#N/A</v>
      </c>
      <c r="T1899" s="229"/>
      <c r="U1899" s="229">
        <f t="shared" ca="1" si="59"/>
        <v>0</v>
      </c>
      <c r="V1899" s="229"/>
      <c r="W1899" s="229"/>
      <c r="Y1899" s="223" t="str">
        <f t="shared" si="60"/>
        <v/>
      </c>
    </row>
    <row r="1900" spans="1:25" s="223" customFormat="1" ht="20.25">
      <c r="A1900" s="293"/>
      <c r="B1900" s="294" t="str">
        <f>IF(LEN(A1900)=0,"",INDEX('Smelter Reference List'!$A:$A,MATCH($A1900,'Smelter Reference List'!$E:$E,0)))</f>
        <v/>
      </c>
      <c r="C1900" s="300" t="str">
        <f>IF(LEN(A1900)=0,"",INDEX('Smelter Reference List'!$C:$C,MATCH($A1900,'Smelter Reference List'!$E:$E,0)))</f>
        <v/>
      </c>
      <c r="D1900" s="294" t="str">
        <f ca="1">IF(ISERROR($S1900),"",OFFSET('Smelter Reference List'!$C$4,$S1900-4,0)&amp;"")</f>
        <v/>
      </c>
      <c r="E1900" s="294" t="str">
        <f ca="1">IF(ISERROR($S1900),"",OFFSET('Smelter Reference List'!$D$4,$S1900-4,0)&amp;"")</f>
        <v/>
      </c>
      <c r="F1900" s="294" t="str">
        <f ca="1">IF(ISERROR($S1900),"",OFFSET('Smelter Reference List'!$E$4,$S1900-4,0))</f>
        <v/>
      </c>
      <c r="G1900" s="294" t="str">
        <f ca="1">IF(C1900=$U$4,"Enter smelter details", IF(ISERROR($S1900),"",OFFSET('Smelter Reference List'!$F$4,$S1900-4,0)))</f>
        <v/>
      </c>
      <c r="H1900" s="295" t="str">
        <f ca="1">IF(ISERROR($S1900),"",OFFSET('Smelter Reference List'!$G$4,$S1900-4,0))</f>
        <v/>
      </c>
      <c r="I1900" s="296" t="str">
        <f ca="1">IF(ISERROR($S1900),"",OFFSET('Smelter Reference List'!$H$4,$S1900-4,0))</f>
        <v/>
      </c>
      <c r="J1900" s="296" t="str">
        <f ca="1">IF(ISERROR($S1900),"",OFFSET('Smelter Reference List'!$I$4,$S1900-4,0))</f>
        <v/>
      </c>
      <c r="K1900" s="297"/>
      <c r="L1900" s="297"/>
      <c r="M1900" s="297"/>
      <c r="N1900" s="297"/>
      <c r="O1900" s="297"/>
      <c r="P1900" s="297"/>
      <c r="Q1900" s="298"/>
      <c r="R1900" s="227"/>
      <c r="S1900" s="228" t="e">
        <f>IF(C1900="",NA(),MATCH($B1900&amp;$C1900,'Smelter Reference List'!$J:$J,0))</f>
        <v>#N/A</v>
      </c>
      <c r="T1900" s="229"/>
      <c r="U1900" s="229">
        <f t="shared" ca="1" si="59"/>
        <v>0</v>
      </c>
      <c r="V1900" s="229"/>
      <c r="W1900" s="229"/>
      <c r="Y1900" s="223" t="str">
        <f t="shared" si="60"/>
        <v/>
      </c>
    </row>
    <row r="1901" spans="1:25" s="223" customFormat="1" ht="20.25">
      <c r="A1901" s="293"/>
      <c r="B1901" s="294" t="str">
        <f>IF(LEN(A1901)=0,"",INDEX('Smelter Reference List'!$A:$A,MATCH($A1901,'Smelter Reference List'!$E:$E,0)))</f>
        <v/>
      </c>
      <c r="C1901" s="300" t="str">
        <f>IF(LEN(A1901)=0,"",INDEX('Smelter Reference List'!$C:$C,MATCH($A1901,'Smelter Reference List'!$E:$E,0)))</f>
        <v/>
      </c>
      <c r="D1901" s="294" t="str">
        <f ca="1">IF(ISERROR($S1901),"",OFFSET('Smelter Reference List'!$C$4,$S1901-4,0)&amp;"")</f>
        <v/>
      </c>
      <c r="E1901" s="294" t="str">
        <f ca="1">IF(ISERROR($S1901),"",OFFSET('Smelter Reference List'!$D$4,$S1901-4,0)&amp;"")</f>
        <v/>
      </c>
      <c r="F1901" s="294" t="str">
        <f ca="1">IF(ISERROR($S1901),"",OFFSET('Smelter Reference List'!$E$4,$S1901-4,0))</f>
        <v/>
      </c>
      <c r="G1901" s="294" t="str">
        <f ca="1">IF(C1901=$U$4,"Enter smelter details", IF(ISERROR($S1901),"",OFFSET('Smelter Reference List'!$F$4,$S1901-4,0)))</f>
        <v/>
      </c>
      <c r="H1901" s="295" t="str">
        <f ca="1">IF(ISERROR($S1901),"",OFFSET('Smelter Reference List'!$G$4,$S1901-4,0))</f>
        <v/>
      </c>
      <c r="I1901" s="296" t="str">
        <f ca="1">IF(ISERROR($S1901),"",OFFSET('Smelter Reference List'!$H$4,$S1901-4,0))</f>
        <v/>
      </c>
      <c r="J1901" s="296" t="str">
        <f ca="1">IF(ISERROR($S1901),"",OFFSET('Smelter Reference List'!$I$4,$S1901-4,0))</f>
        <v/>
      </c>
      <c r="K1901" s="297"/>
      <c r="L1901" s="297"/>
      <c r="M1901" s="297"/>
      <c r="N1901" s="297"/>
      <c r="O1901" s="297"/>
      <c r="P1901" s="297"/>
      <c r="Q1901" s="298"/>
      <c r="R1901" s="227"/>
      <c r="S1901" s="228" t="e">
        <f>IF(C1901="",NA(),MATCH($B1901&amp;$C1901,'Smelter Reference List'!$J:$J,0))</f>
        <v>#N/A</v>
      </c>
      <c r="T1901" s="229"/>
      <c r="U1901" s="229">
        <f t="shared" ca="1" si="59"/>
        <v>0</v>
      </c>
      <c r="V1901" s="229"/>
      <c r="W1901" s="229"/>
      <c r="Y1901" s="223" t="str">
        <f t="shared" si="60"/>
        <v/>
      </c>
    </row>
    <row r="1902" spans="1:25" s="223" customFormat="1" ht="20.25">
      <c r="A1902" s="293"/>
      <c r="B1902" s="294" t="str">
        <f>IF(LEN(A1902)=0,"",INDEX('Smelter Reference List'!$A:$A,MATCH($A1902,'Smelter Reference List'!$E:$E,0)))</f>
        <v/>
      </c>
      <c r="C1902" s="300" t="str">
        <f>IF(LEN(A1902)=0,"",INDEX('Smelter Reference List'!$C:$C,MATCH($A1902,'Smelter Reference List'!$E:$E,0)))</f>
        <v/>
      </c>
      <c r="D1902" s="294" t="str">
        <f ca="1">IF(ISERROR($S1902),"",OFFSET('Smelter Reference List'!$C$4,$S1902-4,0)&amp;"")</f>
        <v/>
      </c>
      <c r="E1902" s="294" t="str">
        <f ca="1">IF(ISERROR($S1902),"",OFFSET('Smelter Reference List'!$D$4,$S1902-4,0)&amp;"")</f>
        <v/>
      </c>
      <c r="F1902" s="294" t="str">
        <f ca="1">IF(ISERROR($S1902),"",OFFSET('Smelter Reference List'!$E$4,$S1902-4,0))</f>
        <v/>
      </c>
      <c r="G1902" s="294" t="str">
        <f ca="1">IF(C1902=$U$4,"Enter smelter details", IF(ISERROR($S1902),"",OFFSET('Smelter Reference List'!$F$4,$S1902-4,0)))</f>
        <v/>
      </c>
      <c r="H1902" s="295" t="str">
        <f ca="1">IF(ISERROR($S1902),"",OFFSET('Smelter Reference List'!$G$4,$S1902-4,0))</f>
        <v/>
      </c>
      <c r="I1902" s="296" t="str">
        <f ca="1">IF(ISERROR($S1902),"",OFFSET('Smelter Reference List'!$H$4,$S1902-4,0))</f>
        <v/>
      </c>
      <c r="J1902" s="296" t="str">
        <f ca="1">IF(ISERROR($S1902),"",OFFSET('Smelter Reference List'!$I$4,$S1902-4,0))</f>
        <v/>
      </c>
      <c r="K1902" s="297"/>
      <c r="L1902" s="297"/>
      <c r="M1902" s="297"/>
      <c r="N1902" s="297"/>
      <c r="O1902" s="297"/>
      <c r="P1902" s="297"/>
      <c r="Q1902" s="298"/>
      <c r="R1902" s="227"/>
      <c r="S1902" s="228" t="e">
        <f>IF(C1902="",NA(),MATCH($B1902&amp;$C1902,'Smelter Reference List'!$J:$J,0))</f>
        <v>#N/A</v>
      </c>
      <c r="T1902" s="229"/>
      <c r="U1902" s="229">
        <f t="shared" ca="1" si="59"/>
        <v>0</v>
      </c>
      <c r="V1902" s="229"/>
      <c r="W1902" s="229"/>
      <c r="Y1902" s="223" t="str">
        <f t="shared" si="60"/>
        <v/>
      </c>
    </row>
    <row r="1903" spans="1:25" s="223" customFormat="1" ht="20.25">
      <c r="A1903" s="293"/>
      <c r="B1903" s="294" t="str">
        <f>IF(LEN(A1903)=0,"",INDEX('Smelter Reference List'!$A:$A,MATCH($A1903,'Smelter Reference List'!$E:$E,0)))</f>
        <v/>
      </c>
      <c r="C1903" s="300" t="str">
        <f>IF(LEN(A1903)=0,"",INDEX('Smelter Reference List'!$C:$C,MATCH($A1903,'Smelter Reference List'!$E:$E,0)))</f>
        <v/>
      </c>
      <c r="D1903" s="294" t="str">
        <f ca="1">IF(ISERROR($S1903),"",OFFSET('Smelter Reference List'!$C$4,$S1903-4,0)&amp;"")</f>
        <v/>
      </c>
      <c r="E1903" s="294" t="str">
        <f ca="1">IF(ISERROR($S1903),"",OFFSET('Smelter Reference List'!$D$4,$S1903-4,0)&amp;"")</f>
        <v/>
      </c>
      <c r="F1903" s="294" t="str">
        <f ca="1">IF(ISERROR($S1903),"",OFFSET('Smelter Reference List'!$E$4,$S1903-4,0))</f>
        <v/>
      </c>
      <c r="G1903" s="294" t="str">
        <f ca="1">IF(C1903=$U$4,"Enter smelter details", IF(ISERROR($S1903),"",OFFSET('Smelter Reference List'!$F$4,$S1903-4,0)))</f>
        <v/>
      </c>
      <c r="H1903" s="295" t="str">
        <f ca="1">IF(ISERROR($S1903),"",OFFSET('Smelter Reference List'!$G$4,$S1903-4,0))</f>
        <v/>
      </c>
      <c r="I1903" s="296" t="str">
        <f ca="1">IF(ISERROR($S1903),"",OFFSET('Smelter Reference List'!$H$4,$S1903-4,0))</f>
        <v/>
      </c>
      <c r="J1903" s="296" t="str">
        <f ca="1">IF(ISERROR($S1903),"",OFFSET('Smelter Reference List'!$I$4,$S1903-4,0))</f>
        <v/>
      </c>
      <c r="K1903" s="297"/>
      <c r="L1903" s="297"/>
      <c r="M1903" s="297"/>
      <c r="N1903" s="297"/>
      <c r="O1903" s="297"/>
      <c r="P1903" s="297"/>
      <c r="Q1903" s="298"/>
      <c r="R1903" s="227"/>
      <c r="S1903" s="228" t="e">
        <f>IF(C1903="",NA(),MATCH($B1903&amp;$C1903,'Smelter Reference List'!$J:$J,0))</f>
        <v>#N/A</v>
      </c>
      <c r="T1903" s="229"/>
      <c r="U1903" s="229">
        <f t="shared" ca="1" si="59"/>
        <v>0</v>
      </c>
      <c r="V1903" s="229"/>
      <c r="W1903" s="229"/>
      <c r="Y1903" s="223" t="str">
        <f t="shared" si="60"/>
        <v/>
      </c>
    </row>
    <row r="1904" spans="1:25" s="223" customFormat="1" ht="20.25">
      <c r="A1904" s="293"/>
      <c r="B1904" s="294" t="str">
        <f>IF(LEN(A1904)=0,"",INDEX('Smelter Reference List'!$A:$A,MATCH($A1904,'Smelter Reference List'!$E:$E,0)))</f>
        <v/>
      </c>
      <c r="C1904" s="300" t="str">
        <f>IF(LEN(A1904)=0,"",INDEX('Smelter Reference List'!$C:$C,MATCH($A1904,'Smelter Reference List'!$E:$E,0)))</f>
        <v/>
      </c>
      <c r="D1904" s="294" t="str">
        <f ca="1">IF(ISERROR($S1904),"",OFFSET('Smelter Reference List'!$C$4,$S1904-4,0)&amp;"")</f>
        <v/>
      </c>
      <c r="E1904" s="294" t="str">
        <f ca="1">IF(ISERROR($S1904),"",OFFSET('Smelter Reference List'!$D$4,$S1904-4,0)&amp;"")</f>
        <v/>
      </c>
      <c r="F1904" s="294" t="str">
        <f ca="1">IF(ISERROR($S1904),"",OFFSET('Smelter Reference List'!$E$4,$S1904-4,0))</f>
        <v/>
      </c>
      <c r="G1904" s="294" t="str">
        <f ca="1">IF(C1904=$U$4,"Enter smelter details", IF(ISERROR($S1904),"",OFFSET('Smelter Reference List'!$F$4,$S1904-4,0)))</f>
        <v/>
      </c>
      <c r="H1904" s="295" t="str">
        <f ca="1">IF(ISERROR($S1904),"",OFFSET('Smelter Reference List'!$G$4,$S1904-4,0))</f>
        <v/>
      </c>
      <c r="I1904" s="296" t="str">
        <f ca="1">IF(ISERROR($S1904),"",OFFSET('Smelter Reference List'!$H$4,$S1904-4,0))</f>
        <v/>
      </c>
      <c r="J1904" s="296" t="str">
        <f ca="1">IF(ISERROR($S1904),"",OFFSET('Smelter Reference List'!$I$4,$S1904-4,0))</f>
        <v/>
      </c>
      <c r="K1904" s="297"/>
      <c r="L1904" s="297"/>
      <c r="M1904" s="297"/>
      <c r="N1904" s="297"/>
      <c r="O1904" s="297"/>
      <c r="P1904" s="297"/>
      <c r="Q1904" s="298"/>
      <c r="R1904" s="227"/>
      <c r="S1904" s="228" t="e">
        <f>IF(C1904="",NA(),MATCH($B1904&amp;$C1904,'Smelter Reference List'!$J:$J,0))</f>
        <v>#N/A</v>
      </c>
      <c r="T1904" s="229"/>
      <c r="U1904" s="229">
        <f t="shared" ca="1" si="59"/>
        <v>0</v>
      </c>
      <c r="V1904" s="229"/>
      <c r="W1904" s="229"/>
      <c r="Y1904" s="223" t="str">
        <f t="shared" si="60"/>
        <v/>
      </c>
    </row>
    <row r="1905" spans="1:25" s="223" customFormat="1" ht="20.25">
      <c r="A1905" s="293"/>
      <c r="B1905" s="294" t="str">
        <f>IF(LEN(A1905)=0,"",INDEX('Smelter Reference List'!$A:$A,MATCH($A1905,'Smelter Reference List'!$E:$E,0)))</f>
        <v/>
      </c>
      <c r="C1905" s="300" t="str">
        <f>IF(LEN(A1905)=0,"",INDEX('Smelter Reference List'!$C:$C,MATCH($A1905,'Smelter Reference List'!$E:$E,0)))</f>
        <v/>
      </c>
      <c r="D1905" s="294" t="str">
        <f ca="1">IF(ISERROR($S1905),"",OFFSET('Smelter Reference List'!$C$4,$S1905-4,0)&amp;"")</f>
        <v/>
      </c>
      <c r="E1905" s="294" t="str">
        <f ca="1">IF(ISERROR($S1905),"",OFFSET('Smelter Reference List'!$D$4,$S1905-4,0)&amp;"")</f>
        <v/>
      </c>
      <c r="F1905" s="294" t="str">
        <f ca="1">IF(ISERROR($S1905),"",OFFSET('Smelter Reference List'!$E$4,$S1905-4,0))</f>
        <v/>
      </c>
      <c r="G1905" s="294" t="str">
        <f ca="1">IF(C1905=$U$4,"Enter smelter details", IF(ISERROR($S1905),"",OFFSET('Smelter Reference List'!$F$4,$S1905-4,0)))</f>
        <v/>
      </c>
      <c r="H1905" s="295" t="str">
        <f ca="1">IF(ISERROR($S1905),"",OFFSET('Smelter Reference List'!$G$4,$S1905-4,0))</f>
        <v/>
      </c>
      <c r="I1905" s="296" t="str">
        <f ca="1">IF(ISERROR($S1905),"",OFFSET('Smelter Reference List'!$H$4,$S1905-4,0))</f>
        <v/>
      </c>
      <c r="J1905" s="296" t="str">
        <f ca="1">IF(ISERROR($S1905),"",OFFSET('Smelter Reference List'!$I$4,$S1905-4,0))</f>
        <v/>
      </c>
      <c r="K1905" s="297"/>
      <c r="L1905" s="297"/>
      <c r="M1905" s="297"/>
      <c r="N1905" s="297"/>
      <c r="O1905" s="297"/>
      <c r="P1905" s="297"/>
      <c r="Q1905" s="298"/>
      <c r="R1905" s="227"/>
      <c r="S1905" s="228" t="e">
        <f>IF(C1905="",NA(),MATCH($B1905&amp;$C1905,'Smelter Reference List'!$J:$J,0))</f>
        <v>#N/A</v>
      </c>
      <c r="T1905" s="229"/>
      <c r="U1905" s="229">
        <f t="shared" ca="1" si="59"/>
        <v>0</v>
      </c>
      <c r="V1905" s="229"/>
      <c r="W1905" s="229"/>
      <c r="Y1905" s="223" t="str">
        <f t="shared" si="60"/>
        <v/>
      </c>
    </row>
    <row r="1906" spans="1:25" s="223" customFormat="1" ht="20.25">
      <c r="A1906" s="293"/>
      <c r="B1906" s="294" t="str">
        <f>IF(LEN(A1906)=0,"",INDEX('Smelter Reference List'!$A:$A,MATCH($A1906,'Smelter Reference List'!$E:$E,0)))</f>
        <v/>
      </c>
      <c r="C1906" s="300" t="str">
        <f>IF(LEN(A1906)=0,"",INDEX('Smelter Reference List'!$C:$C,MATCH($A1906,'Smelter Reference List'!$E:$E,0)))</f>
        <v/>
      </c>
      <c r="D1906" s="294" t="str">
        <f ca="1">IF(ISERROR($S1906),"",OFFSET('Smelter Reference List'!$C$4,$S1906-4,0)&amp;"")</f>
        <v/>
      </c>
      <c r="E1906" s="294" t="str">
        <f ca="1">IF(ISERROR($S1906),"",OFFSET('Smelter Reference List'!$D$4,$S1906-4,0)&amp;"")</f>
        <v/>
      </c>
      <c r="F1906" s="294" t="str">
        <f ca="1">IF(ISERROR($S1906),"",OFFSET('Smelter Reference List'!$E$4,$S1906-4,0))</f>
        <v/>
      </c>
      <c r="G1906" s="294" t="str">
        <f ca="1">IF(C1906=$U$4,"Enter smelter details", IF(ISERROR($S1906),"",OFFSET('Smelter Reference List'!$F$4,$S1906-4,0)))</f>
        <v/>
      </c>
      <c r="H1906" s="295" t="str">
        <f ca="1">IF(ISERROR($S1906),"",OFFSET('Smelter Reference List'!$G$4,$S1906-4,0))</f>
        <v/>
      </c>
      <c r="I1906" s="296" t="str">
        <f ca="1">IF(ISERROR($S1906),"",OFFSET('Smelter Reference List'!$H$4,$S1906-4,0))</f>
        <v/>
      </c>
      <c r="J1906" s="296" t="str">
        <f ca="1">IF(ISERROR($S1906),"",OFFSET('Smelter Reference List'!$I$4,$S1906-4,0))</f>
        <v/>
      </c>
      <c r="K1906" s="297"/>
      <c r="L1906" s="297"/>
      <c r="M1906" s="297"/>
      <c r="N1906" s="297"/>
      <c r="O1906" s="297"/>
      <c r="P1906" s="297"/>
      <c r="Q1906" s="298"/>
      <c r="R1906" s="227"/>
      <c r="S1906" s="228" t="e">
        <f>IF(C1906="",NA(),MATCH($B1906&amp;$C1906,'Smelter Reference List'!$J:$J,0))</f>
        <v>#N/A</v>
      </c>
      <c r="T1906" s="229"/>
      <c r="U1906" s="229">
        <f t="shared" ca="1" si="59"/>
        <v>0</v>
      </c>
      <c r="V1906" s="229"/>
      <c r="W1906" s="229"/>
      <c r="Y1906" s="223" t="str">
        <f t="shared" si="60"/>
        <v/>
      </c>
    </row>
    <row r="1907" spans="1:25" s="223" customFormat="1" ht="20.25">
      <c r="A1907" s="293"/>
      <c r="B1907" s="294" t="str">
        <f>IF(LEN(A1907)=0,"",INDEX('Smelter Reference List'!$A:$A,MATCH($A1907,'Smelter Reference List'!$E:$E,0)))</f>
        <v/>
      </c>
      <c r="C1907" s="300" t="str">
        <f>IF(LEN(A1907)=0,"",INDEX('Smelter Reference List'!$C:$C,MATCH($A1907,'Smelter Reference List'!$E:$E,0)))</f>
        <v/>
      </c>
      <c r="D1907" s="294" t="str">
        <f ca="1">IF(ISERROR($S1907),"",OFFSET('Smelter Reference List'!$C$4,$S1907-4,0)&amp;"")</f>
        <v/>
      </c>
      <c r="E1907" s="294" t="str">
        <f ca="1">IF(ISERROR($S1907),"",OFFSET('Smelter Reference List'!$D$4,$S1907-4,0)&amp;"")</f>
        <v/>
      </c>
      <c r="F1907" s="294" t="str">
        <f ca="1">IF(ISERROR($S1907),"",OFFSET('Smelter Reference List'!$E$4,$S1907-4,0))</f>
        <v/>
      </c>
      <c r="G1907" s="294" t="str">
        <f ca="1">IF(C1907=$U$4,"Enter smelter details", IF(ISERROR($S1907),"",OFFSET('Smelter Reference List'!$F$4,$S1907-4,0)))</f>
        <v/>
      </c>
      <c r="H1907" s="295" t="str">
        <f ca="1">IF(ISERROR($S1907),"",OFFSET('Smelter Reference List'!$G$4,$S1907-4,0))</f>
        <v/>
      </c>
      <c r="I1907" s="296" t="str">
        <f ca="1">IF(ISERROR($S1907),"",OFFSET('Smelter Reference List'!$H$4,$S1907-4,0))</f>
        <v/>
      </c>
      <c r="J1907" s="296" t="str">
        <f ca="1">IF(ISERROR($S1907),"",OFFSET('Smelter Reference List'!$I$4,$S1907-4,0))</f>
        <v/>
      </c>
      <c r="K1907" s="297"/>
      <c r="L1907" s="297"/>
      <c r="M1907" s="297"/>
      <c r="N1907" s="297"/>
      <c r="O1907" s="297"/>
      <c r="P1907" s="297"/>
      <c r="Q1907" s="298"/>
      <c r="R1907" s="227"/>
      <c r="S1907" s="228" t="e">
        <f>IF(C1907="",NA(),MATCH($B1907&amp;$C1907,'Smelter Reference List'!$J:$J,0))</f>
        <v>#N/A</v>
      </c>
      <c r="T1907" s="229"/>
      <c r="U1907" s="229">
        <f t="shared" ca="1" si="59"/>
        <v>0</v>
      </c>
      <c r="V1907" s="229"/>
      <c r="W1907" s="229"/>
      <c r="Y1907" s="223" t="str">
        <f t="shared" si="60"/>
        <v/>
      </c>
    </row>
    <row r="1908" spans="1:25" s="223" customFormat="1" ht="20.25">
      <c r="A1908" s="293"/>
      <c r="B1908" s="294" t="str">
        <f>IF(LEN(A1908)=0,"",INDEX('Smelter Reference List'!$A:$A,MATCH($A1908,'Smelter Reference List'!$E:$E,0)))</f>
        <v/>
      </c>
      <c r="C1908" s="300" t="str">
        <f>IF(LEN(A1908)=0,"",INDEX('Smelter Reference List'!$C:$C,MATCH($A1908,'Smelter Reference List'!$E:$E,0)))</f>
        <v/>
      </c>
      <c r="D1908" s="294" t="str">
        <f ca="1">IF(ISERROR($S1908),"",OFFSET('Smelter Reference List'!$C$4,$S1908-4,0)&amp;"")</f>
        <v/>
      </c>
      <c r="E1908" s="294" t="str">
        <f ca="1">IF(ISERROR($S1908),"",OFFSET('Smelter Reference List'!$D$4,$S1908-4,0)&amp;"")</f>
        <v/>
      </c>
      <c r="F1908" s="294" t="str">
        <f ca="1">IF(ISERROR($S1908),"",OFFSET('Smelter Reference List'!$E$4,$S1908-4,0))</f>
        <v/>
      </c>
      <c r="G1908" s="294" t="str">
        <f ca="1">IF(C1908=$U$4,"Enter smelter details", IF(ISERROR($S1908),"",OFFSET('Smelter Reference List'!$F$4,$S1908-4,0)))</f>
        <v/>
      </c>
      <c r="H1908" s="295" t="str">
        <f ca="1">IF(ISERROR($S1908),"",OFFSET('Smelter Reference List'!$G$4,$S1908-4,0))</f>
        <v/>
      </c>
      <c r="I1908" s="296" t="str">
        <f ca="1">IF(ISERROR($S1908),"",OFFSET('Smelter Reference List'!$H$4,$S1908-4,0))</f>
        <v/>
      </c>
      <c r="J1908" s="296" t="str">
        <f ca="1">IF(ISERROR($S1908),"",OFFSET('Smelter Reference List'!$I$4,$S1908-4,0))</f>
        <v/>
      </c>
      <c r="K1908" s="297"/>
      <c r="L1908" s="297"/>
      <c r="M1908" s="297"/>
      <c r="N1908" s="297"/>
      <c r="O1908" s="297"/>
      <c r="P1908" s="297"/>
      <c r="Q1908" s="298"/>
      <c r="R1908" s="227"/>
      <c r="S1908" s="228" t="e">
        <f>IF(C1908="",NA(),MATCH($B1908&amp;$C1908,'Smelter Reference List'!$J:$J,0))</f>
        <v>#N/A</v>
      </c>
      <c r="T1908" s="229"/>
      <c r="U1908" s="229">
        <f t="shared" ca="1" si="59"/>
        <v>0</v>
      </c>
      <c r="V1908" s="229"/>
      <c r="W1908" s="229"/>
      <c r="Y1908" s="223" t="str">
        <f t="shared" si="60"/>
        <v/>
      </c>
    </row>
    <row r="1909" spans="1:25" s="223" customFormat="1" ht="20.25">
      <c r="A1909" s="293"/>
      <c r="B1909" s="294" t="str">
        <f>IF(LEN(A1909)=0,"",INDEX('Smelter Reference List'!$A:$A,MATCH($A1909,'Smelter Reference List'!$E:$E,0)))</f>
        <v/>
      </c>
      <c r="C1909" s="300" t="str">
        <f>IF(LEN(A1909)=0,"",INDEX('Smelter Reference List'!$C:$C,MATCH($A1909,'Smelter Reference List'!$E:$E,0)))</f>
        <v/>
      </c>
      <c r="D1909" s="294" t="str">
        <f ca="1">IF(ISERROR($S1909),"",OFFSET('Smelter Reference List'!$C$4,$S1909-4,0)&amp;"")</f>
        <v/>
      </c>
      <c r="E1909" s="294" t="str">
        <f ca="1">IF(ISERROR($S1909),"",OFFSET('Smelter Reference List'!$D$4,$S1909-4,0)&amp;"")</f>
        <v/>
      </c>
      <c r="F1909" s="294" t="str">
        <f ca="1">IF(ISERROR($S1909),"",OFFSET('Smelter Reference List'!$E$4,$S1909-4,0))</f>
        <v/>
      </c>
      <c r="G1909" s="294" t="str">
        <f ca="1">IF(C1909=$U$4,"Enter smelter details", IF(ISERROR($S1909),"",OFFSET('Smelter Reference List'!$F$4,$S1909-4,0)))</f>
        <v/>
      </c>
      <c r="H1909" s="295" t="str">
        <f ca="1">IF(ISERROR($S1909),"",OFFSET('Smelter Reference List'!$G$4,$S1909-4,0))</f>
        <v/>
      </c>
      <c r="I1909" s="296" t="str">
        <f ca="1">IF(ISERROR($S1909),"",OFFSET('Smelter Reference List'!$H$4,$S1909-4,0))</f>
        <v/>
      </c>
      <c r="J1909" s="296" t="str">
        <f ca="1">IF(ISERROR($S1909),"",OFFSET('Smelter Reference List'!$I$4,$S1909-4,0))</f>
        <v/>
      </c>
      <c r="K1909" s="297"/>
      <c r="L1909" s="297"/>
      <c r="M1909" s="297"/>
      <c r="N1909" s="297"/>
      <c r="O1909" s="297"/>
      <c r="P1909" s="297"/>
      <c r="Q1909" s="298"/>
      <c r="R1909" s="227"/>
      <c r="S1909" s="228" t="e">
        <f>IF(C1909="",NA(),MATCH($B1909&amp;$C1909,'Smelter Reference List'!$J:$J,0))</f>
        <v>#N/A</v>
      </c>
      <c r="T1909" s="229"/>
      <c r="U1909" s="229">
        <f t="shared" ca="1" si="59"/>
        <v>0</v>
      </c>
      <c r="V1909" s="229"/>
      <c r="W1909" s="229"/>
      <c r="Y1909" s="223" t="str">
        <f t="shared" si="60"/>
        <v/>
      </c>
    </row>
    <row r="1910" spans="1:25" s="223" customFormat="1" ht="20.25">
      <c r="A1910" s="293"/>
      <c r="B1910" s="294" t="str">
        <f>IF(LEN(A1910)=0,"",INDEX('Smelter Reference List'!$A:$A,MATCH($A1910,'Smelter Reference List'!$E:$E,0)))</f>
        <v/>
      </c>
      <c r="C1910" s="300" t="str">
        <f>IF(LEN(A1910)=0,"",INDEX('Smelter Reference List'!$C:$C,MATCH($A1910,'Smelter Reference List'!$E:$E,0)))</f>
        <v/>
      </c>
      <c r="D1910" s="294" t="str">
        <f ca="1">IF(ISERROR($S1910),"",OFFSET('Smelter Reference List'!$C$4,$S1910-4,0)&amp;"")</f>
        <v/>
      </c>
      <c r="E1910" s="294" t="str">
        <f ca="1">IF(ISERROR($S1910),"",OFFSET('Smelter Reference List'!$D$4,$S1910-4,0)&amp;"")</f>
        <v/>
      </c>
      <c r="F1910" s="294" t="str">
        <f ca="1">IF(ISERROR($S1910),"",OFFSET('Smelter Reference List'!$E$4,$S1910-4,0))</f>
        <v/>
      </c>
      <c r="G1910" s="294" t="str">
        <f ca="1">IF(C1910=$U$4,"Enter smelter details", IF(ISERROR($S1910),"",OFFSET('Smelter Reference List'!$F$4,$S1910-4,0)))</f>
        <v/>
      </c>
      <c r="H1910" s="295" t="str">
        <f ca="1">IF(ISERROR($S1910),"",OFFSET('Smelter Reference List'!$G$4,$S1910-4,0))</f>
        <v/>
      </c>
      <c r="I1910" s="296" t="str">
        <f ca="1">IF(ISERROR($S1910),"",OFFSET('Smelter Reference List'!$H$4,$S1910-4,0))</f>
        <v/>
      </c>
      <c r="J1910" s="296" t="str">
        <f ca="1">IF(ISERROR($S1910),"",OFFSET('Smelter Reference List'!$I$4,$S1910-4,0))</f>
        <v/>
      </c>
      <c r="K1910" s="297"/>
      <c r="L1910" s="297"/>
      <c r="M1910" s="297"/>
      <c r="N1910" s="297"/>
      <c r="O1910" s="297"/>
      <c r="P1910" s="297"/>
      <c r="Q1910" s="298"/>
      <c r="R1910" s="227"/>
      <c r="S1910" s="228" t="e">
        <f>IF(C1910="",NA(),MATCH($B1910&amp;$C1910,'Smelter Reference List'!$J:$J,0))</f>
        <v>#N/A</v>
      </c>
      <c r="T1910" s="229"/>
      <c r="U1910" s="229">
        <f t="shared" ca="1" si="59"/>
        <v>0</v>
      </c>
      <c r="V1910" s="229"/>
      <c r="W1910" s="229"/>
      <c r="Y1910" s="223" t="str">
        <f t="shared" si="60"/>
        <v/>
      </c>
    </row>
    <row r="1911" spans="1:25" s="223" customFormat="1" ht="20.25">
      <c r="A1911" s="293"/>
      <c r="B1911" s="294" t="str">
        <f>IF(LEN(A1911)=0,"",INDEX('Smelter Reference List'!$A:$A,MATCH($A1911,'Smelter Reference List'!$E:$E,0)))</f>
        <v/>
      </c>
      <c r="C1911" s="300" t="str">
        <f>IF(LEN(A1911)=0,"",INDEX('Smelter Reference List'!$C:$C,MATCH($A1911,'Smelter Reference List'!$E:$E,0)))</f>
        <v/>
      </c>
      <c r="D1911" s="294" t="str">
        <f ca="1">IF(ISERROR($S1911),"",OFFSET('Smelter Reference List'!$C$4,$S1911-4,0)&amp;"")</f>
        <v/>
      </c>
      <c r="E1911" s="294" t="str">
        <f ca="1">IF(ISERROR($S1911),"",OFFSET('Smelter Reference List'!$D$4,$S1911-4,0)&amp;"")</f>
        <v/>
      </c>
      <c r="F1911" s="294" t="str">
        <f ca="1">IF(ISERROR($S1911),"",OFFSET('Smelter Reference List'!$E$4,$S1911-4,0))</f>
        <v/>
      </c>
      <c r="G1911" s="294" t="str">
        <f ca="1">IF(C1911=$U$4,"Enter smelter details", IF(ISERROR($S1911),"",OFFSET('Smelter Reference List'!$F$4,$S1911-4,0)))</f>
        <v/>
      </c>
      <c r="H1911" s="295" t="str">
        <f ca="1">IF(ISERROR($S1911),"",OFFSET('Smelter Reference List'!$G$4,$S1911-4,0))</f>
        <v/>
      </c>
      <c r="I1911" s="296" t="str">
        <f ca="1">IF(ISERROR($S1911),"",OFFSET('Smelter Reference List'!$H$4,$S1911-4,0))</f>
        <v/>
      </c>
      <c r="J1911" s="296" t="str">
        <f ca="1">IF(ISERROR($S1911),"",OFFSET('Smelter Reference List'!$I$4,$S1911-4,0))</f>
        <v/>
      </c>
      <c r="K1911" s="297"/>
      <c r="L1911" s="297"/>
      <c r="M1911" s="297"/>
      <c r="N1911" s="297"/>
      <c r="O1911" s="297"/>
      <c r="P1911" s="297"/>
      <c r="Q1911" s="298"/>
      <c r="R1911" s="227"/>
      <c r="S1911" s="228" t="e">
        <f>IF(C1911="",NA(),MATCH($B1911&amp;$C1911,'Smelter Reference List'!$J:$J,0))</f>
        <v>#N/A</v>
      </c>
      <c r="T1911" s="229"/>
      <c r="U1911" s="229">
        <f t="shared" ca="1" si="59"/>
        <v>0</v>
      </c>
      <c r="V1911" s="229"/>
      <c r="W1911" s="229"/>
      <c r="Y1911" s="223" t="str">
        <f t="shared" si="60"/>
        <v/>
      </c>
    </row>
    <row r="1912" spans="1:25" s="223" customFormat="1" ht="20.25">
      <c r="A1912" s="293"/>
      <c r="B1912" s="294" t="str">
        <f>IF(LEN(A1912)=0,"",INDEX('Smelter Reference List'!$A:$A,MATCH($A1912,'Smelter Reference List'!$E:$E,0)))</f>
        <v/>
      </c>
      <c r="C1912" s="300" t="str">
        <f>IF(LEN(A1912)=0,"",INDEX('Smelter Reference List'!$C:$C,MATCH($A1912,'Smelter Reference List'!$E:$E,0)))</f>
        <v/>
      </c>
      <c r="D1912" s="294" t="str">
        <f ca="1">IF(ISERROR($S1912),"",OFFSET('Smelter Reference List'!$C$4,$S1912-4,0)&amp;"")</f>
        <v/>
      </c>
      <c r="E1912" s="294" t="str">
        <f ca="1">IF(ISERROR($S1912),"",OFFSET('Smelter Reference List'!$D$4,$S1912-4,0)&amp;"")</f>
        <v/>
      </c>
      <c r="F1912" s="294" t="str">
        <f ca="1">IF(ISERROR($S1912),"",OFFSET('Smelter Reference List'!$E$4,$S1912-4,0))</f>
        <v/>
      </c>
      <c r="G1912" s="294" t="str">
        <f ca="1">IF(C1912=$U$4,"Enter smelter details", IF(ISERROR($S1912),"",OFFSET('Smelter Reference List'!$F$4,$S1912-4,0)))</f>
        <v/>
      </c>
      <c r="H1912" s="295" t="str">
        <f ca="1">IF(ISERROR($S1912),"",OFFSET('Smelter Reference List'!$G$4,$S1912-4,0))</f>
        <v/>
      </c>
      <c r="I1912" s="296" t="str">
        <f ca="1">IF(ISERROR($S1912),"",OFFSET('Smelter Reference List'!$H$4,$S1912-4,0))</f>
        <v/>
      </c>
      <c r="J1912" s="296" t="str">
        <f ca="1">IF(ISERROR($S1912),"",OFFSET('Smelter Reference List'!$I$4,$S1912-4,0))</f>
        <v/>
      </c>
      <c r="K1912" s="297"/>
      <c r="L1912" s="297"/>
      <c r="M1912" s="297"/>
      <c r="N1912" s="297"/>
      <c r="O1912" s="297"/>
      <c r="P1912" s="297"/>
      <c r="Q1912" s="298"/>
      <c r="R1912" s="227"/>
      <c r="S1912" s="228" t="e">
        <f>IF(C1912="",NA(),MATCH($B1912&amp;$C1912,'Smelter Reference List'!$J:$J,0))</f>
        <v>#N/A</v>
      </c>
      <c r="T1912" s="229"/>
      <c r="U1912" s="229">
        <f t="shared" ca="1" si="59"/>
        <v>0</v>
      </c>
      <c r="V1912" s="229"/>
      <c r="W1912" s="229"/>
      <c r="Y1912" s="223" t="str">
        <f t="shared" si="60"/>
        <v/>
      </c>
    </row>
    <row r="1913" spans="1:25" s="223" customFormat="1" ht="20.25">
      <c r="A1913" s="293"/>
      <c r="B1913" s="294" t="str">
        <f>IF(LEN(A1913)=0,"",INDEX('Smelter Reference List'!$A:$A,MATCH($A1913,'Smelter Reference List'!$E:$E,0)))</f>
        <v/>
      </c>
      <c r="C1913" s="300" t="str">
        <f>IF(LEN(A1913)=0,"",INDEX('Smelter Reference List'!$C:$C,MATCH($A1913,'Smelter Reference List'!$E:$E,0)))</f>
        <v/>
      </c>
      <c r="D1913" s="294" t="str">
        <f ca="1">IF(ISERROR($S1913),"",OFFSET('Smelter Reference List'!$C$4,$S1913-4,0)&amp;"")</f>
        <v/>
      </c>
      <c r="E1913" s="294" t="str">
        <f ca="1">IF(ISERROR($S1913),"",OFFSET('Smelter Reference List'!$D$4,$S1913-4,0)&amp;"")</f>
        <v/>
      </c>
      <c r="F1913" s="294" t="str">
        <f ca="1">IF(ISERROR($S1913),"",OFFSET('Smelter Reference List'!$E$4,$S1913-4,0))</f>
        <v/>
      </c>
      <c r="G1913" s="294" t="str">
        <f ca="1">IF(C1913=$U$4,"Enter smelter details", IF(ISERROR($S1913),"",OFFSET('Smelter Reference List'!$F$4,$S1913-4,0)))</f>
        <v/>
      </c>
      <c r="H1913" s="295" t="str">
        <f ca="1">IF(ISERROR($S1913),"",OFFSET('Smelter Reference List'!$G$4,$S1913-4,0))</f>
        <v/>
      </c>
      <c r="I1913" s="296" t="str">
        <f ca="1">IF(ISERROR($S1913),"",OFFSET('Smelter Reference List'!$H$4,$S1913-4,0))</f>
        <v/>
      </c>
      <c r="J1913" s="296" t="str">
        <f ca="1">IF(ISERROR($S1913),"",OFFSET('Smelter Reference List'!$I$4,$S1913-4,0))</f>
        <v/>
      </c>
      <c r="K1913" s="297"/>
      <c r="L1913" s="297"/>
      <c r="M1913" s="297"/>
      <c r="N1913" s="297"/>
      <c r="O1913" s="297"/>
      <c r="P1913" s="297"/>
      <c r="Q1913" s="298"/>
      <c r="R1913" s="227"/>
      <c r="S1913" s="228" t="e">
        <f>IF(C1913="",NA(),MATCH($B1913&amp;$C1913,'Smelter Reference List'!$J:$J,0))</f>
        <v>#N/A</v>
      </c>
      <c r="T1913" s="229"/>
      <c r="U1913" s="229">
        <f t="shared" ca="1" si="59"/>
        <v>0</v>
      </c>
      <c r="V1913" s="229"/>
      <c r="W1913" s="229"/>
      <c r="Y1913" s="223" t="str">
        <f t="shared" si="60"/>
        <v/>
      </c>
    </row>
    <row r="1914" spans="1:25" s="223" customFormat="1" ht="20.25">
      <c r="A1914" s="293"/>
      <c r="B1914" s="294" t="str">
        <f>IF(LEN(A1914)=0,"",INDEX('Smelter Reference List'!$A:$A,MATCH($A1914,'Smelter Reference List'!$E:$E,0)))</f>
        <v/>
      </c>
      <c r="C1914" s="300" t="str">
        <f>IF(LEN(A1914)=0,"",INDEX('Smelter Reference List'!$C:$C,MATCH($A1914,'Smelter Reference List'!$E:$E,0)))</f>
        <v/>
      </c>
      <c r="D1914" s="294" t="str">
        <f ca="1">IF(ISERROR($S1914),"",OFFSET('Smelter Reference List'!$C$4,$S1914-4,0)&amp;"")</f>
        <v/>
      </c>
      <c r="E1914" s="294" t="str">
        <f ca="1">IF(ISERROR($S1914),"",OFFSET('Smelter Reference List'!$D$4,$S1914-4,0)&amp;"")</f>
        <v/>
      </c>
      <c r="F1914" s="294" t="str">
        <f ca="1">IF(ISERROR($S1914),"",OFFSET('Smelter Reference List'!$E$4,$S1914-4,0))</f>
        <v/>
      </c>
      <c r="G1914" s="294" t="str">
        <f ca="1">IF(C1914=$U$4,"Enter smelter details", IF(ISERROR($S1914),"",OFFSET('Smelter Reference List'!$F$4,$S1914-4,0)))</f>
        <v/>
      </c>
      <c r="H1914" s="295" t="str">
        <f ca="1">IF(ISERROR($S1914),"",OFFSET('Smelter Reference List'!$G$4,$S1914-4,0))</f>
        <v/>
      </c>
      <c r="I1914" s="296" t="str">
        <f ca="1">IF(ISERROR($S1914),"",OFFSET('Smelter Reference List'!$H$4,$S1914-4,0))</f>
        <v/>
      </c>
      <c r="J1914" s="296" t="str">
        <f ca="1">IF(ISERROR($S1914),"",OFFSET('Smelter Reference List'!$I$4,$S1914-4,0))</f>
        <v/>
      </c>
      <c r="K1914" s="297"/>
      <c r="L1914" s="297"/>
      <c r="M1914" s="297"/>
      <c r="N1914" s="297"/>
      <c r="O1914" s="297"/>
      <c r="P1914" s="297"/>
      <c r="Q1914" s="298"/>
      <c r="R1914" s="227"/>
      <c r="S1914" s="228" t="e">
        <f>IF(C1914="",NA(),MATCH($B1914&amp;$C1914,'Smelter Reference List'!$J:$J,0))</f>
        <v>#N/A</v>
      </c>
      <c r="T1914" s="229"/>
      <c r="U1914" s="229">
        <f t="shared" ca="1" si="59"/>
        <v>0</v>
      </c>
      <c r="V1914" s="229"/>
      <c r="W1914" s="229"/>
      <c r="Y1914" s="223" t="str">
        <f t="shared" si="60"/>
        <v/>
      </c>
    </row>
    <row r="1915" spans="1:25" s="223" customFormat="1" ht="20.25">
      <c r="A1915" s="293"/>
      <c r="B1915" s="294" t="str">
        <f>IF(LEN(A1915)=0,"",INDEX('Smelter Reference List'!$A:$A,MATCH($A1915,'Smelter Reference List'!$E:$E,0)))</f>
        <v/>
      </c>
      <c r="C1915" s="300" t="str">
        <f>IF(LEN(A1915)=0,"",INDEX('Smelter Reference List'!$C:$C,MATCH($A1915,'Smelter Reference List'!$E:$E,0)))</f>
        <v/>
      </c>
      <c r="D1915" s="294" t="str">
        <f ca="1">IF(ISERROR($S1915),"",OFFSET('Smelter Reference List'!$C$4,$S1915-4,0)&amp;"")</f>
        <v/>
      </c>
      <c r="E1915" s="294" t="str">
        <f ca="1">IF(ISERROR($S1915),"",OFFSET('Smelter Reference List'!$D$4,$S1915-4,0)&amp;"")</f>
        <v/>
      </c>
      <c r="F1915" s="294" t="str">
        <f ca="1">IF(ISERROR($S1915),"",OFFSET('Smelter Reference List'!$E$4,$S1915-4,0))</f>
        <v/>
      </c>
      <c r="G1915" s="294" t="str">
        <f ca="1">IF(C1915=$U$4,"Enter smelter details", IF(ISERROR($S1915),"",OFFSET('Smelter Reference List'!$F$4,$S1915-4,0)))</f>
        <v/>
      </c>
      <c r="H1915" s="295" t="str">
        <f ca="1">IF(ISERROR($S1915),"",OFFSET('Smelter Reference List'!$G$4,$S1915-4,0))</f>
        <v/>
      </c>
      <c r="I1915" s="296" t="str">
        <f ca="1">IF(ISERROR($S1915),"",OFFSET('Smelter Reference List'!$H$4,$S1915-4,0))</f>
        <v/>
      </c>
      <c r="J1915" s="296" t="str">
        <f ca="1">IF(ISERROR($S1915),"",OFFSET('Smelter Reference List'!$I$4,$S1915-4,0))</f>
        <v/>
      </c>
      <c r="K1915" s="297"/>
      <c r="L1915" s="297"/>
      <c r="M1915" s="297"/>
      <c r="N1915" s="297"/>
      <c r="O1915" s="297"/>
      <c r="P1915" s="297"/>
      <c r="Q1915" s="298"/>
      <c r="R1915" s="227"/>
      <c r="S1915" s="228" t="e">
        <f>IF(C1915="",NA(),MATCH($B1915&amp;$C1915,'Smelter Reference List'!$J:$J,0))</f>
        <v>#N/A</v>
      </c>
      <c r="T1915" s="229"/>
      <c r="U1915" s="229">
        <f t="shared" ca="1" si="59"/>
        <v>0</v>
      </c>
      <c r="V1915" s="229"/>
      <c r="W1915" s="229"/>
      <c r="Y1915" s="223" t="str">
        <f t="shared" si="60"/>
        <v/>
      </c>
    </row>
    <row r="1916" spans="1:25" s="223" customFormat="1" ht="20.25">
      <c r="A1916" s="293"/>
      <c r="B1916" s="294" t="str">
        <f>IF(LEN(A1916)=0,"",INDEX('Smelter Reference List'!$A:$A,MATCH($A1916,'Smelter Reference List'!$E:$E,0)))</f>
        <v/>
      </c>
      <c r="C1916" s="300" t="str">
        <f>IF(LEN(A1916)=0,"",INDEX('Smelter Reference List'!$C:$C,MATCH($A1916,'Smelter Reference List'!$E:$E,0)))</f>
        <v/>
      </c>
      <c r="D1916" s="294" t="str">
        <f ca="1">IF(ISERROR($S1916),"",OFFSET('Smelter Reference List'!$C$4,$S1916-4,0)&amp;"")</f>
        <v/>
      </c>
      <c r="E1916" s="294" t="str">
        <f ca="1">IF(ISERROR($S1916),"",OFFSET('Smelter Reference List'!$D$4,$S1916-4,0)&amp;"")</f>
        <v/>
      </c>
      <c r="F1916" s="294" t="str">
        <f ca="1">IF(ISERROR($S1916),"",OFFSET('Smelter Reference List'!$E$4,$S1916-4,0))</f>
        <v/>
      </c>
      <c r="G1916" s="294" t="str">
        <f ca="1">IF(C1916=$U$4,"Enter smelter details", IF(ISERROR($S1916),"",OFFSET('Smelter Reference List'!$F$4,$S1916-4,0)))</f>
        <v/>
      </c>
      <c r="H1916" s="295" t="str">
        <f ca="1">IF(ISERROR($S1916),"",OFFSET('Smelter Reference List'!$G$4,$S1916-4,0))</f>
        <v/>
      </c>
      <c r="I1916" s="296" t="str">
        <f ca="1">IF(ISERROR($S1916),"",OFFSET('Smelter Reference List'!$H$4,$S1916-4,0))</f>
        <v/>
      </c>
      <c r="J1916" s="296" t="str">
        <f ca="1">IF(ISERROR($S1916),"",OFFSET('Smelter Reference List'!$I$4,$S1916-4,0))</f>
        <v/>
      </c>
      <c r="K1916" s="297"/>
      <c r="L1916" s="297"/>
      <c r="M1916" s="297"/>
      <c r="N1916" s="297"/>
      <c r="O1916" s="297"/>
      <c r="P1916" s="297"/>
      <c r="Q1916" s="298"/>
      <c r="R1916" s="227"/>
      <c r="S1916" s="228" t="e">
        <f>IF(C1916="",NA(),MATCH($B1916&amp;$C1916,'Smelter Reference List'!$J:$J,0))</f>
        <v>#N/A</v>
      </c>
      <c r="T1916" s="229"/>
      <c r="U1916" s="229">
        <f t="shared" ca="1" si="59"/>
        <v>0</v>
      </c>
      <c r="V1916" s="229"/>
      <c r="W1916" s="229"/>
      <c r="Y1916" s="223" t="str">
        <f t="shared" si="60"/>
        <v/>
      </c>
    </row>
    <row r="1917" spans="1:25" s="223" customFormat="1" ht="20.25">
      <c r="A1917" s="293"/>
      <c r="B1917" s="294" t="str">
        <f>IF(LEN(A1917)=0,"",INDEX('Smelter Reference List'!$A:$A,MATCH($A1917,'Smelter Reference List'!$E:$E,0)))</f>
        <v/>
      </c>
      <c r="C1917" s="300" t="str">
        <f>IF(LEN(A1917)=0,"",INDEX('Smelter Reference List'!$C:$C,MATCH($A1917,'Smelter Reference List'!$E:$E,0)))</f>
        <v/>
      </c>
      <c r="D1917" s="294" t="str">
        <f ca="1">IF(ISERROR($S1917),"",OFFSET('Smelter Reference List'!$C$4,$S1917-4,0)&amp;"")</f>
        <v/>
      </c>
      <c r="E1917" s="294" t="str">
        <f ca="1">IF(ISERROR($S1917),"",OFFSET('Smelter Reference List'!$D$4,$S1917-4,0)&amp;"")</f>
        <v/>
      </c>
      <c r="F1917" s="294" t="str">
        <f ca="1">IF(ISERROR($S1917),"",OFFSET('Smelter Reference List'!$E$4,$S1917-4,0))</f>
        <v/>
      </c>
      <c r="G1917" s="294" t="str">
        <f ca="1">IF(C1917=$U$4,"Enter smelter details", IF(ISERROR($S1917),"",OFFSET('Smelter Reference List'!$F$4,$S1917-4,0)))</f>
        <v/>
      </c>
      <c r="H1917" s="295" t="str">
        <f ca="1">IF(ISERROR($S1917),"",OFFSET('Smelter Reference List'!$G$4,$S1917-4,0))</f>
        <v/>
      </c>
      <c r="I1917" s="296" t="str">
        <f ca="1">IF(ISERROR($S1917),"",OFFSET('Smelter Reference List'!$H$4,$S1917-4,0))</f>
        <v/>
      </c>
      <c r="J1917" s="296" t="str">
        <f ca="1">IF(ISERROR($S1917),"",OFFSET('Smelter Reference List'!$I$4,$S1917-4,0))</f>
        <v/>
      </c>
      <c r="K1917" s="297"/>
      <c r="L1917" s="297"/>
      <c r="M1917" s="297"/>
      <c r="N1917" s="297"/>
      <c r="O1917" s="297"/>
      <c r="P1917" s="297"/>
      <c r="Q1917" s="298"/>
      <c r="R1917" s="227"/>
      <c r="S1917" s="228" t="e">
        <f>IF(C1917="",NA(),MATCH($B1917&amp;$C1917,'Smelter Reference List'!$J:$J,0))</f>
        <v>#N/A</v>
      </c>
      <c r="T1917" s="229"/>
      <c r="U1917" s="229">
        <f t="shared" ca="1" si="59"/>
        <v>0</v>
      </c>
      <c r="V1917" s="229"/>
      <c r="W1917" s="229"/>
      <c r="Y1917" s="223" t="str">
        <f t="shared" si="60"/>
        <v/>
      </c>
    </row>
    <row r="1918" spans="1:25" s="223" customFormat="1" ht="20.25">
      <c r="A1918" s="293"/>
      <c r="B1918" s="294" t="str">
        <f>IF(LEN(A1918)=0,"",INDEX('Smelter Reference List'!$A:$A,MATCH($A1918,'Smelter Reference List'!$E:$E,0)))</f>
        <v/>
      </c>
      <c r="C1918" s="300" t="str">
        <f>IF(LEN(A1918)=0,"",INDEX('Smelter Reference List'!$C:$C,MATCH($A1918,'Smelter Reference List'!$E:$E,0)))</f>
        <v/>
      </c>
      <c r="D1918" s="294" t="str">
        <f ca="1">IF(ISERROR($S1918),"",OFFSET('Smelter Reference List'!$C$4,$S1918-4,0)&amp;"")</f>
        <v/>
      </c>
      <c r="E1918" s="294" t="str">
        <f ca="1">IF(ISERROR($S1918),"",OFFSET('Smelter Reference List'!$D$4,$S1918-4,0)&amp;"")</f>
        <v/>
      </c>
      <c r="F1918" s="294" t="str">
        <f ca="1">IF(ISERROR($S1918),"",OFFSET('Smelter Reference List'!$E$4,$S1918-4,0))</f>
        <v/>
      </c>
      <c r="G1918" s="294" t="str">
        <f ca="1">IF(C1918=$U$4,"Enter smelter details", IF(ISERROR($S1918),"",OFFSET('Smelter Reference List'!$F$4,$S1918-4,0)))</f>
        <v/>
      </c>
      <c r="H1918" s="295" t="str">
        <f ca="1">IF(ISERROR($S1918),"",OFFSET('Smelter Reference List'!$G$4,$S1918-4,0))</f>
        <v/>
      </c>
      <c r="I1918" s="296" t="str">
        <f ca="1">IF(ISERROR($S1918),"",OFFSET('Smelter Reference List'!$H$4,$S1918-4,0))</f>
        <v/>
      </c>
      <c r="J1918" s="296" t="str">
        <f ca="1">IF(ISERROR($S1918),"",OFFSET('Smelter Reference List'!$I$4,$S1918-4,0))</f>
        <v/>
      </c>
      <c r="K1918" s="297"/>
      <c r="L1918" s="297"/>
      <c r="M1918" s="297"/>
      <c r="N1918" s="297"/>
      <c r="O1918" s="297"/>
      <c r="P1918" s="297"/>
      <c r="Q1918" s="298"/>
      <c r="R1918" s="227"/>
      <c r="S1918" s="228" t="e">
        <f>IF(C1918="",NA(),MATCH($B1918&amp;$C1918,'Smelter Reference List'!$J:$J,0))</f>
        <v>#N/A</v>
      </c>
      <c r="T1918" s="229"/>
      <c r="U1918" s="229">
        <f t="shared" ca="1" si="59"/>
        <v>0</v>
      </c>
      <c r="V1918" s="229"/>
      <c r="W1918" s="229"/>
      <c r="Y1918" s="223" t="str">
        <f t="shared" si="60"/>
        <v/>
      </c>
    </row>
    <row r="1919" spans="1:25" s="223" customFormat="1" ht="20.25">
      <c r="A1919" s="293"/>
      <c r="B1919" s="294" t="str">
        <f>IF(LEN(A1919)=0,"",INDEX('Smelter Reference List'!$A:$A,MATCH($A1919,'Smelter Reference List'!$E:$E,0)))</f>
        <v/>
      </c>
      <c r="C1919" s="300" t="str">
        <f>IF(LEN(A1919)=0,"",INDEX('Smelter Reference List'!$C:$C,MATCH($A1919,'Smelter Reference List'!$E:$E,0)))</f>
        <v/>
      </c>
      <c r="D1919" s="294" t="str">
        <f ca="1">IF(ISERROR($S1919),"",OFFSET('Smelter Reference List'!$C$4,$S1919-4,0)&amp;"")</f>
        <v/>
      </c>
      <c r="E1919" s="294" t="str">
        <f ca="1">IF(ISERROR($S1919),"",OFFSET('Smelter Reference List'!$D$4,$S1919-4,0)&amp;"")</f>
        <v/>
      </c>
      <c r="F1919" s="294" t="str">
        <f ca="1">IF(ISERROR($S1919),"",OFFSET('Smelter Reference List'!$E$4,$S1919-4,0))</f>
        <v/>
      </c>
      <c r="G1919" s="294" t="str">
        <f ca="1">IF(C1919=$U$4,"Enter smelter details", IF(ISERROR($S1919),"",OFFSET('Smelter Reference List'!$F$4,$S1919-4,0)))</f>
        <v/>
      </c>
      <c r="H1919" s="295" t="str">
        <f ca="1">IF(ISERROR($S1919),"",OFFSET('Smelter Reference List'!$G$4,$S1919-4,0))</f>
        <v/>
      </c>
      <c r="I1919" s="296" t="str">
        <f ca="1">IF(ISERROR($S1919),"",OFFSET('Smelter Reference List'!$H$4,$S1919-4,0))</f>
        <v/>
      </c>
      <c r="J1919" s="296" t="str">
        <f ca="1">IF(ISERROR($S1919),"",OFFSET('Smelter Reference List'!$I$4,$S1919-4,0))</f>
        <v/>
      </c>
      <c r="K1919" s="297"/>
      <c r="L1919" s="297"/>
      <c r="M1919" s="297"/>
      <c r="N1919" s="297"/>
      <c r="O1919" s="297"/>
      <c r="P1919" s="297"/>
      <c r="Q1919" s="298"/>
      <c r="R1919" s="227"/>
      <c r="S1919" s="228" t="e">
        <f>IF(C1919="",NA(),MATCH($B1919&amp;$C1919,'Smelter Reference List'!$J:$J,0))</f>
        <v>#N/A</v>
      </c>
      <c r="T1919" s="229"/>
      <c r="U1919" s="229">
        <f t="shared" ca="1" si="59"/>
        <v>0</v>
      </c>
      <c r="V1919" s="229"/>
      <c r="W1919" s="229"/>
      <c r="Y1919" s="223" t="str">
        <f t="shared" si="60"/>
        <v/>
      </c>
    </row>
    <row r="1920" spans="1:25" s="223" customFormat="1" ht="20.25">
      <c r="A1920" s="293"/>
      <c r="B1920" s="294" t="str">
        <f>IF(LEN(A1920)=0,"",INDEX('Smelter Reference List'!$A:$A,MATCH($A1920,'Smelter Reference List'!$E:$E,0)))</f>
        <v/>
      </c>
      <c r="C1920" s="300" t="str">
        <f>IF(LEN(A1920)=0,"",INDEX('Smelter Reference List'!$C:$C,MATCH($A1920,'Smelter Reference List'!$E:$E,0)))</f>
        <v/>
      </c>
      <c r="D1920" s="294" t="str">
        <f ca="1">IF(ISERROR($S1920),"",OFFSET('Smelter Reference List'!$C$4,$S1920-4,0)&amp;"")</f>
        <v/>
      </c>
      <c r="E1920" s="294" t="str">
        <f ca="1">IF(ISERROR($S1920),"",OFFSET('Smelter Reference List'!$D$4,$S1920-4,0)&amp;"")</f>
        <v/>
      </c>
      <c r="F1920" s="294" t="str">
        <f ca="1">IF(ISERROR($S1920),"",OFFSET('Smelter Reference List'!$E$4,$S1920-4,0))</f>
        <v/>
      </c>
      <c r="G1920" s="294" t="str">
        <f ca="1">IF(C1920=$U$4,"Enter smelter details", IF(ISERROR($S1920),"",OFFSET('Smelter Reference List'!$F$4,$S1920-4,0)))</f>
        <v/>
      </c>
      <c r="H1920" s="295" t="str">
        <f ca="1">IF(ISERROR($S1920),"",OFFSET('Smelter Reference List'!$G$4,$S1920-4,0))</f>
        <v/>
      </c>
      <c r="I1920" s="296" t="str">
        <f ca="1">IF(ISERROR($S1920),"",OFFSET('Smelter Reference List'!$H$4,$S1920-4,0))</f>
        <v/>
      </c>
      <c r="J1920" s="296" t="str">
        <f ca="1">IF(ISERROR($S1920),"",OFFSET('Smelter Reference List'!$I$4,$S1920-4,0))</f>
        <v/>
      </c>
      <c r="K1920" s="297"/>
      <c r="L1920" s="297"/>
      <c r="M1920" s="297"/>
      <c r="N1920" s="297"/>
      <c r="O1920" s="297"/>
      <c r="P1920" s="297"/>
      <c r="Q1920" s="298"/>
      <c r="R1920" s="227"/>
      <c r="S1920" s="228" t="e">
        <f>IF(C1920="",NA(),MATCH($B1920&amp;$C1920,'Smelter Reference List'!$J:$J,0))</f>
        <v>#N/A</v>
      </c>
      <c r="T1920" s="229"/>
      <c r="U1920" s="229">
        <f t="shared" ca="1" si="59"/>
        <v>0</v>
      </c>
      <c r="V1920" s="229"/>
      <c r="W1920" s="229"/>
      <c r="Y1920" s="223" t="str">
        <f t="shared" si="60"/>
        <v/>
      </c>
    </row>
    <row r="1921" spans="1:25" s="223" customFormat="1" ht="20.25">
      <c r="A1921" s="293"/>
      <c r="B1921" s="294" t="str">
        <f>IF(LEN(A1921)=0,"",INDEX('Smelter Reference List'!$A:$A,MATCH($A1921,'Smelter Reference List'!$E:$E,0)))</f>
        <v/>
      </c>
      <c r="C1921" s="300" t="str">
        <f>IF(LEN(A1921)=0,"",INDEX('Smelter Reference List'!$C:$C,MATCH($A1921,'Smelter Reference List'!$E:$E,0)))</f>
        <v/>
      </c>
      <c r="D1921" s="294" t="str">
        <f ca="1">IF(ISERROR($S1921),"",OFFSET('Smelter Reference List'!$C$4,$S1921-4,0)&amp;"")</f>
        <v/>
      </c>
      <c r="E1921" s="294" t="str">
        <f ca="1">IF(ISERROR($S1921),"",OFFSET('Smelter Reference List'!$D$4,$S1921-4,0)&amp;"")</f>
        <v/>
      </c>
      <c r="F1921" s="294" t="str">
        <f ca="1">IF(ISERROR($S1921),"",OFFSET('Smelter Reference List'!$E$4,$S1921-4,0))</f>
        <v/>
      </c>
      <c r="G1921" s="294" t="str">
        <f ca="1">IF(C1921=$U$4,"Enter smelter details", IF(ISERROR($S1921),"",OFFSET('Smelter Reference List'!$F$4,$S1921-4,0)))</f>
        <v/>
      </c>
      <c r="H1921" s="295" t="str">
        <f ca="1">IF(ISERROR($S1921),"",OFFSET('Smelter Reference List'!$G$4,$S1921-4,0))</f>
        <v/>
      </c>
      <c r="I1921" s="296" t="str">
        <f ca="1">IF(ISERROR($S1921),"",OFFSET('Smelter Reference List'!$H$4,$S1921-4,0))</f>
        <v/>
      </c>
      <c r="J1921" s="296" t="str">
        <f ca="1">IF(ISERROR($S1921),"",OFFSET('Smelter Reference List'!$I$4,$S1921-4,0))</f>
        <v/>
      </c>
      <c r="K1921" s="297"/>
      <c r="L1921" s="297"/>
      <c r="M1921" s="297"/>
      <c r="N1921" s="297"/>
      <c r="O1921" s="297"/>
      <c r="P1921" s="297"/>
      <c r="Q1921" s="298"/>
      <c r="R1921" s="227"/>
      <c r="S1921" s="228" t="e">
        <f>IF(C1921="",NA(),MATCH($B1921&amp;$C1921,'Smelter Reference List'!$J:$J,0))</f>
        <v>#N/A</v>
      </c>
      <c r="T1921" s="229"/>
      <c r="U1921" s="229">
        <f t="shared" ca="1" si="59"/>
        <v>0</v>
      </c>
      <c r="V1921" s="229"/>
      <c r="W1921" s="229"/>
      <c r="Y1921" s="223" t="str">
        <f t="shared" si="60"/>
        <v/>
      </c>
    </row>
    <row r="1922" spans="1:25" s="223" customFormat="1" ht="20.25">
      <c r="A1922" s="293"/>
      <c r="B1922" s="294" t="str">
        <f>IF(LEN(A1922)=0,"",INDEX('Smelter Reference List'!$A:$A,MATCH($A1922,'Smelter Reference List'!$E:$E,0)))</f>
        <v/>
      </c>
      <c r="C1922" s="300" t="str">
        <f>IF(LEN(A1922)=0,"",INDEX('Smelter Reference List'!$C:$C,MATCH($A1922,'Smelter Reference List'!$E:$E,0)))</f>
        <v/>
      </c>
      <c r="D1922" s="294" t="str">
        <f ca="1">IF(ISERROR($S1922),"",OFFSET('Smelter Reference List'!$C$4,$S1922-4,0)&amp;"")</f>
        <v/>
      </c>
      <c r="E1922" s="294" t="str">
        <f ca="1">IF(ISERROR($S1922),"",OFFSET('Smelter Reference List'!$D$4,$S1922-4,0)&amp;"")</f>
        <v/>
      </c>
      <c r="F1922" s="294" t="str">
        <f ca="1">IF(ISERROR($S1922),"",OFFSET('Smelter Reference List'!$E$4,$S1922-4,0))</f>
        <v/>
      </c>
      <c r="G1922" s="294" t="str">
        <f ca="1">IF(C1922=$U$4,"Enter smelter details", IF(ISERROR($S1922),"",OFFSET('Smelter Reference List'!$F$4,$S1922-4,0)))</f>
        <v/>
      </c>
      <c r="H1922" s="295" t="str">
        <f ca="1">IF(ISERROR($S1922),"",OFFSET('Smelter Reference List'!$G$4,$S1922-4,0))</f>
        <v/>
      </c>
      <c r="I1922" s="296" t="str">
        <f ca="1">IF(ISERROR($S1922),"",OFFSET('Smelter Reference List'!$H$4,$S1922-4,0))</f>
        <v/>
      </c>
      <c r="J1922" s="296" t="str">
        <f ca="1">IF(ISERROR($S1922),"",OFFSET('Smelter Reference List'!$I$4,$S1922-4,0))</f>
        <v/>
      </c>
      <c r="K1922" s="297"/>
      <c r="L1922" s="297"/>
      <c r="M1922" s="297"/>
      <c r="N1922" s="297"/>
      <c r="O1922" s="297"/>
      <c r="P1922" s="297"/>
      <c r="Q1922" s="298"/>
      <c r="R1922" s="227"/>
      <c r="S1922" s="228" t="e">
        <f>IF(C1922="",NA(),MATCH($B1922&amp;$C1922,'Smelter Reference List'!$J:$J,0))</f>
        <v>#N/A</v>
      </c>
      <c r="T1922" s="229"/>
      <c r="U1922" s="229">
        <f t="shared" ca="1" si="59"/>
        <v>0</v>
      </c>
      <c r="V1922" s="229"/>
      <c r="W1922" s="229"/>
      <c r="Y1922" s="223" t="str">
        <f t="shared" si="60"/>
        <v/>
      </c>
    </row>
    <row r="1923" spans="1:25" s="223" customFormat="1" ht="20.25">
      <c r="A1923" s="293"/>
      <c r="B1923" s="294" t="str">
        <f>IF(LEN(A1923)=0,"",INDEX('Smelter Reference List'!$A:$A,MATCH($A1923,'Smelter Reference List'!$E:$E,0)))</f>
        <v/>
      </c>
      <c r="C1923" s="300" t="str">
        <f>IF(LEN(A1923)=0,"",INDEX('Smelter Reference List'!$C:$C,MATCH($A1923,'Smelter Reference List'!$E:$E,0)))</f>
        <v/>
      </c>
      <c r="D1923" s="294" t="str">
        <f ca="1">IF(ISERROR($S1923),"",OFFSET('Smelter Reference List'!$C$4,$S1923-4,0)&amp;"")</f>
        <v/>
      </c>
      <c r="E1923" s="294" t="str">
        <f ca="1">IF(ISERROR($S1923),"",OFFSET('Smelter Reference List'!$D$4,$S1923-4,0)&amp;"")</f>
        <v/>
      </c>
      <c r="F1923" s="294" t="str">
        <f ca="1">IF(ISERROR($S1923),"",OFFSET('Smelter Reference List'!$E$4,$S1923-4,0))</f>
        <v/>
      </c>
      <c r="G1923" s="294" t="str">
        <f ca="1">IF(C1923=$U$4,"Enter smelter details", IF(ISERROR($S1923),"",OFFSET('Smelter Reference List'!$F$4,$S1923-4,0)))</f>
        <v/>
      </c>
      <c r="H1923" s="295" t="str">
        <f ca="1">IF(ISERROR($S1923),"",OFFSET('Smelter Reference List'!$G$4,$S1923-4,0))</f>
        <v/>
      </c>
      <c r="I1923" s="296" t="str">
        <f ca="1">IF(ISERROR($S1923),"",OFFSET('Smelter Reference List'!$H$4,$S1923-4,0))</f>
        <v/>
      </c>
      <c r="J1923" s="296" t="str">
        <f ca="1">IF(ISERROR($S1923),"",OFFSET('Smelter Reference List'!$I$4,$S1923-4,0))</f>
        <v/>
      </c>
      <c r="K1923" s="297"/>
      <c r="L1923" s="297"/>
      <c r="M1923" s="297"/>
      <c r="N1923" s="297"/>
      <c r="O1923" s="297"/>
      <c r="P1923" s="297"/>
      <c r="Q1923" s="298"/>
      <c r="R1923" s="227"/>
      <c r="S1923" s="228" t="e">
        <f>IF(C1923="",NA(),MATCH($B1923&amp;$C1923,'Smelter Reference List'!$J:$J,0))</f>
        <v>#N/A</v>
      </c>
      <c r="T1923" s="229"/>
      <c r="U1923" s="229">
        <f t="shared" ca="1" si="59"/>
        <v>0</v>
      </c>
      <c r="V1923" s="229"/>
      <c r="W1923" s="229"/>
      <c r="Y1923" s="223" t="str">
        <f t="shared" si="60"/>
        <v/>
      </c>
    </row>
    <row r="1924" spans="1:25" s="223" customFormat="1" ht="20.25">
      <c r="A1924" s="293"/>
      <c r="B1924" s="294" t="str">
        <f>IF(LEN(A1924)=0,"",INDEX('Smelter Reference List'!$A:$A,MATCH($A1924,'Smelter Reference List'!$E:$E,0)))</f>
        <v/>
      </c>
      <c r="C1924" s="300" t="str">
        <f>IF(LEN(A1924)=0,"",INDEX('Smelter Reference List'!$C:$C,MATCH($A1924,'Smelter Reference List'!$E:$E,0)))</f>
        <v/>
      </c>
      <c r="D1924" s="294" t="str">
        <f ca="1">IF(ISERROR($S1924),"",OFFSET('Smelter Reference List'!$C$4,$S1924-4,0)&amp;"")</f>
        <v/>
      </c>
      <c r="E1924" s="294" t="str">
        <f ca="1">IF(ISERROR($S1924),"",OFFSET('Smelter Reference List'!$D$4,$S1924-4,0)&amp;"")</f>
        <v/>
      </c>
      <c r="F1924" s="294" t="str">
        <f ca="1">IF(ISERROR($S1924),"",OFFSET('Smelter Reference List'!$E$4,$S1924-4,0))</f>
        <v/>
      </c>
      <c r="G1924" s="294" t="str">
        <f ca="1">IF(C1924=$U$4,"Enter smelter details", IF(ISERROR($S1924),"",OFFSET('Smelter Reference List'!$F$4,$S1924-4,0)))</f>
        <v/>
      </c>
      <c r="H1924" s="295" t="str">
        <f ca="1">IF(ISERROR($S1924),"",OFFSET('Smelter Reference List'!$G$4,$S1924-4,0))</f>
        <v/>
      </c>
      <c r="I1924" s="296" t="str">
        <f ca="1">IF(ISERROR($S1924),"",OFFSET('Smelter Reference List'!$H$4,$S1924-4,0))</f>
        <v/>
      </c>
      <c r="J1924" s="296" t="str">
        <f ca="1">IF(ISERROR($S1924),"",OFFSET('Smelter Reference List'!$I$4,$S1924-4,0))</f>
        <v/>
      </c>
      <c r="K1924" s="297"/>
      <c r="L1924" s="297"/>
      <c r="M1924" s="297"/>
      <c r="N1924" s="297"/>
      <c r="O1924" s="297"/>
      <c r="P1924" s="297"/>
      <c r="Q1924" s="298"/>
      <c r="R1924" s="227"/>
      <c r="S1924" s="228" t="e">
        <f>IF(C1924="",NA(),MATCH($B1924&amp;$C1924,'Smelter Reference List'!$J:$J,0))</f>
        <v>#N/A</v>
      </c>
      <c r="T1924" s="229"/>
      <c r="U1924" s="229">
        <f t="shared" ca="1" si="59"/>
        <v>0</v>
      </c>
      <c r="V1924" s="229"/>
      <c r="W1924" s="229"/>
      <c r="Y1924" s="223" t="str">
        <f t="shared" si="60"/>
        <v/>
      </c>
    </row>
    <row r="1925" spans="1:25" s="223" customFormat="1" ht="20.25">
      <c r="A1925" s="293"/>
      <c r="B1925" s="294" t="str">
        <f>IF(LEN(A1925)=0,"",INDEX('Smelter Reference List'!$A:$A,MATCH($A1925,'Smelter Reference List'!$E:$E,0)))</f>
        <v/>
      </c>
      <c r="C1925" s="300" t="str">
        <f>IF(LEN(A1925)=0,"",INDEX('Smelter Reference List'!$C:$C,MATCH($A1925,'Smelter Reference List'!$E:$E,0)))</f>
        <v/>
      </c>
      <c r="D1925" s="294" t="str">
        <f ca="1">IF(ISERROR($S1925),"",OFFSET('Smelter Reference List'!$C$4,$S1925-4,0)&amp;"")</f>
        <v/>
      </c>
      <c r="E1925" s="294" t="str">
        <f ca="1">IF(ISERROR($S1925),"",OFFSET('Smelter Reference List'!$D$4,$S1925-4,0)&amp;"")</f>
        <v/>
      </c>
      <c r="F1925" s="294" t="str">
        <f ca="1">IF(ISERROR($S1925),"",OFFSET('Smelter Reference List'!$E$4,$S1925-4,0))</f>
        <v/>
      </c>
      <c r="G1925" s="294" t="str">
        <f ca="1">IF(C1925=$U$4,"Enter smelter details", IF(ISERROR($S1925),"",OFFSET('Smelter Reference List'!$F$4,$S1925-4,0)))</f>
        <v/>
      </c>
      <c r="H1925" s="295" t="str">
        <f ca="1">IF(ISERROR($S1925),"",OFFSET('Smelter Reference List'!$G$4,$S1925-4,0))</f>
        <v/>
      </c>
      <c r="I1925" s="296" t="str">
        <f ca="1">IF(ISERROR($S1925),"",OFFSET('Smelter Reference List'!$H$4,$S1925-4,0))</f>
        <v/>
      </c>
      <c r="J1925" s="296" t="str">
        <f ca="1">IF(ISERROR($S1925),"",OFFSET('Smelter Reference List'!$I$4,$S1925-4,0))</f>
        <v/>
      </c>
      <c r="K1925" s="297"/>
      <c r="L1925" s="297"/>
      <c r="M1925" s="297"/>
      <c r="N1925" s="297"/>
      <c r="O1925" s="297"/>
      <c r="P1925" s="297"/>
      <c r="Q1925" s="298"/>
      <c r="R1925" s="227"/>
      <c r="S1925" s="228" t="e">
        <f>IF(C1925="",NA(),MATCH($B1925&amp;$C1925,'Smelter Reference List'!$J:$J,0))</f>
        <v>#N/A</v>
      </c>
      <c r="T1925" s="229"/>
      <c r="U1925" s="229">
        <f t="shared" ca="1" si="59"/>
        <v>0</v>
      </c>
      <c r="V1925" s="229"/>
      <c r="W1925" s="229"/>
      <c r="Y1925" s="223" t="str">
        <f t="shared" si="60"/>
        <v/>
      </c>
    </row>
    <row r="1926" spans="1:25" s="223" customFormat="1" ht="20.25">
      <c r="A1926" s="293"/>
      <c r="B1926" s="294" t="str">
        <f>IF(LEN(A1926)=0,"",INDEX('Smelter Reference List'!$A:$A,MATCH($A1926,'Smelter Reference List'!$E:$E,0)))</f>
        <v/>
      </c>
      <c r="C1926" s="300" t="str">
        <f>IF(LEN(A1926)=0,"",INDEX('Smelter Reference List'!$C:$C,MATCH($A1926,'Smelter Reference List'!$E:$E,0)))</f>
        <v/>
      </c>
      <c r="D1926" s="294" t="str">
        <f ca="1">IF(ISERROR($S1926),"",OFFSET('Smelter Reference List'!$C$4,$S1926-4,0)&amp;"")</f>
        <v/>
      </c>
      <c r="E1926" s="294" t="str">
        <f ca="1">IF(ISERROR($S1926),"",OFFSET('Smelter Reference List'!$D$4,$S1926-4,0)&amp;"")</f>
        <v/>
      </c>
      <c r="F1926" s="294" t="str">
        <f ca="1">IF(ISERROR($S1926),"",OFFSET('Smelter Reference List'!$E$4,$S1926-4,0))</f>
        <v/>
      </c>
      <c r="G1926" s="294" t="str">
        <f ca="1">IF(C1926=$U$4,"Enter smelter details", IF(ISERROR($S1926),"",OFFSET('Smelter Reference List'!$F$4,$S1926-4,0)))</f>
        <v/>
      </c>
      <c r="H1926" s="295" t="str">
        <f ca="1">IF(ISERROR($S1926),"",OFFSET('Smelter Reference List'!$G$4,$S1926-4,0))</f>
        <v/>
      </c>
      <c r="I1926" s="296" t="str">
        <f ca="1">IF(ISERROR($S1926),"",OFFSET('Smelter Reference List'!$H$4,$S1926-4,0))</f>
        <v/>
      </c>
      <c r="J1926" s="296" t="str">
        <f ca="1">IF(ISERROR($S1926),"",OFFSET('Smelter Reference List'!$I$4,$S1926-4,0))</f>
        <v/>
      </c>
      <c r="K1926" s="297"/>
      <c r="L1926" s="297"/>
      <c r="M1926" s="297"/>
      <c r="N1926" s="297"/>
      <c r="O1926" s="297"/>
      <c r="P1926" s="297"/>
      <c r="Q1926" s="298"/>
      <c r="R1926" s="227"/>
      <c r="S1926" s="228" t="e">
        <f>IF(C1926="",NA(),MATCH($B1926&amp;$C1926,'Smelter Reference List'!$J:$J,0))</f>
        <v>#N/A</v>
      </c>
      <c r="T1926" s="229"/>
      <c r="U1926" s="229">
        <f t="shared" ref="U1926:U1989" ca="1" si="61">IF(AND(C1926="Smelter not listed",OR(LEN(D1926)=0,LEN(E1926)=0)),1,0)</f>
        <v>0</v>
      </c>
      <c r="V1926" s="229"/>
      <c r="W1926" s="229"/>
      <c r="Y1926" s="223" t="str">
        <f t="shared" ref="Y1926:Y1989" si="62">B1926&amp;C1926</f>
        <v/>
      </c>
    </row>
    <row r="1927" spans="1:25" s="223" customFormat="1" ht="20.25">
      <c r="A1927" s="293"/>
      <c r="B1927" s="294" t="str">
        <f>IF(LEN(A1927)=0,"",INDEX('Smelter Reference List'!$A:$A,MATCH($A1927,'Smelter Reference List'!$E:$E,0)))</f>
        <v/>
      </c>
      <c r="C1927" s="300" t="str">
        <f>IF(LEN(A1927)=0,"",INDEX('Smelter Reference List'!$C:$C,MATCH($A1927,'Smelter Reference List'!$E:$E,0)))</f>
        <v/>
      </c>
      <c r="D1927" s="294" t="str">
        <f ca="1">IF(ISERROR($S1927),"",OFFSET('Smelter Reference List'!$C$4,$S1927-4,0)&amp;"")</f>
        <v/>
      </c>
      <c r="E1927" s="294" t="str">
        <f ca="1">IF(ISERROR($S1927),"",OFFSET('Smelter Reference List'!$D$4,$S1927-4,0)&amp;"")</f>
        <v/>
      </c>
      <c r="F1927" s="294" t="str">
        <f ca="1">IF(ISERROR($S1927),"",OFFSET('Smelter Reference List'!$E$4,$S1927-4,0))</f>
        <v/>
      </c>
      <c r="G1927" s="294" t="str">
        <f ca="1">IF(C1927=$U$4,"Enter smelter details", IF(ISERROR($S1927),"",OFFSET('Smelter Reference List'!$F$4,$S1927-4,0)))</f>
        <v/>
      </c>
      <c r="H1927" s="295" t="str">
        <f ca="1">IF(ISERROR($S1927),"",OFFSET('Smelter Reference List'!$G$4,$S1927-4,0))</f>
        <v/>
      </c>
      <c r="I1927" s="296" t="str">
        <f ca="1">IF(ISERROR($S1927),"",OFFSET('Smelter Reference List'!$H$4,$S1927-4,0))</f>
        <v/>
      </c>
      <c r="J1927" s="296" t="str">
        <f ca="1">IF(ISERROR($S1927),"",OFFSET('Smelter Reference List'!$I$4,$S1927-4,0))</f>
        <v/>
      </c>
      <c r="K1927" s="297"/>
      <c r="L1927" s="297"/>
      <c r="M1927" s="297"/>
      <c r="N1927" s="297"/>
      <c r="O1927" s="297"/>
      <c r="P1927" s="297"/>
      <c r="Q1927" s="298"/>
      <c r="R1927" s="227"/>
      <c r="S1927" s="228" t="e">
        <f>IF(C1927="",NA(),MATCH($B1927&amp;$C1927,'Smelter Reference List'!$J:$J,0))</f>
        <v>#N/A</v>
      </c>
      <c r="T1927" s="229"/>
      <c r="U1927" s="229">
        <f t="shared" ca="1" si="61"/>
        <v>0</v>
      </c>
      <c r="V1927" s="229"/>
      <c r="W1927" s="229"/>
      <c r="Y1927" s="223" t="str">
        <f t="shared" si="62"/>
        <v/>
      </c>
    </row>
    <row r="1928" spans="1:25" s="223" customFormat="1" ht="20.25">
      <c r="A1928" s="293"/>
      <c r="B1928" s="294" t="str">
        <f>IF(LEN(A1928)=0,"",INDEX('Smelter Reference List'!$A:$A,MATCH($A1928,'Smelter Reference List'!$E:$E,0)))</f>
        <v/>
      </c>
      <c r="C1928" s="300" t="str">
        <f>IF(LEN(A1928)=0,"",INDEX('Smelter Reference List'!$C:$C,MATCH($A1928,'Smelter Reference List'!$E:$E,0)))</f>
        <v/>
      </c>
      <c r="D1928" s="294" t="str">
        <f ca="1">IF(ISERROR($S1928),"",OFFSET('Smelter Reference List'!$C$4,$S1928-4,0)&amp;"")</f>
        <v/>
      </c>
      <c r="E1928" s="294" t="str">
        <f ca="1">IF(ISERROR($S1928),"",OFFSET('Smelter Reference List'!$D$4,$S1928-4,0)&amp;"")</f>
        <v/>
      </c>
      <c r="F1928" s="294" t="str">
        <f ca="1">IF(ISERROR($S1928),"",OFFSET('Smelter Reference List'!$E$4,$S1928-4,0))</f>
        <v/>
      </c>
      <c r="G1928" s="294" t="str">
        <f ca="1">IF(C1928=$U$4,"Enter smelter details", IF(ISERROR($S1928),"",OFFSET('Smelter Reference List'!$F$4,$S1928-4,0)))</f>
        <v/>
      </c>
      <c r="H1928" s="295" t="str">
        <f ca="1">IF(ISERROR($S1928),"",OFFSET('Smelter Reference List'!$G$4,$S1928-4,0))</f>
        <v/>
      </c>
      <c r="I1928" s="296" t="str">
        <f ca="1">IF(ISERROR($S1928),"",OFFSET('Smelter Reference List'!$H$4,$S1928-4,0))</f>
        <v/>
      </c>
      <c r="J1928" s="296" t="str">
        <f ca="1">IF(ISERROR($S1928),"",OFFSET('Smelter Reference List'!$I$4,$S1928-4,0))</f>
        <v/>
      </c>
      <c r="K1928" s="297"/>
      <c r="L1928" s="297"/>
      <c r="M1928" s="297"/>
      <c r="N1928" s="297"/>
      <c r="O1928" s="297"/>
      <c r="P1928" s="297"/>
      <c r="Q1928" s="298"/>
      <c r="R1928" s="227"/>
      <c r="S1928" s="228" t="e">
        <f>IF(C1928="",NA(),MATCH($B1928&amp;$C1928,'Smelter Reference List'!$J:$J,0))</f>
        <v>#N/A</v>
      </c>
      <c r="T1928" s="229"/>
      <c r="U1928" s="229">
        <f t="shared" ca="1" si="61"/>
        <v>0</v>
      </c>
      <c r="V1928" s="229"/>
      <c r="W1928" s="229"/>
      <c r="Y1928" s="223" t="str">
        <f t="shared" si="62"/>
        <v/>
      </c>
    </row>
    <row r="1929" spans="1:25" s="223" customFormat="1" ht="20.25">
      <c r="A1929" s="293"/>
      <c r="B1929" s="294" t="str">
        <f>IF(LEN(A1929)=0,"",INDEX('Smelter Reference List'!$A:$A,MATCH($A1929,'Smelter Reference List'!$E:$E,0)))</f>
        <v/>
      </c>
      <c r="C1929" s="300" t="str">
        <f>IF(LEN(A1929)=0,"",INDEX('Smelter Reference List'!$C:$C,MATCH($A1929,'Smelter Reference List'!$E:$E,0)))</f>
        <v/>
      </c>
      <c r="D1929" s="294" t="str">
        <f ca="1">IF(ISERROR($S1929),"",OFFSET('Smelter Reference List'!$C$4,$S1929-4,0)&amp;"")</f>
        <v/>
      </c>
      <c r="E1929" s="294" t="str">
        <f ca="1">IF(ISERROR($S1929),"",OFFSET('Smelter Reference List'!$D$4,$S1929-4,0)&amp;"")</f>
        <v/>
      </c>
      <c r="F1929" s="294" t="str">
        <f ca="1">IF(ISERROR($S1929),"",OFFSET('Smelter Reference List'!$E$4,$S1929-4,0))</f>
        <v/>
      </c>
      <c r="G1929" s="294" t="str">
        <f ca="1">IF(C1929=$U$4,"Enter smelter details", IF(ISERROR($S1929),"",OFFSET('Smelter Reference List'!$F$4,$S1929-4,0)))</f>
        <v/>
      </c>
      <c r="H1929" s="295" t="str">
        <f ca="1">IF(ISERROR($S1929),"",OFFSET('Smelter Reference List'!$G$4,$S1929-4,0))</f>
        <v/>
      </c>
      <c r="I1929" s="296" t="str">
        <f ca="1">IF(ISERROR($S1929),"",OFFSET('Smelter Reference List'!$H$4,$S1929-4,0))</f>
        <v/>
      </c>
      <c r="J1929" s="296" t="str">
        <f ca="1">IF(ISERROR($S1929),"",OFFSET('Smelter Reference List'!$I$4,$S1929-4,0))</f>
        <v/>
      </c>
      <c r="K1929" s="297"/>
      <c r="L1929" s="297"/>
      <c r="M1929" s="297"/>
      <c r="N1929" s="297"/>
      <c r="O1929" s="297"/>
      <c r="P1929" s="297"/>
      <c r="Q1929" s="298"/>
      <c r="R1929" s="227"/>
      <c r="S1929" s="228" t="e">
        <f>IF(C1929="",NA(),MATCH($B1929&amp;$C1929,'Smelter Reference List'!$J:$J,0))</f>
        <v>#N/A</v>
      </c>
      <c r="T1929" s="229"/>
      <c r="U1929" s="229">
        <f t="shared" ca="1" si="61"/>
        <v>0</v>
      </c>
      <c r="V1929" s="229"/>
      <c r="W1929" s="229"/>
      <c r="Y1929" s="223" t="str">
        <f t="shared" si="62"/>
        <v/>
      </c>
    </row>
    <row r="1930" spans="1:25" s="223" customFormat="1" ht="20.25">
      <c r="A1930" s="293"/>
      <c r="B1930" s="294" t="str">
        <f>IF(LEN(A1930)=0,"",INDEX('Smelter Reference List'!$A:$A,MATCH($A1930,'Smelter Reference List'!$E:$E,0)))</f>
        <v/>
      </c>
      <c r="C1930" s="300" t="str">
        <f>IF(LEN(A1930)=0,"",INDEX('Smelter Reference List'!$C:$C,MATCH($A1930,'Smelter Reference List'!$E:$E,0)))</f>
        <v/>
      </c>
      <c r="D1930" s="294" t="str">
        <f ca="1">IF(ISERROR($S1930),"",OFFSET('Smelter Reference List'!$C$4,$S1930-4,0)&amp;"")</f>
        <v/>
      </c>
      <c r="E1930" s="294" t="str">
        <f ca="1">IF(ISERROR($S1930),"",OFFSET('Smelter Reference List'!$D$4,$S1930-4,0)&amp;"")</f>
        <v/>
      </c>
      <c r="F1930" s="294" t="str">
        <f ca="1">IF(ISERROR($S1930),"",OFFSET('Smelter Reference List'!$E$4,$S1930-4,0))</f>
        <v/>
      </c>
      <c r="G1930" s="294" t="str">
        <f ca="1">IF(C1930=$U$4,"Enter smelter details", IF(ISERROR($S1930),"",OFFSET('Smelter Reference List'!$F$4,$S1930-4,0)))</f>
        <v/>
      </c>
      <c r="H1930" s="295" t="str">
        <f ca="1">IF(ISERROR($S1930),"",OFFSET('Smelter Reference List'!$G$4,$S1930-4,0))</f>
        <v/>
      </c>
      <c r="I1930" s="296" t="str">
        <f ca="1">IF(ISERROR($S1930),"",OFFSET('Smelter Reference List'!$H$4,$S1930-4,0))</f>
        <v/>
      </c>
      <c r="J1930" s="296" t="str">
        <f ca="1">IF(ISERROR($S1930),"",OFFSET('Smelter Reference List'!$I$4,$S1930-4,0))</f>
        <v/>
      </c>
      <c r="K1930" s="297"/>
      <c r="L1930" s="297"/>
      <c r="M1930" s="297"/>
      <c r="N1930" s="297"/>
      <c r="O1930" s="297"/>
      <c r="P1930" s="297"/>
      <c r="Q1930" s="298"/>
      <c r="R1930" s="227"/>
      <c r="S1930" s="228" t="e">
        <f>IF(C1930="",NA(),MATCH($B1930&amp;$C1930,'Smelter Reference List'!$J:$J,0))</f>
        <v>#N/A</v>
      </c>
      <c r="T1930" s="229"/>
      <c r="U1930" s="229">
        <f t="shared" ca="1" si="61"/>
        <v>0</v>
      </c>
      <c r="V1930" s="229"/>
      <c r="W1930" s="229"/>
      <c r="Y1930" s="223" t="str">
        <f t="shared" si="62"/>
        <v/>
      </c>
    </row>
    <row r="1931" spans="1:25" s="223" customFormat="1" ht="20.25">
      <c r="A1931" s="293"/>
      <c r="B1931" s="294" t="str">
        <f>IF(LEN(A1931)=0,"",INDEX('Smelter Reference List'!$A:$A,MATCH($A1931,'Smelter Reference List'!$E:$E,0)))</f>
        <v/>
      </c>
      <c r="C1931" s="300" t="str">
        <f>IF(LEN(A1931)=0,"",INDEX('Smelter Reference List'!$C:$C,MATCH($A1931,'Smelter Reference List'!$E:$E,0)))</f>
        <v/>
      </c>
      <c r="D1931" s="294" t="str">
        <f ca="1">IF(ISERROR($S1931),"",OFFSET('Smelter Reference List'!$C$4,$S1931-4,0)&amp;"")</f>
        <v/>
      </c>
      <c r="E1931" s="294" t="str">
        <f ca="1">IF(ISERROR($S1931),"",OFFSET('Smelter Reference List'!$D$4,$S1931-4,0)&amp;"")</f>
        <v/>
      </c>
      <c r="F1931" s="294" t="str">
        <f ca="1">IF(ISERROR($S1931),"",OFFSET('Smelter Reference List'!$E$4,$S1931-4,0))</f>
        <v/>
      </c>
      <c r="G1931" s="294" t="str">
        <f ca="1">IF(C1931=$U$4,"Enter smelter details", IF(ISERROR($S1931),"",OFFSET('Smelter Reference List'!$F$4,$S1931-4,0)))</f>
        <v/>
      </c>
      <c r="H1931" s="295" t="str">
        <f ca="1">IF(ISERROR($S1931),"",OFFSET('Smelter Reference List'!$G$4,$S1931-4,0))</f>
        <v/>
      </c>
      <c r="I1931" s="296" t="str">
        <f ca="1">IF(ISERROR($S1931),"",OFFSET('Smelter Reference List'!$H$4,$S1931-4,0))</f>
        <v/>
      </c>
      <c r="J1931" s="296" t="str">
        <f ca="1">IF(ISERROR($S1931),"",OFFSET('Smelter Reference List'!$I$4,$S1931-4,0))</f>
        <v/>
      </c>
      <c r="K1931" s="297"/>
      <c r="L1931" s="297"/>
      <c r="M1931" s="297"/>
      <c r="N1931" s="297"/>
      <c r="O1931" s="297"/>
      <c r="P1931" s="297"/>
      <c r="Q1931" s="298"/>
      <c r="R1931" s="227"/>
      <c r="S1931" s="228" t="e">
        <f>IF(C1931="",NA(),MATCH($B1931&amp;$C1931,'Smelter Reference List'!$J:$J,0))</f>
        <v>#N/A</v>
      </c>
      <c r="T1931" s="229"/>
      <c r="U1931" s="229">
        <f t="shared" ca="1" si="61"/>
        <v>0</v>
      </c>
      <c r="V1931" s="229"/>
      <c r="W1931" s="229"/>
      <c r="Y1931" s="223" t="str">
        <f t="shared" si="62"/>
        <v/>
      </c>
    </row>
    <row r="1932" spans="1:25" s="223" customFormat="1" ht="20.25">
      <c r="A1932" s="293"/>
      <c r="B1932" s="294" t="str">
        <f>IF(LEN(A1932)=0,"",INDEX('Smelter Reference List'!$A:$A,MATCH($A1932,'Smelter Reference List'!$E:$E,0)))</f>
        <v/>
      </c>
      <c r="C1932" s="300" t="str">
        <f>IF(LEN(A1932)=0,"",INDEX('Smelter Reference List'!$C:$C,MATCH($A1932,'Smelter Reference List'!$E:$E,0)))</f>
        <v/>
      </c>
      <c r="D1932" s="294" t="str">
        <f ca="1">IF(ISERROR($S1932),"",OFFSET('Smelter Reference List'!$C$4,$S1932-4,0)&amp;"")</f>
        <v/>
      </c>
      <c r="E1932" s="294" t="str">
        <f ca="1">IF(ISERROR($S1932),"",OFFSET('Smelter Reference List'!$D$4,$S1932-4,0)&amp;"")</f>
        <v/>
      </c>
      <c r="F1932" s="294" t="str">
        <f ca="1">IF(ISERROR($S1932),"",OFFSET('Smelter Reference List'!$E$4,$S1932-4,0))</f>
        <v/>
      </c>
      <c r="G1932" s="294" t="str">
        <f ca="1">IF(C1932=$U$4,"Enter smelter details", IF(ISERROR($S1932),"",OFFSET('Smelter Reference List'!$F$4,$S1932-4,0)))</f>
        <v/>
      </c>
      <c r="H1932" s="295" t="str">
        <f ca="1">IF(ISERROR($S1932),"",OFFSET('Smelter Reference List'!$G$4,$S1932-4,0))</f>
        <v/>
      </c>
      <c r="I1932" s="296" t="str">
        <f ca="1">IF(ISERROR($S1932),"",OFFSET('Smelter Reference List'!$H$4,$S1932-4,0))</f>
        <v/>
      </c>
      <c r="J1932" s="296" t="str">
        <f ca="1">IF(ISERROR($S1932),"",OFFSET('Smelter Reference List'!$I$4,$S1932-4,0))</f>
        <v/>
      </c>
      <c r="K1932" s="297"/>
      <c r="L1932" s="297"/>
      <c r="M1932" s="297"/>
      <c r="N1932" s="297"/>
      <c r="O1932" s="297"/>
      <c r="P1932" s="297"/>
      <c r="Q1932" s="298"/>
      <c r="R1932" s="227"/>
      <c r="S1932" s="228" t="e">
        <f>IF(C1932="",NA(),MATCH($B1932&amp;$C1932,'Smelter Reference List'!$J:$J,0))</f>
        <v>#N/A</v>
      </c>
      <c r="T1932" s="229"/>
      <c r="U1932" s="229">
        <f t="shared" ca="1" si="61"/>
        <v>0</v>
      </c>
      <c r="V1932" s="229"/>
      <c r="W1932" s="229"/>
      <c r="Y1932" s="223" t="str">
        <f t="shared" si="62"/>
        <v/>
      </c>
    </row>
    <row r="1933" spans="1:25" s="223" customFormat="1" ht="20.25">
      <c r="A1933" s="293"/>
      <c r="B1933" s="294" t="str">
        <f>IF(LEN(A1933)=0,"",INDEX('Smelter Reference List'!$A:$A,MATCH($A1933,'Smelter Reference List'!$E:$E,0)))</f>
        <v/>
      </c>
      <c r="C1933" s="300" t="str">
        <f>IF(LEN(A1933)=0,"",INDEX('Smelter Reference List'!$C:$C,MATCH($A1933,'Smelter Reference List'!$E:$E,0)))</f>
        <v/>
      </c>
      <c r="D1933" s="294" t="str">
        <f ca="1">IF(ISERROR($S1933),"",OFFSET('Smelter Reference List'!$C$4,$S1933-4,0)&amp;"")</f>
        <v/>
      </c>
      <c r="E1933" s="294" t="str">
        <f ca="1">IF(ISERROR($S1933),"",OFFSET('Smelter Reference List'!$D$4,$S1933-4,0)&amp;"")</f>
        <v/>
      </c>
      <c r="F1933" s="294" t="str">
        <f ca="1">IF(ISERROR($S1933),"",OFFSET('Smelter Reference List'!$E$4,$S1933-4,0))</f>
        <v/>
      </c>
      <c r="G1933" s="294" t="str">
        <f ca="1">IF(C1933=$U$4,"Enter smelter details", IF(ISERROR($S1933),"",OFFSET('Smelter Reference List'!$F$4,$S1933-4,0)))</f>
        <v/>
      </c>
      <c r="H1933" s="295" t="str">
        <f ca="1">IF(ISERROR($S1933),"",OFFSET('Smelter Reference List'!$G$4,$S1933-4,0))</f>
        <v/>
      </c>
      <c r="I1933" s="296" t="str">
        <f ca="1">IF(ISERROR($S1933),"",OFFSET('Smelter Reference List'!$H$4,$S1933-4,0))</f>
        <v/>
      </c>
      <c r="J1933" s="296" t="str">
        <f ca="1">IF(ISERROR($S1933),"",OFFSET('Smelter Reference List'!$I$4,$S1933-4,0))</f>
        <v/>
      </c>
      <c r="K1933" s="297"/>
      <c r="L1933" s="297"/>
      <c r="M1933" s="297"/>
      <c r="N1933" s="297"/>
      <c r="O1933" s="297"/>
      <c r="P1933" s="297"/>
      <c r="Q1933" s="298"/>
      <c r="R1933" s="227"/>
      <c r="S1933" s="228" t="e">
        <f>IF(C1933="",NA(),MATCH($B1933&amp;$C1933,'Smelter Reference List'!$J:$J,0))</f>
        <v>#N/A</v>
      </c>
      <c r="T1933" s="229"/>
      <c r="U1933" s="229">
        <f t="shared" ca="1" si="61"/>
        <v>0</v>
      </c>
      <c r="V1933" s="229"/>
      <c r="W1933" s="229"/>
      <c r="Y1933" s="223" t="str">
        <f t="shared" si="62"/>
        <v/>
      </c>
    </row>
    <row r="1934" spans="1:25" s="223" customFormat="1" ht="20.25">
      <c r="A1934" s="293"/>
      <c r="B1934" s="294" t="str">
        <f>IF(LEN(A1934)=0,"",INDEX('Smelter Reference List'!$A:$A,MATCH($A1934,'Smelter Reference List'!$E:$E,0)))</f>
        <v/>
      </c>
      <c r="C1934" s="300" t="str">
        <f>IF(LEN(A1934)=0,"",INDEX('Smelter Reference List'!$C:$C,MATCH($A1934,'Smelter Reference List'!$E:$E,0)))</f>
        <v/>
      </c>
      <c r="D1934" s="294" t="str">
        <f ca="1">IF(ISERROR($S1934),"",OFFSET('Smelter Reference List'!$C$4,$S1934-4,0)&amp;"")</f>
        <v/>
      </c>
      <c r="E1934" s="294" t="str">
        <f ca="1">IF(ISERROR($S1934),"",OFFSET('Smelter Reference List'!$D$4,$S1934-4,0)&amp;"")</f>
        <v/>
      </c>
      <c r="F1934" s="294" t="str">
        <f ca="1">IF(ISERROR($S1934),"",OFFSET('Smelter Reference List'!$E$4,$S1934-4,0))</f>
        <v/>
      </c>
      <c r="G1934" s="294" t="str">
        <f ca="1">IF(C1934=$U$4,"Enter smelter details", IF(ISERROR($S1934),"",OFFSET('Smelter Reference List'!$F$4,$S1934-4,0)))</f>
        <v/>
      </c>
      <c r="H1934" s="295" t="str">
        <f ca="1">IF(ISERROR($S1934),"",OFFSET('Smelter Reference List'!$G$4,$S1934-4,0))</f>
        <v/>
      </c>
      <c r="I1934" s="296" t="str">
        <f ca="1">IF(ISERROR($S1934),"",OFFSET('Smelter Reference List'!$H$4,$S1934-4,0))</f>
        <v/>
      </c>
      <c r="J1934" s="296" t="str">
        <f ca="1">IF(ISERROR($S1934),"",OFFSET('Smelter Reference List'!$I$4,$S1934-4,0))</f>
        <v/>
      </c>
      <c r="K1934" s="297"/>
      <c r="L1934" s="297"/>
      <c r="M1934" s="297"/>
      <c r="N1934" s="297"/>
      <c r="O1934" s="297"/>
      <c r="P1934" s="297"/>
      <c r="Q1934" s="298"/>
      <c r="R1934" s="227"/>
      <c r="S1934" s="228" t="e">
        <f>IF(C1934="",NA(),MATCH($B1934&amp;$C1934,'Smelter Reference List'!$J:$J,0))</f>
        <v>#N/A</v>
      </c>
      <c r="T1934" s="229"/>
      <c r="U1934" s="229">
        <f t="shared" ca="1" si="61"/>
        <v>0</v>
      </c>
      <c r="V1934" s="229"/>
      <c r="W1934" s="229"/>
      <c r="Y1934" s="223" t="str">
        <f t="shared" si="62"/>
        <v/>
      </c>
    </row>
    <row r="1935" spans="1:25" s="223" customFormat="1" ht="20.25">
      <c r="A1935" s="293"/>
      <c r="B1935" s="294" t="str">
        <f>IF(LEN(A1935)=0,"",INDEX('Smelter Reference List'!$A:$A,MATCH($A1935,'Smelter Reference List'!$E:$E,0)))</f>
        <v/>
      </c>
      <c r="C1935" s="300" t="str">
        <f>IF(LEN(A1935)=0,"",INDEX('Smelter Reference List'!$C:$C,MATCH($A1935,'Smelter Reference List'!$E:$E,0)))</f>
        <v/>
      </c>
      <c r="D1935" s="294" t="str">
        <f ca="1">IF(ISERROR($S1935),"",OFFSET('Smelter Reference List'!$C$4,$S1935-4,0)&amp;"")</f>
        <v/>
      </c>
      <c r="E1935" s="294" t="str">
        <f ca="1">IF(ISERROR($S1935),"",OFFSET('Smelter Reference List'!$D$4,$S1935-4,0)&amp;"")</f>
        <v/>
      </c>
      <c r="F1935" s="294" t="str">
        <f ca="1">IF(ISERROR($S1935),"",OFFSET('Smelter Reference List'!$E$4,$S1935-4,0))</f>
        <v/>
      </c>
      <c r="G1935" s="294" t="str">
        <f ca="1">IF(C1935=$U$4,"Enter smelter details", IF(ISERROR($S1935),"",OFFSET('Smelter Reference List'!$F$4,$S1935-4,0)))</f>
        <v/>
      </c>
      <c r="H1935" s="295" t="str">
        <f ca="1">IF(ISERROR($S1935),"",OFFSET('Smelter Reference List'!$G$4,$S1935-4,0))</f>
        <v/>
      </c>
      <c r="I1935" s="296" t="str">
        <f ca="1">IF(ISERROR($S1935),"",OFFSET('Smelter Reference List'!$H$4,$S1935-4,0))</f>
        <v/>
      </c>
      <c r="J1935" s="296" t="str">
        <f ca="1">IF(ISERROR($S1935),"",OFFSET('Smelter Reference List'!$I$4,$S1935-4,0))</f>
        <v/>
      </c>
      <c r="K1935" s="297"/>
      <c r="L1935" s="297"/>
      <c r="M1935" s="297"/>
      <c r="N1935" s="297"/>
      <c r="O1935" s="297"/>
      <c r="P1935" s="297"/>
      <c r="Q1935" s="298"/>
      <c r="R1935" s="227"/>
      <c r="S1935" s="228" t="e">
        <f>IF(C1935="",NA(),MATCH($B1935&amp;$C1935,'Smelter Reference List'!$J:$J,0))</f>
        <v>#N/A</v>
      </c>
      <c r="T1935" s="229"/>
      <c r="U1935" s="229">
        <f t="shared" ca="1" si="61"/>
        <v>0</v>
      </c>
      <c r="V1935" s="229"/>
      <c r="W1935" s="229"/>
      <c r="Y1935" s="223" t="str">
        <f t="shared" si="62"/>
        <v/>
      </c>
    </row>
    <row r="1936" spans="1:25" s="223" customFormat="1" ht="20.25">
      <c r="A1936" s="293"/>
      <c r="B1936" s="294" t="str">
        <f>IF(LEN(A1936)=0,"",INDEX('Smelter Reference List'!$A:$A,MATCH($A1936,'Smelter Reference List'!$E:$E,0)))</f>
        <v/>
      </c>
      <c r="C1936" s="300" t="str">
        <f>IF(LEN(A1936)=0,"",INDEX('Smelter Reference List'!$C:$C,MATCH($A1936,'Smelter Reference List'!$E:$E,0)))</f>
        <v/>
      </c>
      <c r="D1936" s="294" t="str">
        <f ca="1">IF(ISERROR($S1936),"",OFFSET('Smelter Reference List'!$C$4,$S1936-4,0)&amp;"")</f>
        <v/>
      </c>
      <c r="E1936" s="294" t="str">
        <f ca="1">IF(ISERROR($S1936),"",OFFSET('Smelter Reference List'!$D$4,$S1936-4,0)&amp;"")</f>
        <v/>
      </c>
      <c r="F1936" s="294" t="str">
        <f ca="1">IF(ISERROR($S1936),"",OFFSET('Smelter Reference List'!$E$4,$S1936-4,0))</f>
        <v/>
      </c>
      <c r="G1936" s="294" t="str">
        <f ca="1">IF(C1936=$U$4,"Enter smelter details", IF(ISERROR($S1936),"",OFFSET('Smelter Reference List'!$F$4,$S1936-4,0)))</f>
        <v/>
      </c>
      <c r="H1936" s="295" t="str">
        <f ca="1">IF(ISERROR($S1936),"",OFFSET('Smelter Reference List'!$G$4,$S1936-4,0))</f>
        <v/>
      </c>
      <c r="I1936" s="296" t="str">
        <f ca="1">IF(ISERROR($S1936),"",OFFSET('Smelter Reference List'!$H$4,$S1936-4,0))</f>
        <v/>
      </c>
      <c r="J1936" s="296" t="str">
        <f ca="1">IF(ISERROR($S1936),"",OFFSET('Smelter Reference List'!$I$4,$S1936-4,0))</f>
        <v/>
      </c>
      <c r="K1936" s="297"/>
      <c r="L1936" s="297"/>
      <c r="M1936" s="297"/>
      <c r="N1936" s="297"/>
      <c r="O1936" s="297"/>
      <c r="P1936" s="297"/>
      <c r="Q1936" s="298"/>
      <c r="R1936" s="227"/>
      <c r="S1936" s="228" t="e">
        <f>IF(C1936="",NA(),MATCH($B1936&amp;$C1936,'Smelter Reference List'!$J:$J,0))</f>
        <v>#N/A</v>
      </c>
      <c r="T1936" s="229"/>
      <c r="U1936" s="229">
        <f t="shared" ca="1" si="61"/>
        <v>0</v>
      </c>
      <c r="V1936" s="229"/>
      <c r="W1936" s="229"/>
      <c r="Y1936" s="223" t="str">
        <f t="shared" si="62"/>
        <v/>
      </c>
    </row>
    <row r="1937" spans="1:25" s="223" customFormat="1" ht="20.25">
      <c r="A1937" s="293"/>
      <c r="B1937" s="294" t="str">
        <f>IF(LEN(A1937)=0,"",INDEX('Smelter Reference List'!$A:$A,MATCH($A1937,'Smelter Reference List'!$E:$E,0)))</f>
        <v/>
      </c>
      <c r="C1937" s="300" t="str">
        <f>IF(LEN(A1937)=0,"",INDEX('Smelter Reference List'!$C:$C,MATCH($A1937,'Smelter Reference List'!$E:$E,0)))</f>
        <v/>
      </c>
      <c r="D1937" s="294" t="str">
        <f ca="1">IF(ISERROR($S1937),"",OFFSET('Smelter Reference List'!$C$4,$S1937-4,0)&amp;"")</f>
        <v/>
      </c>
      <c r="E1937" s="294" t="str">
        <f ca="1">IF(ISERROR($S1937),"",OFFSET('Smelter Reference List'!$D$4,$S1937-4,0)&amp;"")</f>
        <v/>
      </c>
      <c r="F1937" s="294" t="str">
        <f ca="1">IF(ISERROR($S1937),"",OFFSET('Smelter Reference List'!$E$4,$S1937-4,0))</f>
        <v/>
      </c>
      <c r="G1937" s="294" t="str">
        <f ca="1">IF(C1937=$U$4,"Enter smelter details", IF(ISERROR($S1937),"",OFFSET('Smelter Reference List'!$F$4,$S1937-4,0)))</f>
        <v/>
      </c>
      <c r="H1937" s="295" t="str">
        <f ca="1">IF(ISERROR($S1937),"",OFFSET('Smelter Reference List'!$G$4,$S1937-4,0))</f>
        <v/>
      </c>
      <c r="I1937" s="296" t="str">
        <f ca="1">IF(ISERROR($S1937),"",OFFSET('Smelter Reference List'!$H$4,$S1937-4,0))</f>
        <v/>
      </c>
      <c r="J1937" s="296" t="str">
        <f ca="1">IF(ISERROR($S1937),"",OFFSET('Smelter Reference List'!$I$4,$S1937-4,0))</f>
        <v/>
      </c>
      <c r="K1937" s="297"/>
      <c r="L1937" s="297"/>
      <c r="M1937" s="297"/>
      <c r="N1937" s="297"/>
      <c r="O1937" s="297"/>
      <c r="P1937" s="297"/>
      <c r="Q1937" s="298"/>
      <c r="R1937" s="227"/>
      <c r="S1937" s="228" t="e">
        <f>IF(C1937="",NA(),MATCH($B1937&amp;$C1937,'Smelter Reference List'!$J:$J,0))</f>
        <v>#N/A</v>
      </c>
      <c r="T1937" s="229"/>
      <c r="U1937" s="229">
        <f t="shared" ca="1" si="61"/>
        <v>0</v>
      </c>
      <c r="V1937" s="229"/>
      <c r="W1937" s="229"/>
      <c r="Y1937" s="223" t="str">
        <f t="shared" si="62"/>
        <v/>
      </c>
    </row>
    <row r="1938" spans="1:25" s="223" customFormat="1" ht="20.25">
      <c r="A1938" s="293"/>
      <c r="B1938" s="294" t="str">
        <f>IF(LEN(A1938)=0,"",INDEX('Smelter Reference List'!$A:$A,MATCH($A1938,'Smelter Reference List'!$E:$E,0)))</f>
        <v/>
      </c>
      <c r="C1938" s="300" t="str">
        <f>IF(LEN(A1938)=0,"",INDEX('Smelter Reference List'!$C:$C,MATCH($A1938,'Smelter Reference List'!$E:$E,0)))</f>
        <v/>
      </c>
      <c r="D1938" s="294" t="str">
        <f ca="1">IF(ISERROR($S1938),"",OFFSET('Smelter Reference List'!$C$4,$S1938-4,0)&amp;"")</f>
        <v/>
      </c>
      <c r="E1938" s="294" t="str">
        <f ca="1">IF(ISERROR($S1938),"",OFFSET('Smelter Reference List'!$D$4,$S1938-4,0)&amp;"")</f>
        <v/>
      </c>
      <c r="F1938" s="294" t="str">
        <f ca="1">IF(ISERROR($S1938),"",OFFSET('Smelter Reference List'!$E$4,$S1938-4,0))</f>
        <v/>
      </c>
      <c r="G1938" s="294" t="str">
        <f ca="1">IF(C1938=$U$4,"Enter smelter details", IF(ISERROR($S1938),"",OFFSET('Smelter Reference List'!$F$4,$S1938-4,0)))</f>
        <v/>
      </c>
      <c r="H1938" s="295" t="str">
        <f ca="1">IF(ISERROR($S1938),"",OFFSET('Smelter Reference List'!$G$4,$S1938-4,0))</f>
        <v/>
      </c>
      <c r="I1938" s="296" t="str">
        <f ca="1">IF(ISERROR($S1938),"",OFFSET('Smelter Reference List'!$H$4,$S1938-4,0))</f>
        <v/>
      </c>
      <c r="J1938" s="296" t="str">
        <f ca="1">IF(ISERROR($S1938),"",OFFSET('Smelter Reference List'!$I$4,$S1938-4,0))</f>
        <v/>
      </c>
      <c r="K1938" s="297"/>
      <c r="L1938" s="297"/>
      <c r="M1938" s="297"/>
      <c r="N1938" s="297"/>
      <c r="O1938" s="297"/>
      <c r="P1938" s="297"/>
      <c r="Q1938" s="298"/>
      <c r="R1938" s="227"/>
      <c r="S1938" s="228" t="e">
        <f>IF(C1938="",NA(),MATCH($B1938&amp;$C1938,'Smelter Reference List'!$J:$J,0))</f>
        <v>#N/A</v>
      </c>
      <c r="T1938" s="229"/>
      <c r="U1938" s="229">
        <f t="shared" ca="1" si="61"/>
        <v>0</v>
      </c>
      <c r="V1938" s="229"/>
      <c r="W1938" s="229"/>
      <c r="Y1938" s="223" t="str">
        <f t="shared" si="62"/>
        <v/>
      </c>
    </row>
    <row r="1939" spans="1:25" s="223" customFormat="1" ht="20.25">
      <c r="A1939" s="293"/>
      <c r="B1939" s="294" t="str">
        <f>IF(LEN(A1939)=0,"",INDEX('Smelter Reference List'!$A:$A,MATCH($A1939,'Smelter Reference List'!$E:$E,0)))</f>
        <v/>
      </c>
      <c r="C1939" s="300" t="str">
        <f>IF(LEN(A1939)=0,"",INDEX('Smelter Reference List'!$C:$C,MATCH($A1939,'Smelter Reference List'!$E:$E,0)))</f>
        <v/>
      </c>
      <c r="D1939" s="294" t="str">
        <f ca="1">IF(ISERROR($S1939),"",OFFSET('Smelter Reference List'!$C$4,$S1939-4,0)&amp;"")</f>
        <v/>
      </c>
      <c r="E1939" s="294" t="str">
        <f ca="1">IF(ISERROR($S1939),"",OFFSET('Smelter Reference List'!$D$4,$S1939-4,0)&amp;"")</f>
        <v/>
      </c>
      <c r="F1939" s="294" t="str">
        <f ca="1">IF(ISERROR($S1939),"",OFFSET('Smelter Reference List'!$E$4,$S1939-4,0))</f>
        <v/>
      </c>
      <c r="G1939" s="294" t="str">
        <f ca="1">IF(C1939=$U$4,"Enter smelter details", IF(ISERROR($S1939),"",OFFSET('Smelter Reference List'!$F$4,$S1939-4,0)))</f>
        <v/>
      </c>
      <c r="H1939" s="295" t="str">
        <f ca="1">IF(ISERROR($S1939),"",OFFSET('Smelter Reference List'!$G$4,$S1939-4,0))</f>
        <v/>
      </c>
      <c r="I1939" s="296" t="str">
        <f ca="1">IF(ISERROR($S1939),"",OFFSET('Smelter Reference List'!$H$4,$S1939-4,0))</f>
        <v/>
      </c>
      <c r="J1939" s="296" t="str">
        <f ca="1">IF(ISERROR($S1939),"",OFFSET('Smelter Reference List'!$I$4,$S1939-4,0))</f>
        <v/>
      </c>
      <c r="K1939" s="297"/>
      <c r="L1939" s="297"/>
      <c r="M1939" s="297"/>
      <c r="N1939" s="297"/>
      <c r="O1939" s="297"/>
      <c r="P1939" s="297"/>
      <c r="Q1939" s="298"/>
      <c r="R1939" s="227"/>
      <c r="S1939" s="228" t="e">
        <f>IF(C1939="",NA(),MATCH($B1939&amp;$C1939,'Smelter Reference List'!$J:$J,0))</f>
        <v>#N/A</v>
      </c>
      <c r="T1939" s="229"/>
      <c r="U1939" s="229">
        <f t="shared" ca="1" si="61"/>
        <v>0</v>
      </c>
      <c r="V1939" s="229"/>
      <c r="W1939" s="229"/>
      <c r="Y1939" s="223" t="str">
        <f t="shared" si="62"/>
        <v/>
      </c>
    </row>
    <row r="1940" spans="1:25" s="223" customFormat="1" ht="20.25">
      <c r="A1940" s="293"/>
      <c r="B1940" s="294" t="str">
        <f>IF(LEN(A1940)=0,"",INDEX('Smelter Reference List'!$A:$A,MATCH($A1940,'Smelter Reference List'!$E:$E,0)))</f>
        <v/>
      </c>
      <c r="C1940" s="300" t="str">
        <f>IF(LEN(A1940)=0,"",INDEX('Smelter Reference List'!$C:$C,MATCH($A1940,'Smelter Reference List'!$E:$E,0)))</f>
        <v/>
      </c>
      <c r="D1940" s="294" t="str">
        <f ca="1">IF(ISERROR($S1940),"",OFFSET('Smelter Reference List'!$C$4,$S1940-4,0)&amp;"")</f>
        <v/>
      </c>
      <c r="E1940" s="294" t="str">
        <f ca="1">IF(ISERROR($S1940),"",OFFSET('Smelter Reference List'!$D$4,$S1940-4,0)&amp;"")</f>
        <v/>
      </c>
      <c r="F1940" s="294" t="str">
        <f ca="1">IF(ISERROR($S1940),"",OFFSET('Smelter Reference List'!$E$4,$S1940-4,0))</f>
        <v/>
      </c>
      <c r="G1940" s="294" t="str">
        <f ca="1">IF(C1940=$U$4,"Enter smelter details", IF(ISERROR($S1940),"",OFFSET('Smelter Reference List'!$F$4,$S1940-4,0)))</f>
        <v/>
      </c>
      <c r="H1940" s="295" t="str">
        <f ca="1">IF(ISERROR($S1940),"",OFFSET('Smelter Reference List'!$G$4,$S1940-4,0))</f>
        <v/>
      </c>
      <c r="I1940" s="296" t="str">
        <f ca="1">IF(ISERROR($S1940),"",OFFSET('Smelter Reference List'!$H$4,$S1940-4,0))</f>
        <v/>
      </c>
      <c r="J1940" s="296" t="str">
        <f ca="1">IF(ISERROR($S1940),"",OFFSET('Smelter Reference List'!$I$4,$S1940-4,0))</f>
        <v/>
      </c>
      <c r="K1940" s="297"/>
      <c r="L1940" s="297"/>
      <c r="M1940" s="297"/>
      <c r="N1940" s="297"/>
      <c r="O1940" s="297"/>
      <c r="P1940" s="297"/>
      <c r="Q1940" s="298"/>
      <c r="R1940" s="227"/>
      <c r="S1940" s="228" t="e">
        <f>IF(C1940="",NA(),MATCH($B1940&amp;$C1940,'Smelter Reference List'!$J:$J,0))</f>
        <v>#N/A</v>
      </c>
      <c r="T1940" s="229"/>
      <c r="U1940" s="229">
        <f t="shared" ca="1" si="61"/>
        <v>0</v>
      </c>
      <c r="V1940" s="229"/>
      <c r="W1940" s="229"/>
      <c r="Y1940" s="223" t="str">
        <f t="shared" si="62"/>
        <v/>
      </c>
    </row>
    <row r="1941" spans="1:25" s="223" customFormat="1" ht="20.25">
      <c r="A1941" s="293"/>
      <c r="B1941" s="294" t="str">
        <f>IF(LEN(A1941)=0,"",INDEX('Smelter Reference List'!$A:$A,MATCH($A1941,'Smelter Reference List'!$E:$E,0)))</f>
        <v/>
      </c>
      <c r="C1941" s="300" t="str">
        <f>IF(LEN(A1941)=0,"",INDEX('Smelter Reference List'!$C:$C,MATCH($A1941,'Smelter Reference List'!$E:$E,0)))</f>
        <v/>
      </c>
      <c r="D1941" s="294" t="str">
        <f ca="1">IF(ISERROR($S1941),"",OFFSET('Smelter Reference List'!$C$4,$S1941-4,0)&amp;"")</f>
        <v/>
      </c>
      <c r="E1941" s="294" t="str">
        <f ca="1">IF(ISERROR($S1941),"",OFFSET('Smelter Reference List'!$D$4,$S1941-4,0)&amp;"")</f>
        <v/>
      </c>
      <c r="F1941" s="294" t="str">
        <f ca="1">IF(ISERROR($S1941),"",OFFSET('Smelter Reference List'!$E$4,$S1941-4,0))</f>
        <v/>
      </c>
      <c r="G1941" s="294" t="str">
        <f ca="1">IF(C1941=$U$4,"Enter smelter details", IF(ISERROR($S1941),"",OFFSET('Smelter Reference List'!$F$4,$S1941-4,0)))</f>
        <v/>
      </c>
      <c r="H1941" s="295" t="str">
        <f ca="1">IF(ISERROR($S1941),"",OFFSET('Smelter Reference List'!$G$4,$S1941-4,0))</f>
        <v/>
      </c>
      <c r="I1941" s="296" t="str">
        <f ca="1">IF(ISERROR($S1941),"",OFFSET('Smelter Reference List'!$H$4,$S1941-4,0))</f>
        <v/>
      </c>
      <c r="J1941" s="296" t="str">
        <f ca="1">IF(ISERROR($S1941),"",OFFSET('Smelter Reference List'!$I$4,$S1941-4,0))</f>
        <v/>
      </c>
      <c r="K1941" s="297"/>
      <c r="L1941" s="297"/>
      <c r="M1941" s="297"/>
      <c r="N1941" s="297"/>
      <c r="O1941" s="297"/>
      <c r="P1941" s="297"/>
      <c r="Q1941" s="298"/>
      <c r="R1941" s="227"/>
      <c r="S1941" s="228" t="e">
        <f>IF(C1941="",NA(),MATCH($B1941&amp;$C1941,'Smelter Reference List'!$J:$J,0))</f>
        <v>#N/A</v>
      </c>
      <c r="T1941" s="229"/>
      <c r="U1941" s="229">
        <f t="shared" ca="1" si="61"/>
        <v>0</v>
      </c>
      <c r="V1941" s="229"/>
      <c r="W1941" s="229"/>
      <c r="Y1941" s="223" t="str">
        <f t="shared" si="62"/>
        <v/>
      </c>
    </row>
    <row r="1942" spans="1:25" s="223" customFormat="1" ht="20.25">
      <c r="A1942" s="293"/>
      <c r="B1942" s="294" t="str">
        <f>IF(LEN(A1942)=0,"",INDEX('Smelter Reference List'!$A:$A,MATCH($A1942,'Smelter Reference List'!$E:$E,0)))</f>
        <v/>
      </c>
      <c r="C1942" s="300" t="str">
        <f>IF(LEN(A1942)=0,"",INDEX('Smelter Reference List'!$C:$C,MATCH($A1942,'Smelter Reference List'!$E:$E,0)))</f>
        <v/>
      </c>
      <c r="D1942" s="294" t="str">
        <f ca="1">IF(ISERROR($S1942),"",OFFSET('Smelter Reference List'!$C$4,$S1942-4,0)&amp;"")</f>
        <v/>
      </c>
      <c r="E1942" s="294" t="str">
        <f ca="1">IF(ISERROR($S1942),"",OFFSET('Smelter Reference List'!$D$4,$S1942-4,0)&amp;"")</f>
        <v/>
      </c>
      <c r="F1942" s="294" t="str">
        <f ca="1">IF(ISERROR($S1942),"",OFFSET('Smelter Reference List'!$E$4,$S1942-4,0))</f>
        <v/>
      </c>
      <c r="G1942" s="294" t="str">
        <f ca="1">IF(C1942=$U$4,"Enter smelter details", IF(ISERROR($S1942),"",OFFSET('Smelter Reference List'!$F$4,$S1942-4,0)))</f>
        <v/>
      </c>
      <c r="H1942" s="295" t="str">
        <f ca="1">IF(ISERROR($S1942),"",OFFSET('Smelter Reference List'!$G$4,$S1942-4,0))</f>
        <v/>
      </c>
      <c r="I1942" s="296" t="str">
        <f ca="1">IF(ISERROR($S1942),"",OFFSET('Smelter Reference List'!$H$4,$S1942-4,0))</f>
        <v/>
      </c>
      <c r="J1942" s="296" t="str">
        <f ca="1">IF(ISERROR($S1942),"",OFFSET('Smelter Reference List'!$I$4,$S1942-4,0))</f>
        <v/>
      </c>
      <c r="K1942" s="297"/>
      <c r="L1942" s="297"/>
      <c r="M1942" s="297"/>
      <c r="N1942" s="297"/>
      <c r="O1942" s="297"/>
      <c r="P1942" s="297"/>
      <c r="Q1942" s="298"/>
      <c r="R1942" s="227"/>
      <c r="S1942" s="228" t="e">
        <f>IF(C1942="",NA(),MATCH($B1942&amp;$C1942,'Smelter Reference List'!$J:$J,0))</f>
        <v>#N/A</v>
      </c>
      <c r="T1942" s="229"/>
      <c r="U1942" s="229">
        <f t="shared" ca="1" si="61"/>
        <v>0</v>
      </c>
      <c r="V1942" s="229"/>
      <c r="W1942" s="229"/>
      <c r="Y1942" s="223" t="str">
        <f t="shared" si="62"/>
        <v/>
      </c>
    </row>
    <row r="1943" spans="1:25" s="223" customFormat="1" ht="20.25">
      <c r="A1943" s="293"/>
      <c r="B1943" s="294" t="str">
        <f>IF(LEN(A1943)=0,"",INDEX('Smelter Reference List'!$A:$A,MATCH($A1943,'Smelter Reference List'!$E:$E,0)))</f>
        <v/>
      </c>
      <c r="C1943" s="300" t="str">
        <f>IF(LEN(A1943)=0,"",INDEX('Smelter Reference List'!$C:$C,MATCH($A1943,'Smelter Reference List'!$E:$E,0)))</f>
        <v/>
      </c>
      <c r="D1943" s="294" t="str">
        <f ca="1">IF(ISERROR($S1943),"",OFFSET('Smelter Reference List'!$C$4,$S1943-4,0)&amp;"")</f>
        <v/>
      </c>
      <c r="E1943" s="294" t="str">
        <f ca="1">IF(ISERROR($S1943),"",OFFSET('Smelter Reference List'!$D$4,$S1943-4,0)&amp;"")</f>
        <v/>
      </c>
      <c r="F1943" s="294" t="str">
        <f ca="1">IF(ISERROR($S1943),"",OFFSET('Smelter Reference List'!$E$4,$S1943-4,0))</f>
        <v/>
      </c>
      <c r="G1943" s="294" t="str">
        <f ca="1">IF(C1943=$U$4,"Enter smelter details", IF(ISERROR($S1943),"",OFFSET('Smelter Reference List'!$F$4,$S1943-4,0)))</f>
        <v/>
      </c>
      <c r="H1943" s="295" t="str">
        <f ca="1">IF(ISERROR($S1943),"",OFFSET('Smelter Reference List'!$G$4,$S1943-4,0))</f>
        <v/>
      </c>
      <c r="I1943" s="296" t="str">
        <f ca="1">IF(ISERROR($S1943),"",OFFSET('Smelter Reference List'!$H$4,$S1943-4,0))</f>
        <v/>
      </c>
      <c r="J1943" s="296" t="str">
        <f ca="1">IF(ISERROR($S1943),"",OFFSET('Smelter Reference List'!$I$4,$S1943-4,0))</f>
        <v/>
      </c>
      <c r="K1943" s="297"/>
      <c r="L1943" s="297"/>
      <c r="M1943" s="297"/>
      <c r="N1943" s="297"/>
      <c r="O1943" s="297"/>
      <c r="P1943" s="297"/>
      <c r="Q1943" s="298"/>
      <c r="R1943" s="227"/>
      <c r="S1943" s="228" t="e">
        <f>IF(C1943="",NA(),MATCH($B1943&amp;$C1943,'Smelter Reference List'!$J:$J,0))</f>
        <v>#N/A</v>
      </c>
      <c r="T1943" s="229"/>
      <c r="U1943" s="229">
        <f t="shared" ca="1" si="61"/>
        <v>0</v>
      </c>
      <c r="V1943" s="229"/>
      <c r="W1943" s="229"/>
      <c r="Y1943" s="223" t="str">
        <f t="shared" si="62"/>
        <v/>
      </c>
    </row>
    <row r="1944" spans="1:25" s="223" customFormat="1" ht="20.25">
      <c r="A1944" s="293"/>
      <c r="B1944" s="294" t="str">
        <f>IF(LEN(A1944)=0,"",INDEX('Smelter Reference List'!$A:$A,MATCH($A1944,'Smelter Reference List'!$E:$E,0)))</f>
        <v/>
      </c>
      <c r="C1944" s="300" t="str">
        <f>IF(LEN(A1944)=0,"",INDEX('Smelter Reference List'!$C:$C,MATCH($A1944,'Smelter Reference List'!$E:$E,0)))</f>
        <v/>
      </c>
      <c r="D1944" s="294" t="str">
        <f ca="1">IF(ISERROR($S1944),"",OFFSET('Smelter Reference List'!$C$4,$S1944-4,0)&amp;"")</f>
        <v/>
      </c>
      <c r="E1944" s="294" t="str">
        <f ca="1">IF(ISERROR($S1944),"",OFFSET('Smelter Reference List'!$D$4,$S1944-4,0)&amp;"")</f>
        <v/>
      </c>
      <c r="F1944" s="294" t="str">
        <f ca="1">IF(ISERROR($S1944),"",OFFSET('Smelter Reference List'!$E$4,$S1944-4,0))</f>
        <v/>
      </c>
      <c r="G1944" s="294" t="str">
        <f ca="1">IF(C1944=$U$4,"Enter smelter details", IF(ISERROR($S1944),"",OFFSET('Smelter Reference List'!$F$4,$S1944-4,0)))</f>
        <v/>
      </c>
      <c r="H1944" s="295" t="str">
        <f ca="1">IF(ISERROR($S1944),"",OFFSET('Smelter Reference List'!$G$4,$S1944-4,0))</f>
        <v/>
      </c>
      <c r="I1944" s="296" t="str">
        <f ca="1">IF(ISERROR($S1944),"",OFFSET('Smelter Reference List'!$H$4,$S1944-4,0))</f>
        <v/>
      </c>
      <c r="J1944" s="296" t="str">
        <f ca="1">IF(ISERROR($S1944),"",OFFSET('Smelter Reference List'!$I$4,$S1944-4,0))</f>
        <v/>
      </c>
      <c r="K1944" s="297"/>
      <c r="L1944" s="297"/>
      <c r="M1944" s="297"/>
      <c r="N1944" s="297"/>
      <c r="O1944" s="297"/>
      <c r="P1944" s="297"/>
      <c r="Q1944" s="298"/>
      <c r="R1944" s="227"/>
      <c r="S1944" s="228" t="e">
        <f>IF(C1944="",NA(),MATCH($B1944&amp;$C1944,'Smelter Reference List'!$J:$J,0))</f>
        <v>#N/A</v>
      </c>
      <c r="T1944" s="229"/>
      <c r="U1944" s="229">
        <f t="shared" ca="1" si="61"/>
        <v>0</v>
      </c>
      <c r="V1944" s="229"/>
      <c r="W1944" s="229"/>
      <c r="Y1944" s="223" t="str">
        <f t="shared" si="62"/>
        <v/>
      </c>
    </row>
    <row r="1945" spans="1:25" s="223" customFormat="1" ht="20.25">
      <c r="A1945" s="293"/>
      <c r="B1945" s="294" t="str">
        <f>IF(LEN(A1945)=0,"",INDEX('Smelter Reference List'!$A:$A,MATCH($A1945,'Smelter Reference List'!$E:$E,0)))</f>
        <v/>
      </c>
      <c r="C1945" s="300" t="str">
        <f>IF(LEN(A1945)=0,"",INDEX('Smelter Reference List'!$C:$C,MATCH($A1945,'Smelter Reference List'!$E:$E,0)))</f>
        <v/>
      </c>
      <c r="D1945" s="294" t="str">
        <f ca="1">IF(ISERROR($S1945),"",OFFSET('Smelter Reference List'!$C$4,$S1945-4,0)&amp;"")</f>
        <v/>
      </c>
      <c r="E1945" s="294" t="str">
        <f ca="1">IF(ISERROR($S1945),"",OFFSET('Smelter Reference List'!$D$4,$S1945-4,0)&amp;"")</f>
        <v/>
      </c>
      <c r="F1945" s="294" t="str">
        <f ca="1">IF(ISERROR($S1945),"",OFFSET('Smelter Reference List'!$E$4,$S1945-4,0))</f>
        <v/>
      </c>
      <c r="G1945" s="294" t="str">
        <f ca="1">IF(C1945=$U$4,"Enter smelter details", IF(ISERROR($S1945),"",OFFSET('Smelter Reference List'!$F$4,$S1945-4,0)))</f>
        <v/>
      </c>
      <c r="H1945" s="295" t="str">
        <f ca="1">IF(ISERROR($S1945),"",OFFSET('Smelter Reference List'!$G$4,$S1945-4,0))</f>
        <v/>
      </c>
      <c r="I1945" s="296" t="str">
        <f ca="1">IF(ISERROR($S1945),"",OFFSET('Smelter Reference List'!$H$4,$S1945-4,0))</f>
        <v/>
      </c>
      <c r="J1945" s="296" t="str">
        <f ca="1">IF(ISERROR($S1945),"",OFFSET('Smelter Reference List'!$I$4,$S1945-4,0))</f>
        <v/>
      </c>
      <c r="K1945" s="297"/>
      <c r="L1945" s="297"/>
      <c r="M1945" s="297"/>
      <c r="N1945" s="297"/>
      <c r="O1945" s="297"/>
      <c r="P1945" s="297"/>
      <c r="Q1945" s="298"/>
      <c r="R1945" s="227"/>
      <c r="S1945" s="228" t="e">
        <f>IF(C1945="",NA(),MATCH($B1945&amp;$C1945,'Smelter Reference List'!$J:$J,0))</f>
        <v>#N/A</v>
      </c>
      <c r="T1945" s="229"/>
      <c r="U1945" s="229">
        <f t="shared" ca="1" si="61"/>
        <v>0</v>
      </c>
      <c r="V1945" s="229"/>
      <c r="W1945" s="229"/>
      <c r="Y1945" s="223" t="str">
        <f t="shared" si="62"/>
        <v/>
      </c>
    </row>
    <row r="1946" spans="1:25" s="223" customFormat="1" ht="20.25">
      <c r="A1946" s="293"/>
      <c r="B1946" s="294" t="str">
        <f>IF(LEN(A1946)=0,"",INDEX('Smelter Reference List'!$A:$A,MATCH($A1946,'Smelter Reference List'!$E:$E,0)))</f>
        <v/>
      </c>
      <c r="C1946" s="300" t="str">
        <f>IF(LEN(A1946)=0,"",INDEX('Smelter Reference List'!$C:$C,MATCH($A1946,'Smelter Reference List'!$E:$E,0)))</f>
        <v/>
      </c>
      <c r="D1946" s="294" t="str">
        <f ca="1">IF(ISERROR($S1946),"",OFFSET('Smelter Reference List'!$C$4,$S1946-4,0)&amp;"")</f>
        <v/>
      </c>
      <c r="E1946" s="294" t="str">
        <f ca="1">IF(ISERROR($S1946),"",OFFSET('Smelter Reference List'!$D$4,$S1946-4,0)&amp;"")</f>
        <v/>
      </c>
      <c r="F1946" s="294" t="str">
        <f ca="1">IF(ISERROR($S1946),"",OFFSET('Smelter Reference List'!$E$4,$S1946-4,0))</f>
        <v/>
      </c>
      <c r="G1946" s="294" t="str">
        <f ca="1">IF(C1946=$U$4,"Enter smelter details", IF(ISERROR($S1946),"",OFFSET('Smelter Reference List'!$F$4,$S1946-4,0)))</f>
        <v/>
      </c>
      <c r="H1946" s="295" t="str">
        <f ca="1">IF(ISERROR($S1946),"",OFFSET('Smelter Reference List'!$G$4,$S1946-4,0))</f>
        <v/>
      </c>
      <c r="I1946" s="296" t="str">
        <f ca="1">IF(ISERROR($S1946),"",OFFSET('Smelter Reference List'!$H$4,$S1946-4,0))</f>
        <v/>
      </c>
      <c r="J1946" s="296" t="str">
        <f ca="1">IF(ISERROR($S1946),"",OFFSET('Smelter Reference List'!$I$4,$S1946-4,0))</f>
        <v/>
      </c>
      <c r="K1946" s="297"/>
      <c r="L1946" s="297"/>
      <c r="M1946" s="297"/>
      <c r="N1946" s="297"/>
      <c r="O1946" s="297"/>
      <c r="P1946" s="297"/>
      <c r="Q1946" s="298"/>
      <c r="R1946" s="227"/>
      <c r="S1946" s="228" t="e">
        <f>IF(C1946="",NA(),MATCH($B1946&amp;$C1946,'Smelter Reference List'!$J:$J,0))</f>
        <v>#N/A</v>
      </c>
      <c r="T1946" s="229"/>
      <c r="U1946" s="229">
        <f t="shared" ca="1" si="61"/>
        <v>0</v>
      </c>
      <c r="V1946" s="229"/>
      <c r="W1946" s="229"/>
      <c r="Y1946" s="223" t="str">
        <f t="shared" si="62"/>
        <v/>
      </c>
    </row>
    <row r="1947" spans="1:25" s="223" customFormat="1" ht="20.25">
      <c r="A1947" s="293"/>
      <c r="B1947" s="294" t="str">
        <f>IF(LEN(A1947)=0,"",INDEX('Smelter Reference List'!$A:$A,MATCH($A1947,'Smelter Reference List'!$E:$E,0)))</f>
        <v/>
      </c>
      <c r="C1947" s="300" t="str">
        <f>IF(LEN(A1947)=0,"",INDEX('Smelter Reference List'!$C:$C,MATCH($A1947,'Smelter Reference List'!$E:$E,0)))</f>
        <v/>
      </c>
      <c r="D1947" s="294" t="str">
        <f ca="1">IF(ISERROR($S1947),"",OFFSET('Smelter Reference List'!$C$4,$S1947-4,0)&amp;"")</f>
        <v/>
      </c>
      <c r="E1947" s="294" t="str">
        <f ca="1">IF(ISERROR($S1947),"",OFFSET('Smelter Reference List'!$D$4,$S1947-4,0)&amp;"")</f>
        <v/>
      </c>
      <c r="F1947" s="294" t="str">
        <f ca="1">IF(ISERROR($S1947),"",OFFSET('Smelter Reference List'!$E$4,$S1947-4,0))</f>
        <v/>
      </c>
      <c r="G1947" s="294" t="str">
        <f ca="1">IF(C1947=$U$4,"Enter smelter details", IF(ISERROR($S1947),"",OFFSET('Smelter Reference List'!$F$4,$S1947-4,0)))</f>
        <v/>
      </c>
      <c r="H1947" s="295" t="str">
        <f ca="1">IF(ISERROR($S1947),"",OFFSET('Smelter Reference List'!$G$4,$S1947-4,0))</f>
        <v/>
      </c>
      <c r="I1947" s="296" t="str">
        <f ca="1">IF(ISERROR($S1947),"",OFFSET('Smelter Reference List'!$H$4,$S1947-4,0))</f>
        <v/>
      </c>
      <c r="J1947" s="296" t="str">
        <f ca="1">IF(ISERROR($S1947),"",OFFSET('Smelter Reference List'!$I$4,$S1947-4,0))</f>
        <v/>
      </c>
      <c r="K1947" s="297"/>
      <c r="L1947" s="297"/>
      <c r="M1947" s="297"/>
      <c r="N1947" s="297"/>
      <c r="O1947" s="297"/>
      <c r="P1947" s="297"/>
      <c r="Q1947" s="298"/>
      <c r="R1947" s="227"/>
      <c r="S1947" s="228" t="e">
        <f>IF(C1947="",NA(),MATCH($B1947&amp;$C1947,'Smelter Reference List'!$J:$J,0))</f>
        <v>#N/A</v>
      </c>
      <c r="T1947" s="229"/>
      <c r="U1947" s="229">
        <f t="shared" ca="1" si="61"/>
        <v>0</v>
      </c>
      <c r="V1947" s="229"/>
      <c r="W1947" s="229"/>
      <c r="Y1947" s="223" t="str">
        <f t="shared" si="62"/>
        <v/>
      </c>
    </row>
    <row r="1948" spans="1:25" s="223" customFormat="1" ht="20.25">
      <c r="A1948" s="293"/>
      <c r="B1948" s="294" t="str">
        <f>IF(LEN(A1948)=0,"",INDEX('Smelter Reference List'!$A:$A,MATCH($A1948,'Smelter Reference List'!$E:$E,0)))</f>
        <v/>
      </c>
      <c r="C1948" s="300" t="str">
        <f>IF(LEN(A1948)=0,"",INDEX('Smelter Reference List'!$C:$C,MATCH($A1948,'Smelter Reference List'!$E:$E,0)))</f>
        <v/>
      </c>
      <c r="D1948" s="294" t="str">
        <f ca="1">IF(ISERROR($S1948),"",OFFSET('Smelter Reference List'!$C$4,$S1948-4,0)&amp;"")</f>
        <v/>
      </c>
      <c r="E1948" s="294" t="str">
        <f ca="1">IF(ISERROR($S1948),"",OFFSET('Smelter Reference List'!$D$4,$S1948-4,0)&amp;"")</f>
        <v/>
      </c>
      <c r="F1948" s="294" t="str">
        <f ca="1">IF(ISERROR($S1948),"",OFFSET('Smelter Reference List'!$E$4,$S1948-4,0))</f>
        <v/>
      </c>
      <c r="G1948" s="294" t="str">
        <f ca="1">IF(C1948=$U$4,"Enter smelter details", IF(ISERROR($S1948),"",OFFSET('Smelter Reference List'!$F$4,$S1948-4,0)))</f>
        <v/>
      </c>
      <c r="H1948" s="295" t="str">
        <f ca="1">IF(ISERROR($S1948),"",OFFSET('Smelter Reference List'!$G$4,$S1948-4,0))</f>
        <v/>
      </c>
      <c r="I1948" s="296" t="str">
        <f ca="1">IF(ISERROR($S1948),"",OFFSET('Smelter Reference List'!$H$4,$S1948-4,0))</f>
        <v/>
      </c>
      <c r="J1948" s="296" t="str">
        <f ca="1">IF(ISERROR($S1948),"",OFFSET('Smelter Reference List'!$I$4,$S1948-4,0))</f>
        <v/>
      </c>
      <c r="K1948" s="297"/>
      <c r="L1948" s="297"/>
      <c r="M1948" s="297"/>
      <c r="N1948" s="297"/>
      <c r="O1948" s="297"/>
      <c r="P1948" s="297"/>
      <c r="Q1948" s="298"/>
      <c r="R1948" s="227"/>
      <c r="S1948" s="228" t="e">
        <f>IF(C1948="",NA(),MATCH($B1948&amp;$C1948,'Smelter Reference List'!$J:$J,0))</f>
        <v>#N/A</v>
      </c>
      <c r="T1948" s="229"/>
      <c r="U1948" s="229">
        <f t="shared" ca="1" si="61"/>
        <v>0</v>
      </c>
      <c r="V1948" s="229"/>
      <c r="W1948" s="229"/>
      <c r="Y1948" s="223" t="str">
        <f t="shared" si="62"/>
        <v/>
      </c>
    </row>
    <row r="1949" spans="1:25" s="223" customFormat="1" ht="20.25">
      <c r="A1949" s="293"/>
      <c r="B1949" s="294" t="str">
        <f>IF(LEN(A1949)=0,"",INDEX('Smelter Reference List'!$A:$A,MATCH($A1949,'Smelter Reference List'!$E:$E,0)))</f>
        <v/>
      </c>
      <c r="C1949" s="300" t="str">
        <f>IF(LEN(A1949)=0,"",INDEX('Smelter Reference List'!$C:$C,MATCH($A1949,'Smelter Reference List'!$E:$E,0)))</f>
        <v/>
      </c>
      <c r="D1949" s="294" t="str">
        <f ca="1">IF(ISERROR($S1949),"",OFFSET('Smelter Reference List'!$C$4,$S1949-4,0)&amp;"")</f>
        <v/>
      </c>
      <c r="E1949" s="294" t="str">
        <f ca="1">IF(ISERROR($S1949),"",OFFSET('Smelter Reference List'!$D$4,$S1949-4,0)&amp;"")</f>
        <v/>
      </c>
      <c r="F1949" s="294" t="str">
        <f ca="1">IF(ISERROR($S1949),"",OFFSET('Smelter Reference List'!$E$4,$S1949-4,0))</f>
        <v/>
      </c>
      <c r="G1949" s="294" t="str">
        <f ca="1">IF(C1949=$U$4,"Enter smelter details", IF(ISERROR($S1949),"",OFFSET('Smelter Reference List'!$F$4,$S1949-4,0)))</f>
        <v/>
      </c>
      <c r="H1949" s="295" t="str">
        <f ca="1">IF(ISERROR($S1949),"",OFFSET('Smelter Reference List'!$G$4,$S1949-4,0))</f>
        <v/>
      </c>
      <c r="I1949" s="296" t="str">
        <f ca="1">IF(ISERROR($S1949),"",OFFSET('Smelter Reference List'!$H$4,$S1949-4,0))</f>
        <v/>
      </c>
      <c r="J1949" s="296" t="str">
        <f ca="1">IF(ISERROR($S1949),"",OFFSET('Smelter Reference List'!$I$4,$S1949-4,0))</f>
        <v/>
      </c>
      <c r="K1949" s="297"/>
      <c r="L1949" s="297"/>
      <c r="M1949" s="297"/>
      <c r="N1949" s="297"/>
      <c r="O1949" s="297"/>
      <c r="P1949" s="297"/>
      <c r="Q1949" s="298"/>
      <c r="R1949" s="227"/>
      <c r="S1949" s="228" t="e">
        <f>IF(C1949="",NA(),MATCH($B1949&amp;$C1949,'Smelter Reference List'!$J:$J,0))</f>
        <v>#N/A</v>
      </c>
      <c r="T1949" s="229"/>
      <c r="U1949" s="229">
        <f t="shared" ca="1" si="61"/>
        <v>0</v>
      </c>
      <c r="V1949" s="229"/>
      <c r="W1949" s="229"/>
      <c r="Y1949" s="223" t="str">
        <f t="shared" si="62"/>
        <v/>
      </c>
    </row>
    <row r="1950" spans="1:25" s="223" customFormat="1" ht="20.25">
      <c r="A1950" s="293"/>
      <c r="B1950" s="294" t="str">
        <f>IF(LEN(A1950)=0,"",INDEX('Smelter Reference List'!$A:$A,MATCH($A1950,'Smelter Reference List'!$E:$E,0)))</f>
        <v/>
      </c>
      <c r="C1950" s="300" t="str">
        <f>IF(LEN(A1950)=0,"",INDEX('Smelter Reference List'!$C:$C,MATCH($A1950,'Smelter Reference List'!$E:$E,0)))</f>
        <v/>
      </c>
      <c r="D1950" s="294" t="str">
        <f ca="1">IF(ISERROR($S1950),"",OFFSET('Smelter Reference List'!$C$4,$S1950-4,0)&amp;"")</f>
        <v/>
      </c>
      <c r="E1950" s="294" t="str">
        <f ca="1">IF(ISERROR($S1950),"",OFFSET('Smelter Reference List'!$D$4,$S1950-4,0)&amp;"")</f>
        <v/>
      </c>
      <c r="F1950" s="294" t="str">
        <f ca="1">IF(ISERROR($S1950),"",OFFSET('Smelter Reference List'!$E$4,$S1950-4,0))</f>
        <v/>
      </c>
      <c r="G1950" s="294" t="str">
        <f ca="1">IF(C1950=$U$4,"Enter smelter details", IF(ISERROR($S1950),"",OFFSET('Smelter Reference List'!$F$4,$S1950-4,0)))</f>
        <v/>
      </c>
      <c r="H1950" s="295" t="str">
        <f ca="1">IF(ISERROR($S1950),"",OFFSET('Smelter Reference List'!$G$4,$S1950-4,0))</f>
        <v/>
      </c>
      <c r="I1950" s="296" t="str">
        <f ca="1">IF(ISERROR($S1950),"",OFFSET('Smelter Reference List'!$H$4,$S1950-4,0))</f>
        <v/>
      </c>
      <c r="J1950" s="296" t="str">
        <f ca="1">IF(ISERROR($S1950),"",OFFSET('Smelter Reference List'!$I$4,$S1950-4,0))</f>
        <v/>
      </c>
      <c r="K1950" s="297"/>
      <c r="L1950" s="297"/>
      <c r="M1950" s="297"/>
      <c r="N1950" s="297"/>
      <c r="O1950" s="297"/>
      <c r="P1950" s="297"/>
      <c r="Q1950" s="298"/>
      <c r="R1950" s="227"/>
      <c r="S1950" s="228" t="e">
        <f>IF(C1950="",NA(),MATCH($B1950&amp;$C1950,'Smelter Reference List'!$J:$J,0))</f>
        <v>#N/A</v>
      </c>
      <c r="T1950" s="229"/>
      <c r="U1950" s="229">
        <f t="shared" ca="1" si="61"/>
        <v>0</v>
      </c>
      <c r="V1950" s="229"/>
      <c r="W1950" s="229"/>
      <c r="Y1950" s="223" t="str">
        <f t="shared" si="62"/>
        <v/>
      </c>
    </row>
    <row r="1951" spans="1:25" s="223" customFormat="1" ht="20.25">
      <c r="A1951" s="293"/>
      <c r="B1951" s="294" t="str">
        <f>IF(LEN(A1951)=0,"",INDEX('Smelter Reference List'!$A:$A,MATCH($A1951,'Smelter Reference List'!$E:$E,0)))</f>
        <v/>
      </c>
      <c r="C1951" s="300" t="str">
        <f>IF(LEN(A1951)=0,"",INDEX('Smelter Reference List'!$C:$C,MATCH($A1951,'Smelter Reference List'!$E:$E,0)))</f>
        <v/>
      </c>
      <c r="D1951" s="294" t="str">
        <f ca="1">IF(ISERROR($S1951),"",OFFSET('Smelter Reference List'!$C$4,$S1951-4,0)&amp;"")</f>
        <v/>
      </c>
      <c r="E1951" s="294" t="str">
        <f ca="1">IF(ISERROR($S1951),"",OFFSET('Smelter Reference List'!$D$4,$S1951-4,0)&amp;"")</f>
        <v/>
      </c>
      <c r="F1951" s="294" t="str">
        <f ca="1">IF(ISERROR($S1951),"",OFFSET('Smelter Reference List'!$E$4,$S1951-4,0))</f>
        <v/>
      </c>
      <c r="G1951" s="294" t="str">
        <f ca="1">IF(C1951=$U$4,"Enter smelter details", IF(ISERROR($S1951),"",OFFSET('Smelter Reference List'!$F$4,$S1951-4,0)))</f>
        <v/>
      </c>
      <c r="H1951" s="295" t="str">
        <f ca="1">IF(ISERROR($S1951),"",OFFSET('Smelter Reference List'!$G$4,$S1951-4,0))</f>
        <v/>
      </c>
      <c r="I1951" s="296" t="str">
        <f ca="1">IF(ISERROR($S1951),"",OFFSET('Smelter Reference List'!$H$4,$S1951-4,0))</f>
        <v/>
      </c>
      <c r="J1951" s="296" t="str">
        <f ca="1">IF(ISERROR($S1951),"",OFFSET('Smelter Reference List'!$I$4,$S1951-4,0))</f>
        <v/>
      </c>
      <c r="K1951" s="297"/>
      <c r="L1951" s="297"/>
      <c r="M1951" s="297"/>
      <c r="N1951" s="297"/>
      <c r="O1951" s="297"/>
      <c r="P1951" s="297"/>
      <c r="Q1951" s="298"/>
      <c r="R1951" s="227"/>
      <c r="S1951" s="228" t="e">
        <f>IF(C1951="",NA(),MATCH($B1951&amp;$C1951,'Smelter Reference List'!$J:$J,0))</f>
        <v>#N/A</v>
      </c>
      <c r="T1951" s="229"/>
      <c r="U1951" s="229">
        <f t="shared" ca="1" si="61"/>
        <v>0</v>
      </c>
      <c r="V1951" s="229"/>
      <c r="W1951" s="229"/>
      <c r="Y1951" s="223" t="str">
        <f t="shared" si="62"/>
        <v/>
      </c>
    </row>
    <row r="1952" spans="1:25" s="223" customFormat="1" ht="20.25">
      <c r="A1952" s="293"/>
      <c r="B1952" s="294" t="str">
        <f>IF(LEN(A1952)=0,"",INDEX('Smelter Reference List'!$A:$A,MATCH($A1952,'Smelter Reference List'!$E:$E,0)))</f>
        <v/>
      </c>
      <c r="C1952" s="300" t="str">
        <f>IF(LEN(A1952)=0,"",INDEX('Smelter Reference List'!$C:$C,MATCH($A1952,'Smelter Reference List'!$E:$E,0)))</f>
        <v/>
      </c>
      <c r="D1952" s="294" t="str">
        <f ca="1">IF(ISERROR($S1952),"",OFFSET('Smelter Reference List'!$C$4,$S1952-4,0)&amp;"")</f>
        <v/>
      </c>
      <c r="E1952" s="294" t="str">
        <f ca="1">IF(ISERROR($S1952),"",OFFSET('Smelter Reference List'!$D$4,$S1952-4,0)&amp;"")</f>
        <v/>
      </c>
      <c r="F1952" s="294" t="str">
        <f ca="1">IF(ISERROR($S1952),"",OFFSET('Smelter Reference List'!$E$4,$S1952-4,0))</f>
        <v/>
      </c>
      <c r="G1952" s="294" t="str">
        <f ca="1">IF(C1952=$U$4,"Enter smelter details", IF(ISERROR($S1952),"",OFFSET('Smelter Reference List'!$F$4,$S1952-4,0)))</f>
        <v/>
      </c>
      <c r="H1952" s="295" t="str">
        <f ca="1">IF(ISERROR($S1952),"",OFFSET('Smelter Reference List'!$G$4,$S1952-4,0))</f>
        <v/>
      </c>
      <c r="I1952" s="296" t="str">
        <f ca="1">IF(ISERROR($S1952),"",OFFSET('Smelter Reference List'!$H$4,$S1952-4,0))</f>
        <v/>
      </c>
      <c r="J1952" s="296" t="str">
        <f ca="1">IF(ISERROR($S1952),"",OFFSET('Smelter Reference List'!$I$4,$S1952-4,0))</f>
        <v/>
      </c>
      <c r="K1952" s="297"/>
      <c r="L1952" s="297"/>
      <c r="M1952" s="297"/>
      <c r="N1952" s="297"/>
      <c r="O1952" s="297"/>
      <c r="P1952" s="297"/>
      <c r="Q1952" s="298"/>
      <c r="R1952" s="227"/>
      <c r="S1952" s="228" t="e">
        <f>IF(C1952="",NA(),MATCH($B1952&amp;$C1952,'Smelter Reference List'!$J:$J,0))</f>
        <v>#N/A</v>
      </c>
      <c r="T1952" s="229"/>
      <c r="U1952" s="229">
        <f t="shared" ca="1" si="61"/>
        <v>0</v>
      </c>
      <c r="V1952" s="229"/>
      <c r="W1952" s="229"/>
      <c r="Y1952" s="223" t="str">
        <f t="shared" si="62"/>
        <v/>
      </c>
    </row>
    <row r="1953" spans="1:25" s="223" customFormat="1" ht="20.25">
      <c r="A1953" s="293"/>
      <c r="B1953" s="294" t="str">
        <f>IF(LEN(A1953)=0,"",INDEX('Smelter Reference List'!$A:$A,MATCH($A1953,'Smelter Reference List'!$E:$E,0)))</f>
        <v/>
      </c>
      <c r="C1953" s="300" t="str">
        <f>IF(LEN(A1953)=0,"",INDEX('Smelter Reference List'!$C:$C,MATCH($A1953,'Smelter Reference List'!$E:$E,0)))</f>
        <v/>
      </c>
      <c r="D1953" s="294" t="str">
        <f ca="1">IF(ISERROR($S1953),"",OFFSET('Smelter Reference List'!$C$4,$S1953-4,0)&amp;"")</f>
        <v/>
      </c>
      <c r="E1953" s="294" t="str">
        <f ca="1">IF(ISERROR($S1953),"",OFFSET('Smelter Reference List'!$D$4,$S1953-4,0)&amp;"")</f>
        <v/>
      </c>
      <c r="F1953" s="294" t="str">
        <f ca="1">IF(ISERROR($S1953),"",OFFSET('Smelter Reference List'!$E$4,$S1953-4,0))</f>
        <v/>
      </c>
      <c r="G1953" s="294" t="str">
        <f ca="1">IF(C1953=$U$4,"Enter smelter details", IF(ISERROR($S1953),"",OFFSET('Smelter Reference List'!$F$4,$S1953-4,0)))</f>
        <v/>
      </c>
      <c r="H1953" s="295" t="str">
        <f ca="1">IF(ISERROR($S1953),"",OFFSET('Smelter Reference List'!$G$4,$S1953-4,0))</f>
        <v/>
      </c>
      <c r="I1953" s="296" t="str">
        <f ca="1">IF(ISERROR($S1953),"",OFFSET('Smelter Reference List'!$H$4,$S1953-4,0))</f>
        <v/>
      </c>
      <c r="J1953" s="296" t="str">
        <f ca="1">IF(ISERROR($S1953),"",OFFSET('Smelter Reference List'!$I$4,$S1953-4,0))</f>
        <v/>
      </c>
      <c r="K1953" s="297"/>
      <c r="L1953" s="297"/>
      <c r="M1953" s="297"/>
      <c r="N1953" s="297"/>
      <c r="O1953" s="297"/>
      <c r="P1953" s="297"/>
      <c r="Q1953" s="298"/>
      <c r="R1953" s="227"/>
      <c r="S1953" s="228" t="e">
        <f>IF(C1953="",NA(),MATCH($B1953&amp;$C1953,'Smelter Reference List'!$J:$J,0))</f>
        <v>#N/A</v>
      </c>
      <c r="T1953" s="229"/>
      <c r="U1953" s="229">
        <f t="shared" ca="1" si="61"/>
        <v>0</v>
      </c>
      <c r="V1953" s="229"/>
      <c r="W1953" s="229"/>
      <c r="Y1953" s="223" t="str">
        <f t="shared" si="62"/>
        <v/>
      </c>
    </row>
    <row r="1954" spans="1:25" s="223" customFormat="1" ht="20.25">
      <c r="A1954" s="293"/>
      <c r="B1954" s="294" t="str">
        <f>IF(LEN(A1954)=0,"",INDEX('Smelter Reference List'!$A:$A,MATCH($A1954,'Smelter Reference List'!$E:$E,0)))</f>
        <v/>
      </c>
      <c r="C1954" s="300" t="str">
        <f>IF(LEN(A1954)=0,"",INDEX('Smelter Reference List'!$C:$C,MATCH($A1954,'Smelter Reference List'!$E:$E,0)))</f>
        <v/>
      </c>
      <c r="D1954" s="294" t="str">
        <f ca="1">IF(ISERROR($S1954),"",OFFSET('Smelter Reference List'!$C$4,$S1954-4,0)&amp;"")</f>
        <v/>
      </c>
      <c r="E1954" s="294" t="str">
        <f ca="1">IF(ISERROR($S1954),"",OFFSET('Smelter Reference List'!$D$4,$S1954-4,0)&amp;"")</f>
        <v/>
      </c>
      <c r="F1954" s="294" t="str">
        <f ca="1">IF(ISERROR($S1954),"",OFFSET('Smelter Reference List'!$E$4,$S1954-4,0))</f>
        <v/>
      </c>
      <c r="G1954" s="294" t="str">
        <f ca="1">IF(C1954=$U$4,"Enter smelter details", IF(ISERROR($S1954),"",OFFSET('Smelter Reference List'!$F$4,$S1954-4,0)))</f>
        <v/>
      </c>
      <c r="H1954" s="295" t="str">
        <f ca="1">IF(ISERROR($S1954),"",OFFSET('Smelter Reference List'!$G$4,$S1954-4,0))</f>
        <v/>
      </c>
      <c r="I1954" s="296" t="str">
        <f ca="1">IF(ISERROR($S1954),"",OFFSET('Smelter Reference List'!$H$4,$S1954-4,0))</f>
        <v/>
      </c>
      <c r="J1954" s="296" t="str">
        <f ca="1">IF(ISERROR($S1954),"",OFFSET('Smelter Reference List'!$I$4,$S1954-4,0))</f>
        <v/>
      </c>
      <c r="K1954" s="297"/>
      <c r="L1954" s="297"/>
      <c r="M1954" s="297"/>
      <c r="N1954" s="297"/>
      <c r="O1954" s="297"/>
      <c r="P1954" s="297"/>
      <c r="Q1954" s="298"/>
      <c r="R1954" s="227"/>
      <c r="S1954" s="228" t="e">
        <f>IF(C1954="",NA(),MATCH($B1954&amp;$C1954,'Smelter Reference List'!$J:$J,0))</f>
        <v>#N/A</v>
      </c>
      <c r="T1954" s="229"/>
      <c r="U1954" s="229">
        <f t="shared" ca="1" si="61"/>
        <v>0</v>
      </c>
      <c r="V1954" s="229"/>
      <c r="W1954" s="229"/>
      <c r="Y1954" s="223" t="str">
        <f t="shared" si="62"/>
        <v/>
      </c>
    </row>
    <row r="1955" spans="1:25" s="223" customFormat="1" ht="20.25">
      <c r="A1955" s="293"/>
      <c r="B1955" s="294" t="str">
        <f>IF(LEN(A1955)=0,"",INDEX('Smelter Reference List'!$A:$A,MATCH($A1955,'Smelter Reference List'!$E:$E,0)))</f>
        <v/>
      </c>
      <c r="C1955" s="300" t="str">
        <f>IF(LEN(A1955)=0,"",INDEX('Smelter Reference List'!$C:$C,MATCH($A1955,'Smelter Reference List'!$E:$E,0)))</f>
        <v/>
      </c>
      <c r="D1955" s="294" t="str">
        <f ca="1">IF(ISERROR($S1955),"",OFFSET('Smelter Reference List'!$C$4,$S1955-4,0)&amp;"")</f>
        <v/>
      </c>
      <c r="E1955" s="294" t="str">
        <f ca="1">IF(ISERROR($S1955),"",OFFSET('Smelter Reference List'!$D$4,$S1955-4,0)&amp;"")</f>
        <v/>
      </c>
      <c r="F1955" s="294" t="str">
        <f ca="1">IF(ISERROR($S1955),"",OFFSET('Smelter Reference List'!$E$4,$S1955-4,0))</f>
        <v/>
      </c>
      <c r="G1955" s="294" t="str">
        <f ca="1">IF(C1955=$U$4,"Enter smelter details", IF(ISERROR($S1955),"",OFFSET('Smelter Reference List'!$F$4,$S1955-4,0)))</f>
        <v/>
      </c>
      <c r="H1955" s="295" t="str">
        <f ca="1">IF(ISERROR($S1955),"",OFFSET('Smelter Reference List'!$G$4,$S1955-4,0))</f>
        <v/>
      </c>
      <c r="I1955" s="296" t="str">
        <f ca="1">IF(ISERROR($S1955),"",OFFSET('Smelter Reference List'!$H$4,$S1955-4,0))</f>
        <v/>
      </c>
      <c r="J1955" s="296" t="str">
        <f ca="1">IF(ISERROR($S1955),"",OFFSET('Smelter Reference List'!$I$4,$S1955-4,0))</f>
        <v/>
      </c>
      <c r="K1955" s="297"/>
      <c r="L1955" s="297"/>
      <c r="M1955" s="297"/>
      <c r="N1955" s="297"/>
      <c r="O1955" s="297"/>
      <c r="P1955" s="297"/>
      <c r="Q1955" s="298"/>
      <c r="R1955" s="227"/>
      <c r="S1955" s="228" t="e">
        <f>IF(C1955="",NA(),MATCH($B1955&amp;$C1955,'Smelter Reference List'!$J:$J,0))</f>
        <v>#N/A</v>
      </c>
      <c r="T1955" s="229"/>
      <c r="U1955" s="229">
        <f t="shared" ca="1" si="61"/>
        <v>0</v>
      </c>
      <c r="V1955" s="229"/>
      <c r="W1955" s="229"/>
      <c r="Y1955" s="223" t="str">
        <f t="shared" si="62"/>
        <v/>
      </c>
    </row>
    <row r="1956" spans="1:25" s="223" customFormat="1" ht="20.25">
      <c r="A1956" s="293"/>
      <c r="B1956" s="294" t="str">
        <f>IF(LEN(A1956)=0,"",INDEX('Smelter Reference List'!$A:$A,MATCH($A1956,'Smelter Reference List'!$E:$E,0)))</f>
        <v/>
      </c>
      <c r="C1956" s="300" t="str">
        <f>IF(LEN(A1956)=0,"",INDEX('Smelter Reference List'!$C:$C,MATCH($A1956,'Smelter Reference List'!$E:$E,0)))</f>
        <v/>
      </c>
      <c r="D1956" s="294" t="str">
        <f ca="1">IF(ISERROR($S1956),"",OFFSET('Smelter Reference List'!$C$4,$S1956-4,0)&amp;"")</f>
        <v/>
      </c>
      <c r="E1956" s="294" t="str">
        <f ca="1">IF(ISERROR($S1956),"",OFFSET('Smelter Reference List'!$D$4,$S1956-4,0)&amp;"")</f>
        <v/>
      </c>
      <c r="F1956" s="294" t="str">
        <f ca="1">IF(ISERROR($S1956),"",OFFSET('Smelter Reference List'!$E$4,$S1956-4,0))</f>
        <v/>
      </c>
      <c r="G1956" s="294" t="str">
        <f ca="1">IF(C1956=$U$4,"Enter smelter details", IF(ISERROR($S1956),"",OFFSET('Smelter Reference List'!$F$4,$S1956-4,0)))</f>
        <v/>
      </c>
      <c r="H1956" s="295" t="str">
        <f ca="1">IF(ISERROR($S1956),"",OFFSET('Smelter Reference List'!$G$4,$S1956-4,0))</f>
        <v/>
      </c>
      <c r="I1956" s="296" t="str">
        <f ca="1">IF(ISERROR($S1956),"",OFFSET('Smelter Reference List'!$H$4,$S1956-4,0))</f>
        <v/>
      </c>
      <c r="J1956" s="296" t="str">
        <f ca="1">IF(ISERROR($S1956),"",OFFSET('Smelter Reference List'!$I$4,$S1956-4,0))</f>
        <v/>
      </c>
      <c r="K1956" s="297"/>
      <c r="L1956" s="297"/>
      <c r="M1956" s="297"/>
      <c r="N1956" s="297"/>
      <c r="O1956" s="297"/>
      <c r="P1956" s="297"/>
      <c r="Q1956" s="298"/>
      <c r="R1956" s="227"/>
      <c r="S1956" s="228" t="e">
        <f>IF(C1956="",NA(),MATCH($B1956&amp;$C1956,'Smelter Reference List'!$J:$J,0))</f>
        <v>#N/A</v>
      </c>
      <c r="T1956" s="229"/>
      <c r="U1956" s="229">
        <f t="shared" ca="1" si="61"/>
        <v>0</v>
      </c>
      <c r="V1956" s="229"/>
      <c r="W1956" s="229"/>
      <c r="Y1956" s="223" t="str">
        <f t="shared" si="62"/>
        <v/>
      </c>
    </row>
    <row r="1957" spans="1:25" s="223" customFormat="1" ht="20.25">
      <c r="A1957" s="293"/>
      <c r="B1957" s="294" t="str">
        <f>IF(LEN(A1957)=0,"",INDEX('Smelter Reference List'!$A:$A,MATCH($A1957,'Smelter Reference List'!$E:$E,0)))</f>
        <v/>
      </c>
      <c r="C1957" s="300" t="str">
        <f>IF(LEN(A1957)=0,"",INDEX('Smelter Reference List'!$C:$C,MATCH($A1957,'Smelter Reference List'!$E:$E,0)))</f>
        <v/>
      </c>
      <c r="D1957" s="294" t="str">
        <f ca="1">IF(ISERROR($S1957),"",OFFSET('Smelter Reference List'!$C$4,$S1957-4,0)&amp;"")</f>
        <v/>
      </c>
      <c r="E1957" s="294" t="str">
        <f ca="1">IF(ISERROR($S1957),"",OFFSET('Smelter Reference List'!$D$4,$S1957-4,0)&amp;"")</f>
        <v/>
      </c>
      <c r="F1957" s="294" t="str">
        <f ca="1">IF(ISERROR($S1957),"",OFFSET('Smelter Reference List'!$E$4,$S1957-4,0))</f>
        <v/>
      </c>
      <c r="G1957" s="294" t="str">
        <f ca="1">IF(C1957=$U$4,"Enter smelter details", IF(ISERROR($S1957),"",OFFSET('Smelter Reference List'!$F$4,$S1957-4,0)))</f>
        <v/>
      </c>
      <c r="H1957" s="295" t="str">
        <f ca="1">IF(ISERROR($S1957),"",OFFSET('Smelter Reference List'!$G$4,$S1957-4,0))</f>
        <v/>
      </c>
      <c r="I1957" s="296" t="str">
        <f ca="1">IF(ISERROR($S1957),"",OFFSET('Smelter Reference List'!$H$4,$S1957-4,0))</f>
        <v/>
      </c>
      <c r="J1957" s="296" t="str">
        <f ca="1">IF(ISERROR($S1957),"",OFFSET('Smelter Reference List'!$I$4,$S1957-4,0))</f>
        <v/>
      </c>
      <c r="K1957" s="297"/>
      <c r="L1957" s="297"/>
      <c r="M1957" s="297"/>
      <c r="N1957" s="297"/>
      <c r="O1957" s="297"/>
      <c r="P1957" s="297"/>
      <c r="Q1957" s="298"/>
      <c r="R1957" s="227"/>
      <c r="S1957" s="228" t="e">
        <f>IF(C1957="",NA(),MATCH($B1957&amp;$C1957,'Smelter Reference List'!$J:$J,0))</f>
        <v>#N/A</v>
      </c>
      <c r="T1957" s="229"/>
      <c r="U1957" s="229">
        <f t="shared" ca="1" si="61"/>
        <v>0</v>
      </c>
      <c r="V1957" s="229"/>
      <c r="W1957" s="229"/>
      <c r="Y1957" s="223" t="str">
        <f t="shared" si="62"/>
        <v/>
      </c>
    </row>
    <row r="1958" spans="1:25" s="223" customFormat="1" ht="20.25">
      <c r="A1958" s="293"/>
      <c r="B1958" s="294" t="str">
        <f>IF(LEN(A1958)=0,"",INDEX('Smelter Reference List'!$A:$A,MATCH($A1958,'Smelter Reference List'!$E:$E,0)))</f>
        <v/>
      </c>
      <c r="C1958" s="300" t="str">
        <f>IF(LEN(A1958)=0,"",INDEX('Smelter Reference List'!$C:$C,MATCH($A1958,'Smelter Reference List'!$E:$E,0)))</f>
        <v/>
      </c>
      <c r="D1958" s="294" t="str">
        <f ca="1">IF(ISERROR($S1958),"",OFFSET('Smelter Reference List'!$C$4,$S1958-4,0)&amp;"")</f>
        <v/>
      </c>
      <c r="E1958" s="294" t="str">
        <f ca="1">IF(ISERROR($S1958),"",OFFSET('Smelter Reference List'!$D$4,$S1958-4,0)&amp;"")</f>
        <v/>
      </c>
      <c r="F1958" s="294" t="str">
        <f ca="1">IF(ISERROR($S1958),"",OFFSET('Smelter Reference List'!$E$4,$S1958-4,0))</f>
        <v/>
      </c>
      <c r="G1958" s="294" t="str">
        <f ca="1">IF(C1958=$U$4,"Enter smelter details", IF(ISERROR($S1958),"",OFFSET('Smelter Reference List'!$F$4,$S1958-4,0)))</f>
        <v/>
      </c>
      <c r="H1958" s="295" t="str">
        <f ca="1">IF(ISERROR($S1958),"",OFFSET('Smelter Reference List'!$G$4,$S1958-4,0))</f>
        <v/>
      </c>
      <c r="I1958" s="296" t="str">
        <f ca="1">IF(ISERROR($S1958),"",OFFSET('Smelter Reference List'!$H$4,$S1958-4,0))</f>
        <v/>
      </c>
      <c r="J1958" s="296" t="str">
        <f ca="1">IF(ISERROR($S1958),"",OFFSET('Smelter Reference List'!$I$4,$S1958-4,0))</f>
        <v/>
      </c>
      <c r="K1958" s="297"/>
      <c r="L1958" s="297"/>
      <c r="M1958" s="297"/>
      <c r="N1958" s="297"/>
      <c r="O1958" s="297"/>
      <c r="P1958" s="297"/>
      <c r="Q1958" s="298"/>
      <c r="R1958" s="227"/>
      <c r="S1958" s="228" t="e">
        <f>IF(C1958="",NA(),MATCH($B1958&amp;$C1958,'Smelter Reference List'!$J:$J,0))</f>
        <v>#N/A</v>
      </c>
      <c r="T1958" s="229"/>
      <c r="U1958" s="229">
        <f t="shared" ca="1" si="61"/>
        <v>0</v>
      </c>
      <c r="V1958" s="229"/>
      <c r="W1958" s="229"/>
      <c r="Y1958" s="223" t="str">
        <f t="shared" si="62"/>
        <v/>
      </c>
    </row>
    <row r="1959" spans="1:25" s="223" customFormat="1" ht="20.25">
      <c r="A1959" s="293"/>
      <c r="B1959" s="294" t="str">
        <f>IF(LEN(A1959)=0,"",INDEX('Smelter Reference List'!$A:$A,MATCH($A1959,'Smelter Reference List'!$E:$E,0)))</f>
        <v/>
      </c>
      <c r="C1959" s="300" t="str">
        <f>IF(LEN(A1959)=0,"",INDEX('Smelter Reference List'!$C:$C,MATCH($A1959,'Smelter Reference List'!$E:$E,0)))</f>
        <v/>
      </c>
      <c r="D1959" s="294" t="str">
        <f ca="1">IF(ISERROR($S1959),"",OFFSET('Smelter Reference List'!$C$4,$S1959-4,0)&amp;"")</f>
        <v/>
      </c>
      <c r="E1959" s="294" t="str">
        <f ca="1">IF(ISERROR($S1959),"",OFFSET('Smelter Reference List'!$D$4,$S1959-4,0)&amp;"")</f>
        <v/>
      </c>
      <c r="F1959" s="294" t="str">
        <f ca="1">IF(ISERROR($S1959),"",OFFSET('Smelter Reference List'!$E$4,$S1959-4,0))</f>
        <v/>
      </c>
      <c r="G1959" s="294" t="str">
        <f ca="1">IF(C1959=$U$4,"Enter smelter details", IF(ISERROR($S1959),"",OFFSET('Smelter Reference List'!$F$4,$S1959-4,0)))</f>
        <v/>
      </c>
      <c r="H1959" s="295" t="str">
        <f ca="1">IF(ISERROR($S1959),"",OFFSET('Smelter Reference List'!$G$4,$S1959-4,0))</f>
        <v/>
      </c>
      <c r="I1959" s="296" t="str">
        <f ca="1">IF(ISERROR($S1959),"",OFFSET('Smelter Reference List'!$H$4,$S1959-4,0))</f>
        <v/>
      </c>
      <c r="J1959" s="296" t="str">
        <f ca="1">IF(ISERROR($S1959),"",OFFSET('Smelter Reference List'!$I$4,$S1959-4,0))</f>
        <v/>
      </c>
      <c r="K1959" s="297"/>
      <c r="L1959" s="297"/>
      <c r="M1959" s="297"/>
      <c r="N1959" s="297"/>
      <c r="O1959" s="297"/>
      <c r="P1959" s="297"/>
      <c r="Q1959" s="298"/>
      <c r="R1959" s="227"/>
      <c r="S1959" s="228" t="e">
        <f>IF(C1959="",NA(),MATCH($B1959&amp;$C1959,'Smelter Reference List'!$J:$J,0))</f>
        <v>#N/A</v>
      </c>
      <c r="T1959" s="229"/>
      <c r="U1959" s="229">
        <f t="shared" ca="1" si="61"/>
        <v>0</v>
      </c>
      <c r="V1959" s="229"/>
      <c r="W1959" s="229"/>
      <c r="Y1959" s="223" t="str">
        <f t="shared" si="62"/>
        <v/>
      </c>
    </row>
    <row r="1960" spans="1:25" s="223" customFormat="1" ht="20.25">
      <c r="A1960" s="293"/>
      <c r="B1960" s="294" t="str">
        <f>IF(LEN(A1960)=0,"",INDEX('Smelter Reference List'!$A:$A,MATCH($A1960,'Smelter Reference List'!$E:$E,0)))</f>
        <v/>
      </c>
      <c r="C1960" s="300" t="str">
        <f>IF(LEN(A1960)=0,"",INDEX('Smelter Reference List'!$C:$C,MATCH($A1960,'Smelter Reference List'!$E:$E,0)))</f>
        <v/>
      </c>
      <c r="D1960" s="294" t="str">
        <f ca="1">IF(ISERROR($S1960),"",OFFSET('Smelter Reference List'!$C$4,$S1960-4,0)&amp;"")</f>
        <v/>
      </c>
      <c r="E1960" s="294" t="str">
        <f ca="1">IF(ISERROR($S1960),"",OFFSET('Smelter Reference List'!$D$4,$S1960-4,0)&amp;"")</f>
        <v/>
      </c>
      <c r="F1960" s="294" t="str">
        <f ca="1">IF(ISERROR($S1960),"",OFFSET('Smelter Reference List'!$E$4,$S1960-4,0))</f>
        <v/>
      </c>
      <c r="G1960" s="294" t="str">
        <f ca="1">IF(C1960=$U$4,"Enter smelter details", IF(ISERROR($S1960),"",OFFSET('Smelter Reference List'!$F$4,$S1960-4,0)))</f>
        <v/>
      </c>
      <c r="H1960" s="295" t="str">
        <f ca="1">IF(ISERROR($S1960),"",OFFSET('Smelter Reference List'!$G$4,$S1960-4,0))</f>
        <v/>
      </c>
      <c r="I1960" s="296" t="str">
        <f ca="1">IF(ISERROR($S1960),"",OFFSET('Smelter Reference List'!$H$4,$S1960-4,0))</f>
        <v/>
      </c>
      <c r="J1960" s="296" t="str">
        <f ca="1">IF(ISERROR($S1960),"",OFFSET('Smelter Reference List'!$I$4,$S1960-4,0))</f>
        <v/>
      </c>
      <c r="K1960" s="297"/>
      <c r="L1960" s="297"/>
      <c r="M1960" s="297"/>
      <c r="N1960" s="297"/>
      <c r="O1960" s="297"/>
      <c r="P1960" s="297"/>
      <c r="Q1960" s="298"/>
      <c r="R1960" s="227"/>
      <c r="S1960" s="228" t="e">
        <f>IF(C1960="",NA(),MATCH($B1960&amp;$C1960,'Smelter Reference List'!$J:$J,0))</f>
        <v>#N/A</v>
      </c>
      <c r="T1960" s="229"/>
      <c r="U1960" s="229">
        <f t="shared" ca="1" si="61"/>
        <v>0</v>
      </c>
      <c r="V1960" s="229"/>
      <c r="W1960" s="229"/>
      <c r="Y1960" s="223" t="str">
        <f t="shared" si="62"/>
        <v/>
      </c>
    </row>
    <row r="1961" spans="1:25" s="223" customFormat="1" ht="20.25">
      <c r="A1961" s="293"/>
      <c r="B1961" s="294" t="str">
        <f>IF(LEN(A1961)=0,"",INDEX('Smelter Reference List'!$A:$A,MATCH($A1961,'Smelter Reference List'!$E:$E,0)))</f>
        <v/>
      </c>
      <c r="C1961" s="300" t="str">
        <f>IF(LEN(A1961)=0,"",INDEX('Smelter Reference List'!$C:$C,MATCH($A1961,'Smelter Reference List'!$E:$E,0)))</f>
        <v/>
      </c>
      <c r="D1961" s="294" t="str">
        <f ca="1">IF(ISERROR($S1961),"",OFFSET('Smelter Reference List'!$C$4,$S1961-4,0)&amp;"")</f>
        <v/>
      </c>
      <c r="E1961" s="294" t="str">
        <f ca="1">IF(ISERROR($S1961),"",OFFSET('Smelter Reference List'!$D$4,$S1961-4,0)&amp;"")</f>
        <v/>
      </c>
      <c r="F1961" s="294" t="str">
        <f ca="1">IF(ISERROR($S1961),"",OFFSET('Smelter Reference List'!$E$4,$S1961-4,0))</f>
        <v/>
      </c>
      <c r="G1961" s="294" t="str">
        <f ca="1">IF(C1961=$U$4,"Enter smelter details", IF(ISERROR($S1961),"",OFFSET('Smelter Reference List'!$F$4,$S1961-4,0)))</f>
        <v/>
      </c>
      <c r="H1961" s="295" t="str">
        <f ca="1">IF(ISERROR($S1961),"",OFFSET('Smelter Reference List'!$G$4,$S1961-4,0))</f>
        <v/>
      </c>
      <c r="I1961" s="296" t="str">
        <f ca="1">IF(ISERROR($S1961),"",OFFSET('Smelter Reference List'!$H$4,$S1961-4,0))</f>
        <v/>
      </c>
      <c r="J1961" s="296" t="str">
        <f ca="1">IF(ISERROR($S1961),"",OFFSET('Smelter Reference List'!$I$4,$S1961-4,0))</f>
        <v/>
      </c>
      <c r="K1961" s="297"/>
      <c r="L1961" s="297"/>
      <c r="M1961" s="297"/>
      <c r="N1961" s="297"/>
      <c r="O1961" s="297"/>
      <c r="P1961" s="297"/>
      <c r="Q1961" s="298"/>
      <c r="R1961" s="227"/>
      <c r="S1961" s="228" t="e">
        <f>IF(C1961="",NA(),MATCH($B1961&amp;$C1961,'Smelter Reference List'!$J:$J,0))</f>
        <v>#N/A</v>
      </c>
      <c r="T1961" s="229"/>
      <c r="U1961" s="229">
        <f t="shared" ca="1" si="61"/>
        <v>0</v>
      </c>
      <c r="V1961" s="229"/>
      <c r="W1961" s="229"/>
      <c r="Y1961" s="223" t="str">
        <f t="shared" si="62"/>
        <v/>
      </c>
    </row>
    <row r="1962" spans="1:25" s="223" customFormat="1" ht="20.25">
      <c r="A1962" s="293"/>
      <c r="B1962" s="294" t="str">
        <f>IF(LEN(A1962)=0,"",INDEX('Smelter Reference List'!$A:$A,MATCH($A1962,'Smelter Reference List'!$E:$E,0)))</f>
        <v/>
      </c>
      <c r="C1962" s="300" t="str">
        <f>IF(LEN(A1962)=0,"",INDEX('Smelter Reference List'!$C:$C,MATCH($A1962,'Smelter Reference List'!$E:$E,0)))</f>
        <v/>
      </c>
      <c r="D1962" s="294" t="str">
        <f ca="1">IF(ISERROR($S1962),"",OFFSET('Smelter Reference List'!$C$4,$S1962-4,0)&amp;"")</f>
        <v/>
      </c>
      <c r="E1962" s="294" t="str">
        <f ca="1">IF(ISERROR($S1962),"",OFFSET('Smelter Reference List'!$D$4,$S1962-4,0)&amp;"")</f>
        <v/>
      </c>
      <c r="F1962" s="294" t="str">
        <f ca="1">IF(ISERROR($S1962),"",OFFSET('Smelter Reference List'!$E$4,$S1962-4,0))</f>
        <v/>
      </c>
      <c r="G1962" s="294" t="str">
        <f ca="1">IF(C1962=$U$4,"Enter smelter details", IF(ISERROR($S1962),"",OFFSET('Smelter Reference List'!$F$4,$S1962-4,0)))</f>
        <v/>
      </c>
      <c r="H1962" s="295" t="str">
        <f ca="1">IF(ISERROR($S1962),"",OFFSET('Smelter Reference List'!$G$4,$S1962-4,0))</f>
        <v/>
      </c>
      <c r="I1962" s="296" t="str">
        <f ca="1">IF(ISERROR($S1962),"",OFFSET('Smelter Reference List'!$H$4,$S1962-4,0))</f>
        <v/>
      </c>
      <c r="J1962" s="296" t="str">
        <f ca="1">IF(ISERROR($S1962),"",OFFSET('Smelter Reference List'!$I$4,$S1962-4,0))</f>
        <v/>
      </c>
      <c r="K1962" s="297"/>
      <c r="L1962" s="297"/>
      <c r="M1962" s="297"/>
      <c r="N1962" s="297"/>
      <c r="O1962" s="297"/>
      <c r="P1962" s="297"/>
      <c r="Q1962" s="298"/>
      <c r="R1962" s="227"/>
      <c r="S1962" s="228" t="e">
        <f>IF(C1962="",NA(),MATCH($B1962&amp;$C1962,'Smelter Reference List'!$J:$J,0))</f>
        <v>#N/A</v>
      </c>
      <c r="T1962" s="229"/>
      <c r="U1962" s="229">
        <f t="shared" ca="1" si="61"/>
        <v>0</v>
      </c>
      <c r="V1962" s="229"/>
      <c r="W1962" s="229"/>
      <c r="Y1962" s="223" t="str">
        <f t="shared" si="62"/>
        <v/>
      </c>
    </row>
    <row r="1963" spans="1:25" s="223" customFormat="1" ht="20.25">
      <c r="A1963" s="293"/>
      <c r="B1963" s="294" t="str">
        <f>IF(LEN(A1963)=0,"",INDEX('Smelter Reference List'!$A:$A,MATCH($A1963,'Smelter Reference List'!$E:$E,0)))</f>
        <v/>
      </c>
      <c r="C1963" s="300" t="str">
        <f>IF(LEN(A1963)=0,"",INDEX('Smelter Reference List'!$C:$C,MATCH($A1963,'Smelter Reference List'!$E:$E,0)))</f>
        <v/>
      </c>
      <c r="D1963" s="294" t="str">
        <f ca="1">IF(ISERROR($S1963),"",OFFSET('Smelter Reference List'!$C$4,$S1963-4,0)&amp;"")</f>
        <v/>
      </c>
      <c r="E1963" s="294" t="str">
        <f ca="1">IF(ISERROR($S1963),"",OFFSET('Smelter Reference List'!$D$4,$S1963-4,0)&amp;"")</f>
        <v/>
      </c>
      <c r="F1963" s="294" t="str">
        <f ca="1">IF(ISERROR($S1963),"",OFFSET('Smelter Reference List'!$E$4,$S1963-4,0))</f>
        <v/>
      </c>
      <c r="G1963" s="294" t="str">
        <f ca="1">IF(C1963=$U$4,"Enter smelter details", IF(ISERROR($S1963),"",OFFSET('Smelter Reference List'!$F$4,$S1963-4,0)))</f>
        <v/>
      </c>
      <c r="H1963" s="295" t="str">
        <f ca="1">IF(ISERROR($S1963),"",OFFSET('Smelter Reference List'!$G$4,$S1963-4,0))</f>
        <v/>
      </c>
      <c r="I1963" s="296" t="str">
        <f ca="1">IF(ISERROR($S1963),"",OFFSET('Smelter Reference List'!$H$4,$S1963-4,0))</f>
        <v/>
      </c>
      <c r="J1963" s="296" t="str">
        <f ca="1">IF(ISERROR($S1963),"",OFFSET('Smelter Reference List'!$I$4,$S1963-4,0))</f>
        <v/>
      </c>
      <c r="K1963" s="297"/>
      <c r="L1963" s="297"/>
      <c r="M1963" s="297"/>
      <c r="N1963" s="297"/>
      <c r="O1963" s="297"/>
      <c r="P1963" s="297"/>
      <c r="Q1963" s="298"/>
      <c r="R1963" s="227"/>
      <c r="S1963" s="228" t="e">
        <f>IF(C1963="",NA(),MATCH($B1963&amp;$C1963,'Smelter Reference List'!$J:$J,0))</f>
        <v>#N/A</v>
      </c>
      <c r="T1963" s="229"/>
      <c r="U1963" s="229">
        <f t="shared" ca="1" si="61"/>
        <v>0</v>
      </c>
      <c r="V1963" s="229"/>
      <c r="W1963" s="229"/>
      <c r="Y1963" s="223" t="str">
        <f t="shared" si="62"/>
        <v/>
      </c>
    </row>
    <row r="1964" spans="1:25" s="223" customFormat="1" ht="20.25">
      <c r="A1964" s="293"/>
      <c r="B1964" s="294" t="str">
        <f>IF(LEN(A1964)=0,"",INDEX('Smelter Reference List'!$A:$A,MATCH($A1964,'Smelter Reference List'!$E:$E,0)))</f>
        <v/>
      </c>
      <c r="C1964" s="300" t="str">
        <f>IF(LEN(A1964)=0,"",INDEX('Smelter Reference List'!$C:$C,MATCH($A1964,'Smelter Reference List'!$E:$E,0)))</f>
        <v/>
      </c>
      <c r="D1964" s="294" t="str">
        <f ca="1">IF(ISERROR($S1964),"",OFFSET('Smelter Reference List'!$C$4,$S1964-4,0)&amp;"")</f>
        <v/>
      </c>
      <c r="E1964" s="294" t="str">
        <f ca="1">IF(ISERROR($S1964),"",OFFSET('Smelter Reference List'!$D$4,$S1964-4,0)&amp;"")</f>
        <v/>
      </c>
      <c r="F1964" s="294" t="str">
        <f ca="1">IF(ISERROR($S1964),"",OFFSET('Smelter Reference List'!$E$4,$S1964-4,0))</f>
        <v/>
      </c>
      <c r="G1964" s="294" t="str">
        <f ca="1">IF(C1964=$U$4,"Enter smelter details", IF(ISERROR($S1964),"",OFFSET('Smelter Reference List'!$F$4,$S1964-4,0)))</f>
        <v/>
      </c>
      <c r="H1964" s="295" t="str">
        <f ca="1">IF(ISERROR($S1964),"",OFFSET('Smelter Reference List'!$G$4,$S1964-4,0))</f>
        <v/>
      </c>
      <c r="I1964" s="296" t="str">
        <f ca="1">IF(ISERROR($S1964),"",OFFSET('Smelter Reference List'!$H$4,$S1964-4,0))</f>
        <v/>
      </c>
      <c r="J1964" s="296" t="str">
        <f ca="1">IF(ISERROR($S1964),"",OFFSET('Smelter Reference List'!$I$4,$S1964-4,0))</f>
        <v/>
      </c>
      <c r="K1964" s="297"/>
      <c r="L1964" s="297"/>
      <c r="M1964" s="297"/>
      <c r="N1964" s="297"/>
      <c r="O1964" s="297"/>
      <c r="P1964" s="297"/>
      <c r="Q1964" s="298"/>
      <c r="R1964" s="227"/>
      <c r="S1964" s="228" t="e">
        <f>IF(C1964="",NA(),MATCH($B1964&amp;$C1964,'Smelter Reference List'!$J:$J,0))</f>
        <v>#N/A</v>
      </c>
      <c r="T1964" s="229"/>
      <c r="U1964" s="229">
        <f t="shared" ca="1" si="61"/>
        <v>0</v>
      </c>
      <c r="V1964" s="229"/>
      <c r="W1964" s="229"/>
      <c r="Y1964" s="223" t="str">
        <f t="shared" si="62"/>
        <v/>
      </c>
    </row>
    <row r="1965" spans="1:25" s="223" customFormat="1" ht="20.25">
      <c r="A1965" s="293"/>
      <c r="B1965" s="294" t="str">
        <f>IF(LEN(A1965)=0,"",INDEX('Smelter Reference List'!$A:$A,MATCH($A1965,'Smelter Reference List'!$E:$E,0)))</f>
        <v/>
      </c>
      <c r="C1965" s="300" t="str">
        <f>IF(LEN(A1965)=0,"",INDEX('Smelter Reference List'!$C:$C,MATCH($A1965,'Smelter Reference List'!$E:$E,0)))</f>
        <v/>
      </c>
      <c r="D1965" s="294" t="str">
        <f ca="1">IF(ISERROR($S1965),"",OFFSET('Smelter Reference List'!$C$4,$S1965-4,0)&amp;"")</f>
        <v/>
      </c>
      <c r="E1965" s="294" t="str">
        <f ca="1">IF(ISERROR($S1965),"",OFFSET('Smelter Reference List'!$D$4,$S1965-4,0)&amp;"")</f>
        <v/>
      </c>
      <c r="F1965" s="294" t="str">
        <f ca="1">IF(ISERROR($S1965),"",OFFSET('Smelter Reference List'!$E$4,$S1965-4,0))</f>
        <v/>
      </c>
      <c r="G1965" s="294" t="str">
        <f ca="1">IF(C1965=$U$4,"Enter smelter details", IF(ISERROR($S1965),"",OFFSET('Smelter Reference List'!$F$4,$S1965-4,0)))</f>
        <v/>
      </c>
      <c r="H1965" s="295" t="str">
        <f ca="1">IF(ISERROR($S1965),"",OFFSET('Smelter Reference List'!$G$4,$S1965-4,0))</f>
        <v/>
      </c>
      <c r="I1965" s="296" t="str">
        <f ca="1">IF(ISERROR($S1965),"",OFFSET('Smelter Reference List'!$H$4,$S1965-4,0))</f>
        <v/>
      </c>
      <c r="J1965" s="296" t="str">
        <f ca="1">IF(ISERROR($S1965),"",OFFSET('Smelter Reference List'!$I$4,$S1965-4,0))</f>
        <v/>
      </c>
      <c r="K1965" s="297"/>
      <c r="L1965" s="297"/>
      <c r="M1965" s="297"/>
      <c r="N1965" s="297"/>
      <c r="O1965" s="297"/>
      <c r="P1965" s="297"/>
      <c r="Q1965" s="298"/>
      <c r="R1965" s="227"/>
      <c r="S1965" s="228" t="e">
        <f>IF(C1965="",NA(),MATCH($B1965&amp;$C1965,'Smelter Reference List'!$J:$J,0))</f>
        <v>#N/A</v>
      </c>
      <c r="T1965" s="229"/>
      <c r="U1965" s="229">
        <f t="shared" ca="1" si="61"/>
        <v>0</v>
      </c>
      <c r="V1965" s="229"/>
      <c r="W1965" s="229"/>
      <c r="Y1965" s="223" t="str">
        <f t="shared" si="62"/>
        <v/>
      </c>
    </row>
    <row r="1966" spans="1:25" s="223" customFormat="1" ht="20.25">
      <c r="A1966" s="293"/>
      <c r="B1966" s="294" t="str">
        <f>IF(LEN(A1966)=0,"",INDEX('Smelter Reference List'!$A:$A,MATCH($A1966,'Smelter Reference List'!$E:$E,0)))</f>
        <v/>
      </c>
      <c r="C1966" s="300" t="str">
        <f>IF(LEN(A1966)=0,"",INDEX('Smelter Reference List'!$C:$C,MATCH($A1966,'Smelter Reference List'!$E:$E,0)))</f>
        <v/>
      </c>
      <c r="D1966" s="294" t="str">
        <f ca="1">IF(ISERROR($S1966),"",OFFSET('Smelter Reference List'!$C$4,$S1966-4,0)&amp;"")</f>
        <v/>
      </c>
      <c r="E1966" s="294" t="str">
        <f ca="1">IF(ISERROR($S1966),"",OFFSET('Smelter Reference List'!$D$4,$S1966-4,0)&amp;"")</f>
        <v/>
      </c>
      <c r="F1966" s="294" t="str">
        <f ca="1">IF(ISERROR($S1966),"",OFFSET('Smelter Reference List'!$E$4,$S1966-4,0))</f>
        <v/>
      </c>
      <c r="G1966" s="294" t="str">
        <f ca="1">IF(C1966=$U$4,"Enter smelter details", IF(ISERROR($S1966),"",OFFSET('Smelter Reference List'!$F$4,$S1966-4,0)))</f>
        <v/>
      </c>
      <c r="H1966" s="295" t="str">
        <f ca="1">IF(ISERROR($S1966),"",OFFSET('Smelter Reference List'!$G$4,$S1966-4,0))</f>
        <v/>
      </c>
      <c r="I1966" s="296" t="str">
        <f ca="1">IF(ISERROR($S1966),"",OFFSET('Smelter Reference List'!$H$4,$S1966-4,0))</f>
        <v/>
      </c>
      <c r="J1966" s="296" t="str">
        <f ca="1">IF(ISERROR($S1966),"",OFFSET('Smelter Reference List'!$I$4,$S1966-4,0))</f>
        <v/>
      </c>
      <c r="K1966" s="297"/>
      <c r="L1966" s="297"/>
      <c r="M1966" s="297"/>
      <c r="N1966" s="297"/>
      <c r="O1966" s="297"/>
      <c r="P1966" s="297"/>
      <c r="Q1966" s="298"/>
      <c r="R1966" s="227"/>
      <c r="S1966" s="228" t="e">
        <f>IF(C1966="",NA(),MATCH($B1966&amp;$C1966,'Smelter Reference List'!$J:$J,0))</f>
        <v>#N/A</v>
      </c>
      <c r="T1966" s="229"/>
      <c r="U1966" s="229">
        <f t="shared" ca="1" si="61"/>
        <v>0</v>
      </c>
      <c r="V1966" s="229"/>
      <c r="W1966" s="229"/>
      <c r="Y1966" s="223" t="str">
        <f t="shared" si="62"/>
        <v/>
      </c>
    </row>
    <row r="1967" spans="1:25" s="223" customFormat="1" ht="20.25">
      <c r="A1967" s="293"/>
      <c r="B1967" s="294" t="str">
        <f>IF(LEN(A1967)=0,"",INDEX('Smelter Reference List'!$A:$A,MATCH($A1967,'Smelter Reference List'!$E:$E,0)))</f>
        <v/>
      </c>
      <c r="C1967" s="300" t="str">
        <f>IF(LEN(A1967)=0,"",INDEX('Smelter Reference List'!$C:$C,MATCH($A1967,'Smelter Reference List'!$E:$E,0)))</f>
        <v/>
      </c>
      <c r="D1967" s="294" t="str">
        <f ca="1">IF(ISERROR($S1967),"",OFFSET('Smelter Reference List'!$C$4,$S1967-4,0)&amp;"")</f>
        <v/>
      </c>
      <c r="E1967" s="294" t="str">
        <f ca="1">IF(ISERROR($S1967),"",OFFSET('Smelter Reference List'!$D$4,$S1967-4,0)&amp;"")</f>
        <v/>
      </c>
      <c r="F1967" s="294" t="str">
        <f ca="1">IF(ISERROR($S1967),"",OFFSET('Smelter Reference List'!$E$4,$S1967-4,0))</f>
        <v/>
      </c>
      <c r="G1967" s="294" t="str">
        <f ca="1">IF(C1967=$U$4,"Enter smelter details", IF(ISERROR($S1967),"",OFFSET('Smelter Reference List'!$F$4,$S1967-4,0)))</f>
        <v/>
      </c>
      <c r="H1967" s="295" t="str">
        <f ca="1">IF(ISERROR($S1967),"",OFFSET('Smelter Reference List'!$G$4,$S1967-4,0))</f>
        <v/>
      </c>
      <c r="I1967" s="296" t="str">
        <f ca="1">IF(ISERROR($S1967),"",OFFSET('Smelter Reference List'!$H$4,$S1967-4,0))</f>
        <v/>
      </c>
      <c r="J1967" s="296" t="str">
        <f ca="1">IF(ISERROR($S1967),"",OFFSET('Smelter Reference List'!$I$4,$S1967-4,0))</f>
        <v/>
      </c>
      <c r="K1967" s="297"/>
      <c r="L1967" s="297"/>
      <c r="M1967" s="297"/>
      <c r="N1967" s="297"/>
      <c r="O1967" s="297"/>
      <c r="P1967" s="297"/>
      <c r="Q1967" s="298"/>
      <c r="R1967" s="227"/>
      <c r="S1967" s="228" t="e">
        <f>IF(C1967="",NA(),MATCH($B1967&amp;$C1967,'Smelter Reference List'!$J:$J,0))</f>
        <v>#N/A</v>
      </c>
      <c r="T1967" s="229"/>
      <c r="U1967" s="229">
        <f t="shared" ca="1" si="61"/>
        <v>0</v>
      </c>
      <c r="V1967" s="229"/>
      <c r="W1967" s="229"/>
      <c r="Y1967" s="223" t="str">
        <f t="shared" si="62"/>
        <v/>
      </c>
    </row>
    <row r="1968" spans="1:25" s="223" customFormat="1" ht="20.25">
      <c r="A1968" s="293"/>
      <c r="B1968" s="294" t="str">
        <f>IF(LEN(A1968)=0,"",INDEX('Smelter Reference List'!$A:$A,MATCH($A1968,'Smelter Reference List'!$E:$E,0)))</f>
        <v/>
      </c>
      <c r="C1968" s="300" t="str">
        <f>IF(LEN(A1968)=0,"",INDEX('Smelter Reference List'!$C:$C,MATCH($A1968,'Smelter Reference List'!$E:$E,0)))</f>
        <v/>
      </c>
      <c r="D1968" s="294" t="str">
        <f ca="1">IF(ISERROR($S1968),"",OFFSET('Smelter Reference List'!$C$4,$S1968-4,0)&amp;"")</f>
        <v/>
      </c>
      <c r="E1968" s="294" t="str">
        <f ca="1">IF(ISERROR($S1968),"",OFFSET('Smelter Reference List'!$D$4,$S1968-4,0)&amp;"")</f>
        <v/>
      </c>
      <c r="F1968" s="294" t="str">
        <f ca="1">IF(ISERROR($S1968),"",OFFSET('Smelter Reference List'!$E$4,$S1968-4,0))</f>
        <v/>
      </c>
      <c r="G1968" s="294" t="str">
        <f ca="1">IF(C1968=$U$4,"Enter smelter details", IF(ISERROR($S1968),"",OFFSET('Smelter Reference List'!$F$4,$S1968-4,0)))</f>
        <v/>
      </c>
      <c r="H1968" s="295" t="str">
        <f ca="1">IF(ISERROR($S1968),"",OFFSET('Smelter Reference List'!$G$4,$S1968-4,0))</f>
        <v/>
      </c>
      <c r="I1968" s="296" t="str">
        <f ca="1">IF(ISERROR($S1968),"",OFFSET('Smelter Reference List'!$H$4,$S1968-4,0))</f>
        <v/>
      </c>
      <c r="J1968" s="296" t="str">
        <f ca="1">IF(ISERROR($S1968),"",OFFSET('Smelter Reference List'!$I$4,$S1968-4,0))</f>
        <v/>
      </c>
      <c r="K1968" s="297"/>
      <c r="L1968" s="297"/>
      <c r="M1968" s="297"/>
      <c r="N1968" s="297"/>
      <c r="O1968" s="297"/>
      <c r="P1968" s="297"/>
      <c r="Q1968" s="298"/>
      <c r="R1968" s="227"/>
      <c r="S1968" s="228" t="e">
        <f>IF(C1968="",NA(),MATCH($B1968&amp;$C1968,'Smelter Reference List'!$J:$J,0))</f>
        <v>#N/A</v>
      </c>
      <c r="T1968" s="229"/>
      <c r="U1968" s="229">
        <f t="shared" ca="1" si="61"/>
        <v>0</v>
      </c>
      <c r="V1968" s="229"/>
      <c r="W1968" s="229"/>
      <c r="Y1968" s="223" t="str">
        <f t="shared" si="62"/>
        <v/>
      </c>
    </row>
    <row r="1969" spans="1:25" s="223" customFormat="1" ht="20.25">
      <c r="A1969" s="293"/>
      <c r="B1969" s="294" t="str">
        <f>IF(LEN(A1969)=0,"",INDEX('Smelter Reference List'!$A:$A,MATCH($A1969,'Smelter Reference List'!$E:$E,0)))</f>
        <v/>
      </c>
      <c r="C1969" s="300" t="str">
        <f>IF(LEN(A1969)=0,"",INDEX('Smelter Reference List'!$C:$C,MATCH($A1969,'Smelter Reference List'!$E:$E,0)))</f>
        <v/>
      </c>
      <c r="D1969" s="294" t="str">
        <f ca="1">IF(ISERROR($S1969),"",OFFSET('Smelter Reference List'!$C$4,$S1969-4,0)&amp;"")</f>
        <v/>
      </c>
      <c r="E1969" s="294" t="str">
        <f ca="1">IF(ISERROR($S1969),"",OFFSET('Smelter Reference List'!$D$4,$S1969-4,0)&amp;"")</f>
        <v/>
      </c>
      <c r="F1969" s="294" t="str">
        <f ca="1">IF(ISERROR($S1969),"",OFFSET('Smelter Reference List'!$E$4,$S1969-4,0))</f>
        <v/>
      </c>
      <c r="G1969" s="294" t="str">
        <f ca="1">IF(C1969=$U$4,"Enter smelter details", IF(ISERROR($S1969),"",OFFSET('Smelter Reference List'!$F$4,$S1969-4,0)))</f>
        <v/>
      </c>
      <c r="H1969" s="295" t="str">
        <f ca="1">IF(ISERROR($S1969),"",OFFSET('Smelter Reference List'!$G$4,$S1969-4,0))</f>
        <v/>
      </c>
      <c r="I1969" s="296" t="str">
        <f ca="1">IF(ISERROR($S1969),"",OFFSET('Smelter Reference List'!$H$4,$S1969-4,0))</f>
        <v/>
      </c>
      <c r="J1969" s="296" t="str">
        <f ca="1">IF(ISERROR($S1969),"",OFFSET('Smelter Reference List'!$I$4,$S1969-4,0))</f>
        <v/>
      </c>
      <c r="K1969" s="297"/>
      <c r="L1969" s="297"/>
      <c r="M1969" s="297"/>
      <c r="N1969" s="297"/>
      <c r="O1969" s="297"/>
      <c r="P1969" s="297"/>
      <c r="Q1969" s="298"/>
      <c r="R1969" s="227"/>
      <c r="S1969" s="228" t="e">
        <f>IF(C1969="",NA(),MATCH($B1969&amp;$C1969,'Smelter Reference List'!$J:$J,0))</f>
        <v>#N/A</v>
      </c>
      <c r="T1969" s="229"/>
      <c r="U1969" s="229">
        <f t="shared" ca="1" si="61"/>
        <v>0</v>
      </c>
      <c r="V1969" s="229"/>
      <c r="W1969" s="229"/>
      <c r="Y1969" s="223" t="str">
        <f t="shared" si="62"/>
        <v/>
      </c>
    </row>
    <row r="1970" spans="1:25" s="223" customFormat="1" ht="20.25">
      <c r="A1970" s="293"/>
      <c r="B1970" s="294" t="str">
        <f>IF(LEN(A1970)=0,"",INDEX('Smelter Reference List'!$A:$A,MATCH($A1970,'Smelter Reference List'!$E:$E,0)))</f>
        <v/>
      </c>
      <c r="C1970" s="300" t="str">
        <f>IF(LEN(A1970)=0,"",INDEX('Smelter Reference List'!$C:$C,MATCH($A1970,'Smelter Reference List'!$E:$E,0)))</f>
        <v/>
      </c>
      <c r="D1970" s="294" t="str">
        <f ca="1">IF(ISERROR($S1970),"",OFFSET('Smelter Reference List'!$C$4,$S1970-4,0)&amp;"")</f>
        <v/>
      </c>
      <c r="E1970" s="294" t="str">
        <f ca="1">IF(ISERROR($S1970),"",OFFSET('Smelter Reference List'!$D$4,$S1970-4,0)&amp;"")</f>
        <v/>
      </c>
      <c r="F1970" s="294" t="str">
        <f ca="1">IF(ISERROR($S1970),"",OFFSET('Smelter Reference List'!$E$4,$S1970-4,0))</f>
        <v/>
      </c>
      <c r="G1970" s="294" t="str">
        <f ca="1">IF(C1970=$U$4,"Enter smelter details", IF(ISERROR($S1970),"",OFFSET('Smelter Reference List'!$F$4,$S1970-4,0)))</f>
        <v/>
      </c>
      <c r="H1970" s="295" t="str">
        <f ca="1">IF(ISERROR($S1970),"",OFFSET('Smelter Reference List'!$G$4,$S1970-4,0))</f>
        <v/>
      </c>
      <c r="I1970" s="296" t="str">
        <f ca="1">IF(ISERROR($S1970),"",OFFSET('Smelter Reference List'!$H$4,$S1970-4,0))</f>
        <v/>
      </c>
      <c r="J1970" s="296" t="str">
        <f ca="1">IF(ISERROR($S1970),"",OFFSET('Smelter Reference List'!$I$4,$S1970-4,0))</f>
        <v/>
      </c>
      <c r="K1970" s="297"/>
      <c r="L1970" s="297"/>
      <c r="M1970" s="297"/>
      <c r="N1970" s="297"/>
      <c r="O1970" s="297"/>
      <c r="P1970" s="297"/>
      <c r="Q1970" s="298"/>
      <c r="R1970" s="227"/>
      <c r="S1970" s="228" t="e">
        <f>IF(C1970="",NA(),MATCH($B1970&amp;$C1970,'Smelter Reference List'!$J:$J,0))</f>
        <v>#N/A</v>
      </c>
      <c r="T1970" s="229"/>
      <c r="U1970" s="229">
        <f t="shared" ca="1" si="61"/>
        <v>0</v>
      </c>
      <c r="V1970" s="229"/>
      <c r="W1970" s="229"/>
      <c r="Y1970" s="223" t="str">
        <f t="shared" si="62"/>
        <v/>
      </c>
    </row>
    <row r="1971" spans="1:25" s="223" customFormat="1" ht="20.25">
      <c r="A1971" s="293"/>
      <c r="B1971" s="294" t="str">
        <f>IF(LEN(A1971)=0,"",INDEX('Smelter Reference List'!$A:$A,MATCH($A1971,'Smelter Reference List'!$E:$E,0)))</f>
        <v/>
      </c>
      <c r="C1971" s="300" t="str">
        <f>IF(LEN(A1971)=0,"",INDEX('Smelter Reference List'!$C:$C,MATCH($A1971,'Smelter Reference List'!$E:$E,0)))</f>
        <v/>
      </c>
      <c r="D1971" s="294" t="str">
        <f ca="1">IF(ISERROR($S1971),"",OFFSET('Smelter Reference List'!$C$4,$S1971-4,0)&amp;"")</f>
        <v/>
      </c>
      <c r="E1971" s="294" t="str">
        <f ca="1">IF(ISERROR($S1971),"",OFFSET('Smelter Reference List'!$D$4,$S1971-4,0)&amp;"")</f>
        <v/>
      </c>
      <c r="F1971" s="294" t="str">
        <f ca="1">IF(ISERROR($S1971),"",OFFSET('Smelter Reference List'!$E$4,$S1971-4,0))</f>
        <v/>
      </c>
      <c r="G1971" s="294" t="str">
        <f ca="1">IF(C1971=$U$4,"Enter smelter details", IF(ISERROR($S1971),"",OFFSET('Smelter Reference List'!$F$4,$S1971-4,0)))</f>
        <v/>
      </c>
      <c r="H1971" s="295" t="str">
        <f ca="1">IF(ISERROR($S1971),"",OFFSET('Smelter Reference List'!$G$4,$S1971-4,0))</f>
        <v/>
      </c>
      <c r="I1971" s="296" t="str">
        <f ca="1">IF(ISERROR($S1971),"",OFFSET('Smelter Reference List'!$H$4,$S1971-4,0))</f>
        <v/>
      </c>
      <c r="J1971" s="296" t="str">
        <f ca="1">IF(ISERROR($S1971),"",OFFSET('Smelter Reference List'!$I$4,$S1971-4,0))</f>
        <v/>
      </c>
      <c r="K1971" s="297"/>
      <c r="L1971" s="297"/>
      <c r="M1971" s="297"/>
      <c r="N1971" s="297"/>
      <c r="O1971" s="297"/>
      <c r="P1971" s="297"/>
      <c r="Q1971" s="298"/>
      <c r="R1971" s="227"/>
      <c r="S1971" s="228" t="e">
        <f>IF(C1971="",NA(),MATCH($B1971&amp;$C1971,'Smelter Reference List'!$J:$J,0))</f>
        <v>#N/A</v>
      </c>
      <c r="T1971" s="229"/>
      <c r="U1971" s="229">
        <f t="shared" ca="1" si="61"/>
        <v>0</v>
      </c>
      <c r="V1971" s="229"/>
      <c r="W1971" s="229"/>
      <c r="Y1971" s="223" t="str">
        <f t="shared" si="62"/>
        <v/>
      </c>
    </row>
    <row r="1972" spans="1:25" s="223" customFormat="1" ht="20.25">
      <c r="A1972" s="293"/>
      <c r="B1972" s="294" t="str">
        <f>IF(LEN(A1972)=0,"",INDEX('Smelter Reference List'!$A:$A,MATCH($A1972,'Smelter Reference List'!$E:$E,0)))</f>
        <v/>
      </c>
      <c r="C1972" s="300" t="str">
        <f>IF(LEN(A1972)=0,"",INDEX('Smelter Reference List'!$C:$C,MATCH($A1972,'Smelter Reference List'!$E:$E,0)))</f>
        <v/>
      </c>
      <c r="D1972" s="294" t="str">
        <f ca="1">IF(ISERROR($S1972),"",OFFSET('Smelter Reference List'!$C$4,$S1972-4,0)&amp;"")</f>
        <v/>
      </c>
      <c r="E1972" s="294" t="str">
        <f ca="1">IF(ISERROR($S1972),"",OFFSET('Smelter Reference List'!$D$4,$S1972-4,0)&amp;"")</f>
        <v/>
      </c>
      <c r="F1972" s="294" t="str">
        <f ca="1">IF(ISERROR($S1972),"",OFFSET('Smelter Reference List'!$E$4,$S1972-4,0))</f>
        <v/>
      </c>
      <c r="G1972" s="294" t="str">
        <f ca="1">IF(C1972=$U$4,"Enter smelter details", IF(ISERROR($S1972),"",OFFSET('Smelter Reference List'!$F$4,$S1972-4,0)))</f>
        <v/>
      </c>
      <c r="H1972" s="295" t="str">
        <f ca="1">IF(ISERROR($S1972),"",OFFSET('Smelter Reference List'!$G$4,$S1972-4,0))</f>
        <v/>
      </c>
      <c r="I1972" s="296" t="str">
        <f ca="1">IF(ISERROR($S1972),"",OFFSET('Smelter Reference List'!$H$4,$S1972-4,0))</f>
        <v/>
      </c>
      <c r="J1972" s="296" t="str">
        <f ca="1">IF(ISERROR($S1972),"",OFFSET('Smelter Reference List'!$I$4,$S1972-4,0))</f>
        <v/>
      </c>
      <c r="K1972" s="297"/>
      <c r="L1972" s="297"/>
      <c r="M1972" s="297"/>
      <c r="N1972" s="297"/>
      <c r="O1972" s="297"/>
      <c r="P1972" s="297"/>
      <c r="Q1972" s="298"/>
      <c r="R1972" s="227"/>
      <c r="S1972" s="228" t="e">
        <f>IF(C1972="",NA(),MATCH($B1972&amp;$C1972,'Smelter Reference List'!$J:$J,0))</f>
        <v>#N/A</v>
      </c>
      <c r="T1972" s="229"/>
      <c r="U1972" s="229">
        <f t="shared" ca="1" si="61"/>
        <v>0</v>
      </c>
      <c r="V1972" s="229"/>
      <c r="W1972" s="229"/>
      <c r="Y1972" s="223" t="str">
        <f t="shared" si="62"/>
        <v/>
      </c>
    </row>
    <row r="1973" spans="1:25" s="223" customFormat="1" ht="20.25">
      <c r="A1973" s="293"/>
      <c r="B1973" s="294" t="str">
        <f>IF(LEN(A1973)=0,"",INDEX('Smelter Reference List'!$A:$A,MATCH($A1973,'Smelter Reference List'!$E:$E,0)))</f>
        <v/>
      </c>
      <c r="C1973" s="300" t="str">
        <f>IF(LEN(A1973)=0,"",INDEX('Smelter Reference List'!$C:$C,MATCH($A1973,'Smelter Reference List'!$E:$E,0)))</f>
        <v/>
      </c>
      <c r="D1973" s="294" t="str">
        <f ca="1">IF(ISERROR($S1973),"",OFFSET('Smelter Reference List'!$C$4,$S1973-4,0)&amp;"")</f>
        <v/>
      </c>
      <c r="E1973" s="294" t="str">
        <f ca="1">IF(ISERROR($S1973),"",OFFSET('Smelter Reference List'!$D$4,$S1973-4,0)&amp;"")</f>
        <v/>
      </c>
      <c r="F1973" s="294" t="str">
        <f ca="1">IF(ISERROR($S1973),"",OFFSET('Smelter Reference List'!$E$4,$S1973-4,0))</f>
        <v/>
      </c>
      <c r="G1973" s="294" t="str">
        <f ca="1">IF(C1973=$U$4,"Enter smelter details", IF(ISERROR($S1973),"",OFFSET('Smelter Reference List'!$F$4,$S1973-4,0)))</f>
        <v/>
      </c>
      <c r="H1973" s="295" t="str">
        <f ca="1">IF(ISERROR($S1973),"",OFFSET('Smelter Reference List'!$G$4,$S1973-4,0))</f>
        <v/>
      </c>
      <c r="I1973" s="296" t="str">
        <f ca="1">IF(ISERROR($S1973),"",OFFSET('Smelter Reference List'!$H$4,$S1973-4,0))</f>
        <v/>
      </c>
      <c r="J1973" s="296" t="str">
        <f ca="1">IF(ISERROR($S1973),"",OFFSET('Smelter Reference List'!$I$4,$S1973-4,0))</f>
        <v/>
      </c>
      <c r="K1973" s="297"/>
      <c r="L1973" s="297"/>
      <c r="M1973" s="297"/>
      <c r="N1973" s="297"/>
      <c r="O1973" s="297"/>
      <c r="P1973" s="297"/>
      <c r="Q1973" s="298"/>
      <c r="R1973" s="227"/>
      <c r="S1973" s="228" t="e">
        <f>IF(C1973="",NA(),MATCH($B1973&amp;$C1973,'Smelter Reference List'!$J:$J,0))</f>
        <v>#N/A</v>
      </c>
      <c r="T1973" s="229"/>
      <c r="U1973" s="229">
        <f t="shared" ca="1" si="61"/>
        <v>0</v>
      </c>
      <c r="V1973" s="229"/>
      <c r="W1973" s="229"/>
      <c r="Y1973" s="223" t="str">
        <f t="shared" si="62"/>
        <v/>
      </c>
    </row>
    <row r="1974" spans="1:25" s="223" customFormat="1" ht="20.25">
      <c r="A1974" s="293"/>
      <c r="B1974" s="294" t="str">
        <f>IF(LEN(A1974)=0,"",INDEX('Smelter Reference List'!$A:$A,MATCH($A1974,'Smelter Reference List'!$E:$E,0)))</f>
        <v/>
      </c>
      <c r="C1974" s="300" t="str">
        <f>IF(LEN(A1974)=0,"",INDEX('Smelter Reference List'!$C:$C,MATCH($A1974,'Smelter Reference List'!$E:$E,0)))</f>
        <v/>
      </c>
      <c r="D1974" s="294" t="str">
        <f ca="1">IF(ISERROR($S1974),"",OFFSET('Smelter Reference List'!$C$4,$S1974-4,0)&amp;"")</f>
        <v/>
      </c>
      <c r="E1974" s="294" t="str">
        <f ca="1">IF(ISERROR($S1974),"",OFFSET('Smelter Reference List'!$D$4,$S1974-4,0)&amp;"")</f>
        <v/>
      </c>
      <c r="F1974" s="294" t="str">
        <f ca="1">IF(ISERROR($S1974),"",OFFSET('Smelter Reference List'!$E$4,$S1974-4,0))</f>
        <v/>
      </c>
      <c r="G1974" s="294" t="str">
        <f ca="1">IF(C1974=$U$4,"Enter smelter details", IF(ISERROR($S1974),"",OFFSET('Smelter Reference List'!$F$4,$S1974-4,0)))</f>
        <v/>
      </c>
      <c r="H1974" s="295" t="str">
        <f ca="1">IF(ISERROR($S1974),"",OFFSET('Smelter Reference List'!$G$4,$S1974-4,0))</f>
        <v/>
      </c>
      <c r="I1974" s="296" t="str">
        <f ca="1">IF(ISERROR($S1974),"",OFFSET('Smelter Reference List'!$H$4,$S1974-4,0))</f>
        <v/>
      </c>
      <c r="J1974" s="296" t="str">
        <f ca="1">IF(ISERROR($S1974),"",OFFSET('Smelter Reference List'!$I$4,$S1974-4,0))</f>
        <v/>
      </c>
      <c r="K1974" s="297"/>
      <c r="L1974" s="297"/>
      <c r="M1974" s="297"/>
      <c r="N1974" s="297"/>
      <c r="O1974" s="297"/>
      <c r="P1974" s="297"/>
      <c r="Q1974" s="298"/>
      <c r="R1974" s="227"/>
      <c r="S1974" s="228" t="e">
        <f>IF(C1974="",NA(),MATCH($B1974&amp;$C1974,'Smelter Reference List'!$J:$J,0))</f>
        <v>#N/A</v>
      </c>
      <c r="T1974" s="229"/>
      <c r="U1974" s="229">
        <f t="shared" ca="1" si="61"/>
        <v>0</v>
      </c>
      <c r="V1974" s="229"/>
      <c r="W1974" s="229"/>
      <c r="Y1974" s="223" t="str">
        <f t="shared" si="62"/>
        <v/>
      </c>
    </row>
    <row r="1975" spans="1:25" s="223" customFormat="1" ht="20.25">
      <c r="A1975" s="293"/>
      <c r="B1975" s="294" t="str">
        <f>IF(LEN(A1975)=0,"",INDEX('Smelter Reference List'!$A:$A,MATCH($A1975,'Smelter Reference List'!$E:$E,0)))</f>
        <v/>
      </c>
      <c r="C1975" s="300" t="str">
        <f>IF(LEN(A1975)=0,"",INDEX('Smelter Reference List'!$C:$C,MATCH($A1975,'Smelter Reference List'!$E:$E,0)))</f>
        <v/>
      </c>
      <c r="D1975" s="294" t="str">
        <f ca="1">IF(ISERROR($S1975),"",OFFSET('Smelter Reference List'!$C$4,$S1975-4,0)&amp;"")</f>
        <v/>
      </c>
      <c r="E1975" s="294" t="str">
        <f ca="1">IF(ISERROR($S1975),"",OFFSET('Smelter Reference List'!$D$4,$S1975-4,0)&amp;"")</f>
        <v/>
      </c>
      <c r="F1975" s="294" t="str">
        <f ca="1">IF(ISERROR($S1975),"",OFFSET('Smelter Reference List'!$E$4,$S1975-4,0))</f>
        <v/>
      </c>
      <c r="G1975" s="294" t="str">
        <f ca="1">IF(C1975=$U$4,"Enter smelter details", IF(ISERROR($S1975),"",OFFSET('Smelter Reference List'!$F$4,$S1975-4,0)))</f>
        <v/>
      </c>
      <c r="H1975" s="295" t="str">
        <f ca="1">IF(ISERROR($S1975),"",OFFSET('Smelter Reference List'!$G$4,$S1975-4,0))</f>
        <v/>
      </c>
      <c r="I1975" s="296" t="str">
        <f ca="1">IF(ISERROR($S1975),"",OFFSET('Smelter Reference List'!$H$4,$S1975-4,0))</f>
        <v/>
      </c>
      <c r="J1975" s="296" t="str">
        <f ca="1">IF(ISERROR($S1975),"",OFFSET('Smelter Reference List'!$I$4,$S1975-4,0))</f>
        <v/>
      </c>
      <c r="K1975" s="297"/>
      <c r="L1975" s="297"/>
      <c r="M1975" s="297"/>
      <c r="N1975" s="297"/>
      <c r="O1975" s="297"/>
      <c r="P1975" s="297"/>
      <c r="Q1975" s="298"/>
      <c r="R1975" s="227"/>
      <c r="S1975" s="228" t="e">
        <f>IF(C1975="",NA(),MATCH($B1975&amp;$C1975,'Smelter Reference List'!$J:$J,0))</f>
        <v>#N/A</v>
      </c>
      <c r="T1975" s="229"/>
      <c r="U1975" s="229">
        <f t="shared" ca="1" si="61"/>
        <v>0</v>
      </c>
      <c r="V1975" s="229"/>
      <c r="W1975" s="229"/>
      <c r="Y1975" s="223" t="str">
        <f t="shared" si="62"/>
        <v/>
      </c>
    </row>
    <row r="1976" spans="1:25" s="223" customFormat="1" ht="20.25">
      <c r="A1976" s="293"/>
      <c r="B1976" s="294" t="str">
        <f>IF(LEN(A1976)=0,"",INDEX('Smelter Reference List'!$A:$A,MATCH($A1976,'Smelter Reference List'!$E:$E,0)))</f>
        <v/>
      </c>
      <c r="C1976" s="300" t="str">
        <f>IF(LEN(A1976)=0,"",INDEX('Smelter Reference List'!$C:$C,MATCH($A1976,'Smelter Reference List'!$E:$E,0)))</f>
        <v/>
      </c>
      <c r="D1976" s="294" t="str">
        <f ca="1">IF(ISERROR($S1976),"",OFFSET('Smelter Reference List'!$C$4,$S1976-4,0)&amp;"")</f>
        <v/>
      </c>
      <c r="E1976" s="294" t="str">
        <f ca="1">IF(ISERROR($S1976),"",OFFSET('Smelter Reference List'!$D$4,$S1976-4,0)&amp;"")</f>
        <v/>
      </c>
      <c r="F1976" s="294" t="str">
        <f ca="1">IF(ISERROR($S1976),"",OFFSET('Smelter Reference List'!$E$4,$S1976-4,0))</f>
        <v/>
      </c>
      <c r="G1976" s="294" t="str">
        <f ca="1">IF(C1976=$U$4,"Enter smelter details", IF(ISERROR($S1976),"",OFFSET('Smelter Reference List'!$F$4,$S1976-4,0)))</f>
        <v/>
      </c>
      <c r="H1976" s="295" t="str">
        <f ca="1">IF(ISERROR($S1976),"",OFFSET('Smelter Reference List'!$G$4,$S1976-4,0))</f>
        <v/>
      </c>
      <c r="I1976" s="296" t="str">
        <f ca="1">IF(ISERROR($S1976),"",OFFSET('Smelter Reference List'!$H$4,$S1976-4,0))</f>
        <v/>
      </c>
      <c r="J1976" s="296" t="str">
        <f ca="1">IF(ISERROR($S1976),"",OFFSET('Smelter Reference List'!$I$4,$S1976-4,0))</f>
        <v/>
      </c>
      <c r="K1976" s="297"/>
      <c r="L1976" s="297"/>
      <c r="M1976" s="297"/>
      <c r="N1976" s="297"/>
      <c r="O1976" s="297"/>
      <c r="P1976" s="297"/>
      <c r="Q1976" s="298"/>
      <c r="R1976" s="227"/>
      <c r="S1976" s="228" t="e">
        <f>IF(C1976="",NA(),MATCH($B1976&amp;$C1976,'Smelter Reference List'!$J:$J,0))</f>
        <v>#N/A</v>
      </c>
      <c r="T1976" s="229"/>
      <c r="U1976" s="229">
        <f t="shared" ca="1" si="61"/>
        <v>0</v>
      </c>
      <c r="V1976" s="229"/>
      <c r="W1976" s="229"/>
      <c r="Y1976" s="223" t="str">
        <f t="shared" si="62"/>
        <v/>
      </c>
    </row>
    <row r="1977" spans="1:25" s="223" customFormat="1" ht="20.25">
      <c r="A1977" s="293"/>
      <c r="B1977" s="294" t="str">
        <f>IF(LEN(A1977)=0,"",INDEX('Smelter Reference List'!$A:$A,MATCH($A1977,'Smelter Reference List'!$E:$E,0)))</f>
        <v/>
      </c>
      <c r="C1977" s="300" t="str">
        <f>IF(LEN(A1977)=0,"",INDEX('Smelter Reference List'!$C:$C,MATCH($A1977,'Smelter Reference List'!$E:$E,0)))</f>
        <v/>
      </c>
      <c r="D1977" s="294" t="str">
        <f ca="1">IF(ISERROR($S1977),"",OFFSET('Smelter Reference List'!$C$4,$S1977-4,0)&amp;"")</f>
        <v/>
      </c>
      <c r="E1977" s="294" t="str">
        <f ca="1">IF(ISERROR($S1977),"",OFFSET('Smelter Reference List'!$D$4,$S1977-4,0)&amp;"")</f>
        <v/>
      </c>
      <c r="F1977" s="294" t="str">
        <f ca="1">IF(ISERROR($S1977),"",OFFSET('Smelter Reference List'!$E$4,$S1977-4,0))</f>
        <v/>
      </c>
      <c r="G1977" s="294" t="str">
        <f ca="1">IF(C1977=$U$4,"Enter smelter details", IF(ISERROR($S1977),"",OFFSET('Smelter Reference List'!$F$4,$S1977-4,0)))</f>
        <v/>
      </c>
      <c r="H1977" s="295" t="str">
        <f ca="1">IF(ISERROR($S1977),"",OFFSET('Smelter Reference List'!$G$4,$S1977-4,0))</f>
        <v/>
      </c>
      <c r="I1977" s="296" t="str">
        <f ca="1">IF(ISERROR($S1977),"",OFFSET('Smelter Reference List'!$H$4,$S1977-4,0))</f>
        <v/>
      </c>
      <c r="J1977" s="296" t="str">
        <f ca="1">IF(ISERROR($S1977),"",OFFSET('Smelter Reference List'!$I$4,$S1977-4,0))</f>
        <v/>
      </c>
      <c r="K1977" s="297"/>
      <c r="L1977" s="297"/>
      <c r="M1977" s="297"/>
      <c r="N1977" s="297"/>
      <c r="O1977" s="297"/>
      <c r="P1977" s="297"/>
      <c r="Q1977" s="298"/>
      <c r="R1977" s="227"/>
      <c r="S1977" s="228" t="e">
        <f>IF(C1977="",NA(),MATCH($B1977&amp;$C1977,'Smelter Reference List'!$J:$J,0))</f>
        <v>#N/A</v>
      </c>
      <c r="T1977" s="229"/>
      <c r="U1977" s="229">
        <f t="shared" ca="1" si="61"/>
        <v>0</v>
      </c>
      <c r="V1977" s="229"/>
      <c r="W1977" s="229"/>
      <c r="Y1977" s="223" t="str">
        <f t="shared" si="62"/>
        <v/>
      </c>
    </row>
    <row r="1978" spans="1:25" s="223" customFormat="1" ht="20.25">
      <c r="A1978" s="293"/>
      <c r="B1978" s="294" t="str">
        <f>IF(LEN(A1978)=0,"",INDEX('Smelter Reference List'!$A:$A,MATCH($A1978,'Smelter Reference List'!$E:$E,0)))</f>
        <v/>
      </c>
      <c r="C1978" s="300" t="str">
        <f>IF(LEN(A1978)=0,"",INDEX('Smelter Reference List'!$C:$C,MATCH($A1978,'Smelter Reference List'!$E:$E,0)))</f>
        <v/>
      </c>
      <c r="D1978" s="294" t="str">
        <f ca="1">IF(ISERROR($S1978),"",OFFSET('Smelter Reference List'!$C$4,$S1978-4,0)&amp;"")</f>
        <v/>
      </c>
      <c r="E1978" s="294" t="str">
        <f ca="1">IF(ISERROR($S1978),"",OFFSET('Smelter Reference List'!$D$4,$S1978-4,0)&amp;"")</f>
        <v/>
      </c>
      <c r="F1978" s="294" t="str">
        <f ca="1">IF(ISERROR($S1978),"",OFFSET('Smelter Reference List'!$E$4,$S1978-4,0))</f>
        <v/>
      </c>
      <c r="G1978" s="294" t="str">
        <f ca="1">IF(C1978=$U$4,"Enter smelter details", IF(ISERROR($S1978),"",OFFSET('Smelter Reference List'!$F$4,$S1978-4,0)))</f>
        <v/>
      </c>
      <c r="H1978" s="295" t="str">
        <f ca="1">IF(ISERROR($S1978),"",OFFSET('Smelter Reference List'!$G$4,$S1978-4,0))</f>
        <v/>
      </c>
      <c r="I1978" s="296" t="str">
        <f ca="1">IF(ISERROR($S1978),"",OFFSET('Smelter Reference List'!$H$4,$S1978-4,0))</f>
        <v/>
      </c>
      <c r="J1978" s="296" t="str">
        <f ca="1">IF(ISERROR($S1978),"",OFFSET('Smelter Reference List'!$I$4,$S1978-4,0))</f>
        <v/>
      </c>
      <c r="K1978" s="297"/>
      <c r="L1978" s="297"/>
      <c r="M1978" s="297"/>
      <c r="N1978" s="297"/>
      <c r="O1978" s="297"/>
      <c r="P1978" s="297"/>
      <c r="Q1978" s="298"/>
      <c r="R1978" s="227"/>
      <c r="S1978" s="228" t="e">
        <f>IF(C1978="",NA(),MATCH($B1978&amp;$C1978,'Smelter Reference List'!$J:$J,0))</f>
        <v>#N/A</v>
      </c>
      <c r="T1978" s="229"/>
      <c r="U1978" s="229">
        <f t="shared" ca="1" si="61"/>
        <v>0</v>
      </c>
      <c r="V1978" s="229"/>
      <c r="W1978" s="229"/>
      <c r="Y1978" s="223" t="str">
        <f t="shared" si="62"/>
        <v/>
      </c>
    </row>
    <row r="1979" spans="1:25" s="223" customFormat="1" ht="20.25">
      <c r="A1979" s="293"/>
      <c r="B1979" s="294" t="str">
        <f>IF(LEN(A1979)=0,"",INDEX('Smelter Reference List'!$A:$A,MATCH($A1979,'Smelter Reference List'!$E:$E,0)))</f>
        <v/>
      </c>
      <c r="C1979" s="300" t="str">
        <f>IF(LEN(A1979)=0,"",INDEX('Smelter Reference List'!$C:$C,MATCH($A1979,'Smelter Reference List'!$E:$E,0)))</f>
        <v/>
      </c>
      <c r="D1979" s="294" t="str">
        <f ca="1">IF(ISERROR($S1979),"",OFFSET('Smelter Reference List'!$C$4,$S1979-4,0)&amp;"")</f>
        <v/>
      </c>
      <c r="E1979" s="294" t="str">
        <f ca="1">IF(ISERROR($S1979),"",OFFSET('Smelter Reference List'!$D$4,$S1979-4,0)&amp;"")</f>
        <v/>
      </c>
      <c r="F1979" s="294" t="str">
        <f ca="1">IF(ISERROR($S1979),"",OFFSET('Smelter Reference List'!$E$4,$S1979-4,0))</f>
        <v/>
      </c>
      <c r="G1979" s="294" t="str">
        <f ca="1">IF(C1979=$U$4,"Enter smelter details", IF(ISERROR($S1979),"",OFFSET('Smelter Reference List'!$F$4,$S1979-4,0)))</f>
        <v/>
      </c>
      <c r="H1979" s="295" t="str">
        <f ca="1">IF(ISERROR($S1979),"",OFFSET('Smelter Reference List'!$G$4,$S1979-4,0))</f>
        <v/>
      </c>
      <c r="I1979" s="296" t="str">
        <f ca="1">IF(ISERROR($S1979),"",OFFSET('Smelter Reference List'!$H$4,$S1979-4,0))</f>
        <v/>
      </c>
      <c r="J1979" s="296" t="str">
        <f ca="1">IF(ISERROR($S1979),"",OFFSET('Smelter Reference List'!$I$4,$S1979-4,0))</f>
        <v/>
      </c>
      <c r="K1979" s="297"/>
      <c r="L1979" s="297"/>
      <c r="M1979" s="297"/>
      <c r="N1979" s="297"/>
      <c r="O1979" s="297"/>
      <c r="P1979" s="297"/>
      <c r="Q1979" s="298"/>
      <c r="R1979" s="227"/>
      <c r="S1979" s="228" t="e">
        <f>IF(C1979="",NA(),MATCH($B1979&amp;$C1979,'Smelter Reference List'!$J:$J,0))</f>
        <v>#N/A</v>
      </c>
      <c r="T1979" s="229"/>
      <c r="U1979" s="229">
        <f t="shared" ca="1" si="61"/>
        <v>0</v>
      </c>
      <c r="V1979" s="229"/>
      <c r="W1979" s="229"/>
      <c r="Y1979" s="223" t="str">
        <f t="shared" si="62"/>
        <v/>
      </c>
    </row>
    <row r="1980" spans="1:25" s="223" customFormat="1" ht="20.25">
      <c r="A1980" s="293"/>
      <c r="B1980" s="294" t="str">
        <f>IF(LEN(A1980)=0,"",INDEX('Smelter Reference List'!$A:$A,MATCH($A1980,'Smelter Reference List'!$E:$E,0)))</f>
        <v/>
      </c>
      <c r="C1980" s="300" t="str">
        <f>IF(LEN(A1980)=0,"",INDEX('Smelter Reference List'!$C:$C,MATCH($A1980,'Smelter Reference List'!$E:$E,0)))</f>
        <v/>
      </c>
      <c r="D1980" s="294" t="str">
        <f ca="1">IF(ISERROR($S1980),"",OFFSET('Smelter Reference List'!$C$4,$S1980-4,0)&amp;"")</f>
        <v/>
      </c>
      <c r="E1980" s="294" t="str">
        <f ca="1">IF(ISERROR($S1980),"",OFFSET('Smelter Reference List'!$D$4,$S1980-4,0)&amp;"")</f>
        <v/>
      </c>
      <c r="F1980" s="294" t="str">
        <f ca="1">IF(ISERROR($S1980),"",OFFSET('Smelter Reference List'!$E$4,$S1980-4,0))</f>
        <v/>
      </c>
      <c r="G1980" s="294" t="str">
        <f ca="1">IF(C1980=$U$4,"Enter smelter details", IF(ISERROR($S1980),"",OFFSET('Smelter Reference List'!$F$4,$S1980-4,0)))</f>
        <v/>
      </c>
      <c r="H1980" s="295" t="str">
        <f ca="1">IF(ISERROR($S1980),"",OFFSET('Smelter Reference List'!$G$4,$S1980-4,0))</f>
        <v/>
      </c>
      <c r="I1980" s="296" t="str">
        <f ca="1">IF(ISERROR($S1980),"",OFFSET('Smelter Reference List'!$H$4,$S1980-4,0))</f>
        <v/>
      </c>
      <c r="J1980" s="296" t="str">
        <f ca="1">IF(ISERROR($S1980),"",OFFSET('Smelter Reference List'!$I$4,$S1980-4,0))</f>
        <v/>
      </c>
      <c r="K1980" s="297"/>
      <c r="L1980" s="297"/>
      <c r="M1980" s="297"/>
      <c r="N1980" s="297"/>
      <c r="O1980" s="297"/>
      <c r="P1980" s="297"/>
      <c r="Q1980" s="298"/>
      <c r="R1980" s="227"/>
      <c r="S1980" s="228" t="e">
        <f>IF(C1980="",NA(),MATCH($B1980&amp;$C1980,'Smelter Reference List'!$J:$J,0))</f>
        <v>#N/A</v>
      </c>
      <c r="T1980" s="229"/>
      <c r="U1980" s="229">
        <f t="shared" ca="1" si="61"/>
        <v>0</v>
      </c>
      <c r="V1980" s="229"/>
      <c r="W1980" s="229"/>
      <c r="Y1980" s="223" t="str">
        <f t="shared" si="62"/>
        <v/>
      </c>
    </row>
    <row r="1981" spans="1:25" s="223" customFormat="1" ht="20.25">
      <c r="A1981" s="293"/>
      <c r="B1981" s="294" t="str">
        <f>IF(LEN(A1981)=0,"",INDEX('Smelter Reference List'!$A:$A,MATCH($A1981,'Smelter Reference List'!$E:$E,0)))</f>
        <v/>
      </c>
      <c r="C1981" s="300" t="str">
        <f>IF(LEN(A1981)=0,"",INDEX('Smelter Reference List'!$C:$C,MATCH($A1981,'Smelter Reference List'!$E:$E,0)))</f>
        <v/>
      </c>
      <c r="D1981" s="294" t="str">
        <f ca="1">IF(ISERROR($S1981),"",OFFSET('Smelter Reference List'!$C$4,$S1981-4,0)&amp;"")</f>
        <v/>
      </c>
      <c r="E1981" s="294" t="str">
        <f ca="1">IF(ISERROR($S1981),"",OFFSET('Smelter Reference List'!$D$4,$S1981-4,0)&amp;"")</f>
        <v/>
      </c>
      <c r="F1981" s="294" t="str">
        <f ca="1">IF(ISERROR($S1981),"",OFFSET('Smelter Reference List'!$E$4,$S1981-4,0))</f>
        <v/>
      </c>
      <c r="G1981" s="294" t="str">
        <f ca="1">IF(C1981=$U$4,"Enter smelter details", IF(ISERROR($S1981),"",OFFSET('Smelter Reference List'!$F$4,$S1981-4,0)))</f>
        <v/>
      </c>
      <c r="H1981" s="295" t="str">
        <f ca="1">IF(ISERROR($S1981),"",OFFSET('Smelter Reference List'!$G$4,$S1981-4,0))</f>
        <v/>
      </c>
      <c r="I1981" s="296" t="str">
        <f ca="1">IF(ISERROR($S1981),"",OFFSET('Smelter Reference List'!$H$4,$S1981-4,0))</f>
        <v/>
      </c>
      <c r="J1981" s="296" t="str">
        <f ca="1">IF(ISERROR($S1981),"",OFFSET('Smelter Reference List'!$I$4,$S1981-4,0))</f>
        <v/>
      </c>
      <c r="K1981" s="297"/>
      <c r="L1981" s="297"/>
      <c r="M1981" s="297"/>
      <c r="N1981" s="297"/>
      <c r="O1981" s="297"/>
      <c r="P1981" s="297"/>
      <c r="Q1981" s="298"/>
      <c r="R1981" s="227"/>
      <c r="S1981" s="228" t="e">
        <f>IF(C1981="",NA(),MATCH($B1981&amp;$C1981,'Smelter Reference List'!$J:$J,0))</f>
        <v>#N/A</v>
      </c>
      <c r="T1981" s="229"/>
      <c r="U1981" s="229">
        <f t="shared" ca="1" si="61"/>
        <v>0</v>
      </c>
      <c r="V1981" s="229"/>
      <c r="W1981" s="229"/>
      <c r="Y1981" s="223" t="str">
        <f t="shared" si="62"/>
        <v/>
      </c>
    </row>
    <row r="1982" spans="1:25" s="223" customFormat="1" ht="20.25">
      <c r="A1982" s="293"/>
      <c r="B1982" s="294" t="str">
        <f>IF(LEN(A1982)=0,"",INDEX('Smelter Reference List'!$A:$A,MATCH($A1982,'Smelter Reference List'!$E:$E,0)))</f>
        <v/>
      </c>
      <c r="C1982" s="300" t="str">
        <f>IF(LEN(A1982)=0,"",INDEX('Smelter Reference List'!$C:$C,MATCH($A1982,'Smelter Reference List'!$E:$E,0)))</f>
        <v/>
      </c>
      <c r="D1982" s="294" t="str">
        <f ca="1">IF(ISERROR($S1982),"",OFFSET('Smelter Reference List'!$C$4,$S1982-4,0)&amp;"")</f>
        <v/>
      </c>
      <c r="E1982" s="294" t="str">
        <f ca="1">IF(ISERROR($S1982),"",OFFSET('Smelter Reference List'!$D$4,$S1982-4,0)&amp;"")</f>
        <v/>
      </c>
      <c r="F1982" s="294" t="str">
        <f ca="1">IF(ISERROR($S1982),"",OFFSET('Smelter Reference List'!$E$4,$S1982-4,0))</f>
        <v/>
      </c>
      <c r="G1982" s="294" t="str">
        <f ca="1">IF(C1982=$U$4,"Enter smelter details", IF(ISERROR($S1982),"",OFFSET('Smelter Reference List'!$F$4,$S1982-4,0)))</f>
        <v/>
      </c>
      <c r="H1982" s="295" t="str">
        <f ca="1">IF(ISERROR($S1982),"",OFFSET('Smelter Reference List'!$G$4,$S1982-4,0))</f>
        <v/>
      </c>
      <c r="I1982" s="296" t="str">
        <f ca="1">IF(ISERROR($S1982),"",OFFSET('Smelter Reference List'!$H$4,$S1982-4,0))</f>
        <v/>
      </c>
      <c r="J1982" s="296" t="str">
        <f ca="1">IF(ISERROR($S1982),"",OFFSET('Smelter Reference List'!$I$4,$S1982-4,0))</f>
        <v/>
      </c>
      <c r="K1982" s="297"/>
      <c r="L1982" s="297"/>
      <c r="M1982" s="297"/>
      <c r="N1982" s="297"/>
      <c r="O1982" s="297"/>
      <c r="P1982" s="297"/>
      <c r="Q1982" s="298"/>
      <c r="R1982" s="227"/>
      <c r="S1982" s="228" t="e">
        <f>IF(C1982="",NA(),MATCH($B1982&amp;$C1982,'Smelter Reference List'!$J:$J,0))</f>
        <v>#N/A</v>
      </c>
      <c r="T1982" s="229"/>
      <c r="U1982" s="229">
        <f t="shared" ca="1" si="61"/>
        <v>0</v>
      </c>
      <c r="V1982" s="229"/>
      <c r="W1982" s="229"/>
      <c r="Y1982" s="223" t="str">
        <f t="shared" si="62"/>
        <v/>
      </c>
    </row>
    <row r="1983" spans="1:25" s="223" customFormat="1" ht="20.25">
      <c r="A1983" s="293"/>
      <c r="B1983" s="294" t="str">
        <f>IF(LEN(A1983)=0,"",INDEX('Smelter Reference List'!$A:$A,MATCH($A1983,'Smelter Reference List'!$E:$E,0)))</f>
        <v/>
      </c>
      <c r="C1983" s="300" t="str">
        <f>IF(LEN(A1983)=0,"",INDEX('Smelter Reference List'!$C:$C,MATCH($A1983,'Smelter Reference List'!$E:$E,0)))</f>
        <v/>
      </c>
      <c r="D1983" s="294" t="str">
        <f ca="1">IF(ISERROR($S1983),"",OFFSET('Smelter Reference List'!$C$4,$S1983-4,0)&amp;"")</f>
        <v/>
      </c>
      <c r="E1983" s="294" t="str">
        <f ca="1">IF(ISERROR($S1983),"",OFFSET('Smelter Reference List'!$D$4,$S1983-4,0)&amp;"")</f>
        <v/>
      </c>
      <c r="F1983" s="294" t="str">
        <f ca="1">IF(ISERROR($S1983),"",OFFSET('Smelter Reference List'!$E$4,$S1983-4,0))</f>
        <v/>
      </c>
      <c r="G1983" s="294" t="str">
        <f ca="1">IF(C1983=$U$4,"Enter smelter details", IF(ISERROR($S1983),"",OFFSET('Smelter Reference List'!$F$4,$S1983-4,0)))</f>
        <v/>
      </c>
      <c r="H1983" s="295" t="str">
        <f ca="1">IF(ISERROR($S1983),"",OFFSET('Smelter Reference List'!$G$4,$S1983-4,0))</f>
        <v/>
      </c>
      <c r="I1983" s="296" t="str">
        <f ca="1">IF(ISERROR($S1983),"",OFFSET('Smelter Reference List'!$H$4,$S1983-4,0))</f>
        <v/>
      </c>
      <c r="J1983" s="296" t="str">
        <f ca="1">IF(ISERROR($S1983),"",OFFSET('Smelter Reference List'!$I$4,$S1983-4,0))</f>
        <v/>
      </c>
      <c r="K1983" s="297"/>
      <c r="L1983" s="297"/>
      <c r="M1983" s="297"/>
      <c r="N1983" s="297"/>
      <c r="O1983" s="297"/>
      <c r="P1983" s="297"/>
      <c r="Q1983" s="298"/>
      <c r="R1983" s="227"/>
      <c r="S1983" s="228" t="e">
        <f>IF(C1983="",NA(),MATCH($B1983&amp;$C1983,'Smelter Reference List'!$J:$J,0))</f>
        <v>#N/A</v>
      </c>
      <c r="T1983" s="229"/>
      <c r="U1983" s="229">
        <f t="shared" ca="1" si="61"/>
        <v>0</v>
      </c>
      <c r="V1983" s="229"/>
      <c r="W1983" s="229"/>
      <c r="Y1983" s="223" t="str">
        <f t="shared" si="62"/>
        <v/>
      </c>
    </row>
    <row r="1984" spans="1:25" s="223" customFormat="1" ht="20.25">
      <c r="A1984" s="293"/>
      <c r="B1984" s="294" t="str">
        <f>IF(LEN(A1984)=0,"",INDEX('Smelter Reference List'!$A:$A,MATCH($A1984,'Smelter Reference List'!$E:$E,0)))</f>
        <v/>
      </c>
      <c r="C1984" s="300" t="str">
        <f>IF(LEN(A1984)=0,"",INDEX('Smelter Reference List'!$C:$C,MATCH($A1984,'Smelter Reference List'!$E:$E,0)))</f>
        <v/>
      </c>
      <c r="D1984" s="294" t="str">
        <f ca="1">IF(ISERROR($S1984),"",OFFSET('Smelter Reference List'!$C$4,$S1984-4,0)&amp;"")</f>
        <v/>
      </c>
      <c r="E1984" s="294" t="str">
        <f ca="1">IF(ISERROR($S1984),"",OFFSET('Smelter Reference List'!$D$4,$S1984-4,0)&amp;"")</f>
        <v/>
      </c>
      <c r="F1984" s="294" t="str">
        <f ca="1">IF(ISERROR($S1984),"",OFFSET('Smelter Reference List'!$E$4,$S1984-4,0))</f>
        <v/>
      </c>
      <c r="G1984" s="294" t="str">
        <f ca="1">IF(C1984=$U$4,"Enter smelter details", IF(ISERROR($S1984),"",OFFSET('Smelter Reference List'!$F$4,$S1984-4,0)))</f>
        <v/>
      </c>
      <c r="H1984" s="295" t="str">
        <f ca="1">IF(ISERROR($S1984),"",OFFSET('Smelter Reference List'!$G$4,$S1984-4,0))</f>
        <v/>
      </c>
      <c r="I1984" s="296" t="str">
        <f ca="1">IF(ISERROR($S1984),"",OFFSET('Smelter Reference List'!$H$4,$S1984-4,0))</f>
        <v/>
      </c>
      <c r="J1984" s="296" t="str">
        <f ca="1">IF(ISERROR($S1984),"",OFFSET('Smelter Reference List'!$I$4,$S1984-4,0))</f>
        <v/>
      </c>
      <c r="K1984" s="297"/>
      <c r="L1984" s="297"/>
      <c r="M1984" s="297"/>
      <c r="N1984" s="297"/>
      <c r="O1984" s="297"/>
      <c r="P1984" s="297"/>
      <c r="Q1984" s="298"/>
      <c r="R1984" s="227"/>
      <c r="S1984" s="228" t="e">
        <f>IF(C1984="",NA(),MATCH($B1984&amp;$C1984,'Smelter Reference List'!$J:$J,0))</f>
        <v>#N/A</v>
      </c>
      <c r="T1984" s="229"/>
      <c r="U1984" s="229">
        <f t="shared" ca="1" si="61"/>
        <v>0</v>
      </c>
      <c r="V1984" s="229"/>
      <c r="W1984" s="229"/>
      <c r="Y1984" s="223" t="str">
        <f t="shared" si="62"/>
        <v/>
      </c>
    </row>
    <row r="1985" spans="1:25" s="223" customFormat="1" ht="20.25">
      <c r="A1985" s="293"/>
      <c r="B1985" s="294" t="str">
        <f>IF(LEN(A1985)=0,"",INDEX('Smelter Reference List'!$A:$A,MATCH($A1985,'Smelter Reference List'!$E:$E,0)))</f>
        <v/>
      </c>
      <c r="C1985" s="300" t="str">
        <f>IF(LEN(A1985)=0,"",INDEX('Smelter Reference List'!$C:$C,MATCH($A1985,'Smelter Reference List'!$E:$E,0)))</f>
        <v/>
      </c>
      <c r="D1985" s="294" t="str">
        <f ca="1">IF(ISERROR($S1985),"",OFFSET('Smelter Reference List'!$C$4,$S1985-4,0)&amp;"")</f>
        <v/>
      </c>
      <c r="E1985" s="294" t="str">
        <f ca="1">IF(ISERROR($S1985),"",OFFSET('Smelter Reference List'!$D$4,$S1985-4,0)&amp;"")</f>
        <v/>
      </c>
      <c r="F1985" s="294" t="str">
        <f ca="1">IF(ISERROR($S1985),"",OFFSET('Smelter Reference List'!$E$4,$S1985-4,0))</f>
        <v/>
      </c>
      <c r="G1985" s="294" t="str">
        <f ca="1">IF(C1985=$U$4,"Enter smelter details", IF(ISERROR($S1985),"",OFFSET('Smelter Reference List'!$F$4,$S1985-4,0)))</f>
        <v/>
      </c>
      <c r="H1985" s="295" t="str">
        <f ca="1">IF(ISERROR($S1985),"",OFFSET('Smelter Reference List'!$G$4,$S1985-4,0))</f>
        <v/>
      </c>
      <c r="I1985" s="296" t="str">
        <f ca="1">IF(ISERROR($S1985),"",OFFSET('Smelter Reference List'!$H$4,$S1985-4,0))</f>
        <v/>
      </c>
      <c r="J1985" s="296" t="str">
        <f ca="1">IF(ISERROR($S1985),"",OFFSET('Smelter Reference List'!$I$4,$S1985-4,0))</f>
        <v/>
      </c>
      <c r="K1985" s="297"/>
      <c r="L1985" s="297"/>
      <c r="M1985" s="297"/>
      <c r="N1985" s="297"/>
      <c r="O1985" s="297"/>
      <c r="P1985" s="297"/>
      <c r="Q1985" s="298"/>
      <c r="R1985" s="227"/>
      <c r="S1985" s="228" t="e">
        <f>IF(C1985="",NA(),MATCH($B1985&amp;$C1985,'Smelter Reference List'!$J:$J,0))</f>
        <v>#N/A</v>
      </c>
      <c r="T1985" s="229"/>
      <c r="U1985" s="229">
        <f t="shared" ca="1" si="61"/>
        <v>0</v>
      </c>
      <c r="V1985" s="229"/>
      <c r="W1985" s="229"/>
      <c r="Y1985" s="223" t="str">
        <f t="shared" si="62"/>
        <v/>
      </c>
    </row>
    <row r="1986" spans="1:25" s="223" customFormat="1" ht="20.25">
      <c r="A1986" s="293"/>
      <c r="B1986" s="294" t="str">
        <f>IF(LEN(A1986)=0,"",INDEX('Smelter Reference List'!$A:$A,MATCH($A1986,'Smelter Reference List'!$E:$E,0)))</f>
        <v/>
      </c>
      <c r="C1986" s="300" t="str">
        <f>IF(LEN(A1986)=0,"",INDEX('Smelter Reference List'!$C:$C,MATCH($A1986,'Smelter Reference List'!$E:$E,0)))</f>
        <v/>
      </c>
      <c r="D1986" s="294" t="str">
        <f ca="1">IF(ISERROR($S1986),"",OFFSET('Smelter Reference List'!$C$4,$S1986-4,0)&amp;"")</f>
        <v/>
      </c>
      <c r="E1986" s="294" t="str">
        <f ca="1">IF(ISERROR($S1986),"",OFFSET('Smelter Reference List'!$D$4,$S1986-4,0)&amp;"")</f>
        <v/>
      </c>
      <c r="F1986" s="294" t="str">
        <f ca="1">IF(ISERROR($S1986),"",OFFSET('Smelter Reference List'!$E$4,$S1986-4,0))</f>
        <v/>
      </c>
      <c r="G1986" s="294" t="str">
        <f ca="1">IF(C1986=$U$4,"Enter smelter details", IF(ISERROR($S1986),"",OFFSET('Smelter Reference List'!$F$4,$S1986-4,0)))</f>
        <v/>
      </c>
      <c r="H1986" s="295" t="str">
        <f ca="1">IF(ISERROR($S1986),"",OFFSET('Smelter Reference List'!$G$4,$S1986-4,0))</f>
        <v/>
      </c>
      <c r="I1986" s="296" t="str">
        <f ca="1">IF(ISERROR($S1986),"",OFFSET('Smelter Reference List'!$H$4,$S1986-4,0))</f>
        <v/>
      </c>
      <c r="J1986" s="296" t="str">
        <f ca="1">IF(ISERROR($S1986),"",OFFSET('Smelter Reference List'!$I$4,$S1986-4,0))</f>
        <v/>
      </c>
      <c r="K1986" s="297"/>
      <c r="L1986" s="297"/>
      <c r="M1986" s="297"/>
      <c r="N1986" s="297"/>
      <c r="O1986" s="297"/>
      <c r="P1986" s="297"/>
      <c r="Q1986" s="298"/>
      <c r="R1986" s="227"/>
      <c r="S1986" s="228" t="e">
        <f>IF(C1986="",NA(),MATCH($B1986&amp;$C1986,'Smelter Reference List'!$J:$J,0))</f>
        <v>#N/A</v>
      </c>
      <c r="T1986" s="229"/>
      <c r="U1986" s="229">
        <f t="shared" ca="1" si="61"/>
        <v>0</v>
      </c>
      <c r="V1986" s="229"/>
      <c r="W1986" s="229"/>
      <c r="Y1986" s="223" t="str">
        <f t="shared" si="62"/>
        <v/>
      </c>
    </row>
    <row r="1987" spans="1:25" s="223" customFormat="1" ht="20.25">
      <c r="A1987" s="293"/>
      <c r="B1987" s="294" t="str">
        <f>IF(LEN(A1987)=0,"",INDEX('Smelter Reference List'!$A:$A,MATCH($A1987,'Smelter Reference List'!$E:$E,0)))</f>
        <v/>
      </c>
      <c r="C1987" s="300" t="str">
        <f>IF(LEN(A1987)=0,"",INDEX('Smelter Reference List'!$C:$C,MATCH($A1987,'Smelter Reference List'!$E:$E,0)))</f>
        <v/>
      </c>
      <c r="D1987" s="294" t="str">
        <f ca="1">IF(ISERROR($S1987),"",OFFSET('Smelter Reference List'!$C$4,$S1987-4,0)&amp;"")</f>
        <v/>
      </c>
      <c r="E1987" s="294" t="str">
        <f ca="1">IF(ISERROR($S1987),"",OFFSET('Smelter Reference List'!$D$4,$S1987-4,0)&amp;"")</f>
        <v/>
      </c>
      <c r="F1987" s="294" t="str">
        <f ca="1">IF(ISERROR($S1987),"",OFFSET('Smelter Reference List'!$E$4,$S1987-4,0))</f>
        <v/>
      </c>
      <c r="G1987" s="294" t="str">
        <f ca="1">IF(C1987=$U$4,"Enter smelter details", IF(ISERROR($S1987),"",OFFSET('Smelter Reference List'!$F$4,$S1987-4,0)))</f>
        <v/>
      </c>
      <c r="H1987" s="295" t="str">
        <f ca="1">IF(ISERROR($S1987),"",OFFSET('Smelter Reference List'!$G$4,$S1987-4,0))</f>
        <v/>
      </c>
      <c r="I1987" s="296" t="str">
        <f ca="1">IF(ISERROR($S1987),"",OFFSET('Smelter Reference List'!$H$4,$S1987-4,0))</f>
        <v/>
      </c>
      <c r="J1987" s="296" t="str">
        <f ca="1">IF(ISERROR($S1987),"",OFFSET('Smelter Reference List'!$I$4,$S1987-4,0))</f>
        <v/>
      </c>
      <c r="K1987" s="297"/>
      <c r="L1987" s="297"/>
      <c r="M1987" s="297"/>
      <c r="N1987" s="297"/>
      <c r="O1987" s="297"/>
      <c r="P1987" s="297"/>
      <c r="Q1987" s="298"/>
      <c r="R1987" s="227"/>
      <c r="S1987" s="228" t="e">
        <f>IF(C1987="",NA(),MATCH($B1987&amp;$C1987,'Smelter Reference List'!$J:$J,0))</f>
        <v>#N/A</v>
      </c>
      <c r="T1987" s="229"/>
      <c r="U1987" s="229">
        <f t="shared" ca="1" si="61"/>
        <v>0</v>
      </c>
      <c r="V1987" s="229"/>
      <c r="W1987" s="229"/>
      <c r="Y1987" s="223" t="str">
        <f t="shared" si="62"/>
        <v/>
      </c>
    </row>
    <row r="1988" spans="1:25" s="223" customFormat="1" ht="20.25">
      <c r="A1988" s="293"/>
      <c r="B1988" s="294" t="str">
        <f>IF(LEN(A1988)=0,"",INDEX('Smelter Reference List'!$A:$A,MATCH($A1988,'Smelter Reference List'!$E:$E,0)))</f>
        <v/>
      </c>
      <c r="C1988" s="300" t="str">
        <f>IF(LEN(A1988)=0,"",INDEX('Smelter Reference List'!$C:$C,MATCH($A1988,'Smelter Reference List'!$E:$E,0)))</f>
        <v/>
      </c>
      <c r="D1988" s="294" t="str">
        <f ca="1">IF(ISERROR($S1988),"",OFFSET('Smelter Reference List'!$C$4,$S1988-4,0)&amp;"")</f>
        <v/>
      </c>
      <c r="E1988" s="294" t="str">
        <f ca="1">IF(ISERROR($S1988),"",OFFSET('Smelter Reference List'!$D$4,$S1988-4,0)&amp;"")</f>
        <v/>
      </c>
      <c r="F1988" s="294" t="str">
        <f ca="1">IF(ISERROR($S1988),"",OFFSET('Smelter Reference List'!$E$4,$S1988-4,0))</f>
        <v/>
      </c>
      <c r="G1988" s="294" t="str">
        <f ca="1">IF(C1988=$U$4,"Enter smelter details", IF(ISERROR($S1988),"",OFFSET('Smelter Reference List'!$F$4,$S1988-4,0)))</f>
        <v/>
      </c>
      <c r="H1988" s="295" t="str">
        <f ca="1">IF(ISERROR($S1988),"",OFFSET('Smelter Reference List'!$G$4,$S1988-4,0))</f>
        <v/>
      </c>
      <c r="I1988" s="296" t="str">
        <f ca="1">IF(ISERROR($S1988),"",OFFSET('Smelter Reference List'!$H$4,$S1988-4,0))</f>
        <v/>
      </c>
      <c r="J1988" s="296" t="str">
        <f ca="1">IF(ISERROR($S1988),"",OFFSET('Smelter Reference List'!$I$4,$S1988-4,0))</f>
        <v/>
      </c>
      <c r="K1988" s="297"/>
      <c r="L1988" s="297"/>
      <c r="M1988" s="297"/>
      <c r="N1988" s="297"/>
      <c r="O1988" s="297"/>
      <c r="P1988" s="297"/>
      <c r="Q1988" s="298"/>
      <c r="R1988" s="227"/>
      <c r="S1988" s="228" t="e">
        <f>IF(C1988="",NA(),MATCH($B1988&amp;$C1988,'Smelter Reference List'!$J:$J,0))</f>
        <v>#N/A</v>
      </c>
      <c r="T1988" s="229"/>
      <c r="U1988" s="229">
        <f t="shared" ca="1" si="61"/>
        <v>0</v>
      </c>
      <c r="V1988" s="229"/>
      <c r="W1988" s="229"/>
      <c r="Y1988" s="223" t="str">
        <f t="shared" si="62"/>
        <v/>
      </c>
    </row>
    <row r="1989" spans="1:25" s="223" customFormat="1" ht="20.25">
      <c r="A1989" s="293"/>
      <c r="B1989" s="294" t="str">
        <f>IF(LEN(A1989)=0,"",INDEX('Smelter Reference List'!$A:$A,MATCH($A1989,'Smelter Reference List'!$E:$E,0)))</f>
        <v/>
      </c>
      <c r="C1989" s="300" t="str">
        <f>IF(LEN(A1989)=0,"",INDEX('Smelter Reference List'!$C:$C,MATCH($A1989,'Smelter Reference List'!$E:$E,0)))</f>
        <v/>
      </c>
      <c r="D1989" s="294" t="str">
        <f ca="1">IF(ISERROR($S1989),"",OFFSET('Smelter Reference List'!$C$4,$S1989-4,0)&amp;"")</f>
        <v/>
      </c>
      <c r="E1989" s="294" t="str">
        <f ca="1">IF(ISERROR($S1989),"",OFFSET('Smelter Reference List'!$D$4,$S1989-4,0)&amp;"")</f>
        <v/>
      </c>
      <c r="F1989" s="294" t="str">
        <f ca="1">IF(ISERROR($S1989),"",OFFSET('Smelter Reference List'!$E$4,$S1989-4,0))</f>
        <v/>
      </c>
      <c r="G1989" s="294" t="str">
        <f ca="1">IF(C1989=$U$4,"Enter smelter details", IF(ISERROR($S1989),"",OFFSET('Smelter Reference List'!$F$4,$S1989-4,0)))</f>
        <v/>
      </c>
      <c r="H1989" s="295" t="str">
        <f ca="1">IF(ISERROR($S1989),"",OFFSET('Smelter Reference List'!$G$4,$S1989-4,0))</f>
        <v/>
      </c>
      <c r="I1989" s="296" t="str">
        <f ca="1">IF(ISERROR($S1989),"",OFFSET('Smelter Reference List'!$H$4,$S1989-4,0))</f>
        <v/>
      </c>
      <c r="J1989" s="296" t="str">
        <f ca="1">IF(ISERROR($S1989),"",OFFSET('Smelter Reference List'!$I$4,$S1989-4,0))</f>
        <v/>
      </c>
      <c r="K1989" s="297"/>
      <c r="L1989" s="297"/>
      <c r="M1989" s="297"/>
      <c r="N1989" s="297"/>
      <c r="O1989" s="297"/>
      <c r="P1989" s="297"/>
      <c r="Q1989" s="298"/>
      <c r="R1989" s="227"/>
      <c r="S1989" s="228" t="e">
        <f>IF(C1989="",NA(),MATCH($B1989&amp;$C1989,'Smelter Reference List'!$J:$J,0))</f>
        <v>#N/A</v>
      </c>
      <c r="T1989" s="229"/>
      <c r="U1989" s="229">
        <f t="shared" ca="1" si="61"/>
        <v>0</v>
      </c>
      <c r="V1989" s="229"/>
      <c r="W1989" s="229"/>
      <c r="Y1989" s="223" t="str">
        <f t="shared" si="62"/>
        <v/>
      </c>
    </row>
    <row r="1990" spans="1:25" s="223" customFormat="1" ht="20.25">
      <c r="A1990" s="293"/>
      <c r="B1990" s="294" t="str">
        <f>IF(LEN(A1990)=0,"",INDEX('Smelter Reference List'!$A:$A,MATCH($A1990,'Smelter Reference List'!$E:$E,0)))</f>
        <v/>
      </c>
      <c r="C1990" s="300" t="str">
        <f>IF(LEN(A1990)=0,"",INDEX('Smelter Reference List'!$C:$C,MATCH($A1990,'Smelter Reference List'!$E:$E,0)))</f>
        <v/>
      </c>
      <c r="D1990" s="294" t="str">
        <f ca="1">IF(ISERROR($S1990),"",OFFSET('Smelter Reference List'!$C$4,$S1990-4,0)&amp;"")</f>
        <v/>
      </c>
      <c r="E1990" s="294" t="str">
        <f ca="1">IF(ISERROR($S1990),"",OFFSET('Smelter Reference List'!$D$4,$S1990-4,0)&amp;"")</f>
        <v/>
      </c>
      <c r="F1990" s="294" t="str">
        <f ca="1">IF(ISERROR($S1990),"",OFFSET('Smelter Reference List'!$E$4,$S1990-4,0))</f>
        <v/>
      </c>
      <c r="G1990" s="294" t="str">
        <f ca="1">IF(C1990=$U$4,"Enter smelter details", IF(ISERROR($S1990),"",OFFSET('Smelter Reference List'!$F$4,$S1990-4,0)))</f>
        <v/>
      </c>
      <c r="H1990" s="295" t="str">
        <f ca="1">IF(ISERROR($S1990),"",OFFSET('Smelter Reference List'!$G$4,$S1990-4,0))</f>
        <v/>
      </c>
      <c r="I1990" s="296" t="str">
        <f ca="1">IF(ISERROR($S1990),"",OFFSET('Smelter Reference List'!$H$4,$S1990-4,0))</f>
        <v/>
      </c>
      <c r="J1990" s="296" t="str">
        <f ca="1">IF(ISERROR($S1990),"",OFFSET('Smelter Reference List'!$I$4,$S1990-4,0))</f>
        <v/>
      </c>
      <c r="K1990" s="297"/>
      <c r="L1990" s="297"/>
      <c r="M1990" s="297"/>
      <c r="N1990" s="297"/>
      <c r="O1990" s="297"/>
      <c r="P1990" s="297"/>
      <c r="Q1990" s="298"/>
      <c r="R1990" s="227"/>
      <c r="S1990" s="228" t="e">
        <f>IF(C1990="",NA(),MATCH($B1990&amp;$C1990,'Smelter Reference List'!$J:$J,0))</f>
        <v>#N/A</v>
      </c>
      <c r="T1990" s="229"/>
      <c r="U1990" s="229">
        <f t="shared" ref="U1990:U2053" ca="1" si="63">IF(AND(C1990="Smelter not listed",OR(LEN(D1990)=0,LEN(E1990)=0)),1,0)</f>
        <v>0</v>
      </c>
      <c r="V1990" s="229"/>
      <c r="W1990" s="229"/>
      <c r="Y1990" s="223" t="str">
        <f t="shared" ref="Y1990:Y2053" si="64">B1990&amp;C1990</f>
        <v/>
      </c>
    </row>
    <row r="1991" spans="1:25" s="223" customFormat="1" ht="20.25">
      <c r="A1991" s="293"/>
      <c r="B1991" s="294" t="str">
        <f>IF(LEN(A1991)=0,"",INDEX('Smelter Reference List'!$A:$A,MATCH($A1991,'Smelter Reference List'!$E:$E,0)))</f>
        <v/>
      </c>
      <c r="C1991" s="300" t="str">
        <f>IF(LEN(A1991)=0,"",INDEX('Smelter Reference List'!$C:$C,MATCH($A1991,'Smelter Reference List'!$E:$E,0)))</f>
        <v/>
      </c>
      <c r="D1991" s="294" t="str">
        <f ca="1">IF(ISERROR($S1991),"",OFFSET('Smelter Reference List'!$C$4,$S1991-4,0)&amp;"")</f>
        <v/>
      </c>
      <c r="E1991" s="294" t="str">
        <f ca="1">IF(ISERROR($S1991),"",OFFSET('Smelter Reference List'!$D$4,$S1991-4,0)&amp;"")</f>
        <v/>
      </c>
      <c r="F1991" s="294" t="str">
        <f ca="1">IF(ISERROR($S1991),"",OFFSET('Smelter Reference List'!$E$4,$S1991-4,0))</f>
        <v/>
      </c>
      <c r="G1991" s="294" t="str">
        <f ca="1">IF(C1991=$U$4,"Enter smelter details", IF(ISERROR($S1991),"",OFFSET('Smelter Reference List'!$F$4,$S1991-4,0)))</f>
        <v/>
      </c>
      <c r="H1991" s="295" t="str">
        <f ca="1">IF(ISERROR($S1991),"",OFFSET('Smelter Reference List'!$G$4,$S1991-4,0))</f>
        <v/>
      </c>
      <c r="I1991" s="296" t="str">
        <f ca="1">IF(ISERROR($S1991),"",OFFSET('Smelter Reference List'!$H$4,$S1991-4,0))</f>
        <v/>
      </c>
      <c r="J1991" s="296" t="str">
        <f ca="1">IF(ISERROR($S1991),"",OFFSET('Smelter Reference List'!$I$4,$S1991-4,0))</f>
        <v/>
      </c>
      <c r="K1991" s="297"/>
      <c r="L1991" s="297"/>
      <c r="M1991" s="297"/>
      <c r="N1991" s="297"/>
      <c r="O1991" s="297"/>
      <c r="P1991" s="297"/>
      <c r="Q1991" s="298"/>
      <c r="R1991" s="227"/>
      <c r="S1991" s="228" t="e">
        <f>IF(C1991="",NA(),MATCH($B1991&amp;$C1991,'Smelter Reference List'!$J:$J,0))</f>
        <v>#N/A</v>
      </c>
      <c r="T1991" s="229"/>
      <c r="U1991" s="229">
        <f t="shared" ca="1" si="63"/>
        <v>0</v>
      </c>
      <c r="V1991" s="229"/>
      <c r="W1991" s="229"/>
      <c r="Y1991" s="223" t="str">
        <f t="shared" si="64"/>
        <v/>
      </c>
    </row>
    <row r="1992" spans="1:25" s="223" customFormat="1" ht="20.25">
      <c r="A1992" s="293"/>
      <c r="B1992" s="294" t="str">
        <f>IF(LEN(A1992)=0,"",INDEX('Smelter Reference List'!$A:$A,MATCH($A1992,'Smelter Reference List'!$E:$E,0)))</f>
        <v/>
      </c>
      <c r="C1992" s="300" t="str">
        <f>IF(LEN(A1992)=0,"",INDEX('Smelter Reference List'!$C:$C,MATCH($A1992,'Smelter Reference List'!$E:$E,0)))</f>
        <v/>
      </c>
      <c r="D1992" s="294" t="str">
        <f ca="1">IF(ISERROR($S1992),"",OFFSET('Smelter Reference List'!$C$4,$S1992-4,0)&amp;"")</f>
        <v/>
      </c>
      <c r="E1992" s="294" t="str">
        <f ca="1">IF(ISERROR($S1992),"",OFFSET('Smelter Reference List'!$D$4,$S1992-4,0)&amp;"")</f>
        <v/>
      </c>
      <c r="F1992" s="294" t="str">
        <f ca="1">IF(ISERROR($S1992),"",OFFSET('Smelter Reference List'!$E$4,$S1992-4,0))</f>
        <v/>
      </c>
      <c r="G1992" s="294" t="str">
        <f ca="1">IF(C1992=$U$4,"Enter smelter details", IF(ISERROR($S1992),"",OFFSET('Smelter Reference List'!$F$4,$S1992-4,0)))</f>
        <v/>
      </c>
      <c r="H1992" s="295" t="str">
        <f ca="1">IF(ISERROR($S1992),"",OFFSET('Smelter Reference List'!$G$4,$S1992-4,0))</f>
        <v/>
      </c>
      <c r="I1992" s="296" t="str">
        <f ca="1">IF(ISERROR($S1992),"",OFFSET('Smelter Reference List'!$H$4,$S1992-4,0))</f>
        <v/>
      </c>
      <c r="J1992" s="296" t="str">
        <f ca="1">IF(ISERROR($S1992),"",OFFSET('Smelter Reference List'!$I$4,$S1992-4,0))</f>
        <v/>
      </c>
      <c r="K1992" s="297"/>
      <c r="L1992" s="297"/>
      <c r="M1992" s="297"/>
      <c r="N1992" s="297"/>
      <c r="O1992" s="297"/>
      <c r="P1992" s="297"/>
      <c r="Q1992" s="298"/>
      <c r="R1992" s="227"/>
      <c r="S1992" s="228" t="e">
        <f>IF(C1992="",NA(),MATCH($B1992&amp;$C1992,'Smelter Reference List'!$J:$J,0))</f>
        <v>#N/A</v>
      </c>
      <c r="T1992" s="229"/>
      <c r="U1992" s="229">
        <f t="shared" ca="1" si="63"/>
        <v>0</v>
      </c>
      <c r="V1992" s="229"/>
      <c r="W1992" s="229"/>
      <c r="Y1992" s="223" t="str">
        <f t="shared" si="64"/>
        <v/>
      </c>
    </row>
    <row r="1993" spans="1:25" s="223" customFormat="1" ht="20.25">
      <c r="A1993" s="293"/>
      <c r="B1993" s="294" t="str">
        <f>IF(LEN(A1993)=0,"",INDEX('Smelter Reference List'!$A:$A,MATCH($A1993,'Smelter Reference List'!$E:$E,0)))</f>
        <v/>
      </c>
      <c r="C1993" s="300" t="str">
        <f>IF(LEN(A1993)=0,"",INDEX('Smelter Reference List'!$C:$C,MATCH($A1993,'Smelter Reference List'!$E:$E,0)))</f>
        <v/>
      </c>
      <c r="D1993" s="294" t="str">
        <f ca="1">IF(ISERROR($S1993),"",OFFSET('Smelter Reference List'!$C$4,$S1993-4,0)&amp;"")</f>
        <v/>
      </c>
      <c r="E1993" s="294" t="str">
        <f ca="1">IF(ISERROR($S1993),"",OFFSET('Smelter Reference List'!$D$4,$S1993-4,0)&amp;"")</f>
        <v/>
      </c>
      <c r="F1993" s="294" t="str">
        <f ca="1">IF(ISERROR($S1993),"",OFFSET('Smelter Reference List'!$E$4,$S1993-4,0))</f>
        <v/>
      </c>
      <c r="G1993" s="294" t="str">
        <f ca="1">IF(C1993=$U$4,"Enter smelter details", IF(ISERROR($S1993),"",OFFSET('Smelter Reference List'!$F$4,$S1993-4,0)))</f>
        <v/>
      </c>
      <c r="H1993" s="295" t="str">
        <f ca="1">IF(ISERROR($S1993),"",OFFSET('Smelter Reference List'!$G$4,$S1993-4,0))</f>
        <v/>
      </c>
      <c r="I1993" s="296" t="str">
        <f ca="1">IF(ISERROR($S1993),"",OFFSET('Smelter Reference List'!$H$4,$S1993-4,0))</f>
        <v/>
      </c>
      <c r="J1993" s="296" t="str">
        <f ca="1">IF(ISERROR($S1993),"",OFFSET('Smelter Reference List'!$I$4,$S1993-4,0))</f>
        <v/>
      </c>
      <c r="K1993" s="297"/>
      <c r="L1993" s="297"/>
      <c r="M1993" s="297"/>
      <c r="N1993" s="297"/>
      <c r="O1993" s="297"/>
      <c r="P1993" s="297"/>
      <c r="Q1993" s="298"/>
      <c r="R1993" s="227"/>
      <c r="S1993" s="228" t="e">
        <f>IF(C1993="",NA(),MATCH($B1993&amp;$C1993,'Smelter Reference List'!$J:$J,0))</f>
        <v>#N/A</v>
      </c>
      <c r="T1993" s="229"/>
      <c r="U1993" s="229">
        <f t="shared" ca="1" si="63"/>
        <v>0</v>
      </c>
      <c r="V1993" s="229"/>
      <c r="W1993" s="229"/>
      <c r="Y1993" s="223" t="str">
        <f t="shared" si="64"/>
        <v/>
      </c>
    </row>
    <row r="1994" spans="1:25" s="223" customFormat="1" ht="20.25">
      <c r="A1994" s="293"/>
      <c r="B1994" s="294" t="str">
        <f>IF(LEN(A1994)=0,"",INDEX('Smelter Reference List'!$A:$A,MATCH($A1994,'Smelter Reference List'!$E:$E,0)))</f>
        <v/>
      </c>
      <c r="C1994" s="300" t="str">
        <f>IF(LEN(A1994)=0,"",INDEX('Smelter Reference List'!$C:$C,MATCH($A1994,'Smelter Reference List'!$E:$E,0)))</f>
        <v/>
      </c>
      <c r="D1994" s="294" t="str">
        <f ca="1">IF(ISERROR($S1994),"",OFFSET('Smelter Reference List'!$C$4,$S1994-4,0)&amp;"")</f>
        <v/>
      </c>
      <c r="E1994" s="294" t="str">
        <f ca="1">IF(ISERROR($S1994),"",OFFSET('Smelter Reference List'!$D$4,$S1994-4,0)&amp;"")</f>
        <v/>
      </c>
      <c r="F1994" s="294" t="str">
        <f ca="1">IF(ISERROR($S1994),"",OFFSET('Smelter Reference List'!$E$4,$S1994-4,0))</f>
        <v/>
      </c>
      <c r="G1994" s="294" t="str">
        <f ca="1">IF(C1994=$U$4,"Enter smelter details", IF(ISERROR($S1994),"",OFFSET('Smelter Reference List'!$F$4,$S1994-4,0)))</f>
        <v/>
      </c>
      <c r="H1994" s="295" t="str">
        <f ca="1">IF(ISERROR($S1994),"",OFFSET('Smelter Reference List'!$G$4,$S1994-4,0))</f>
        <v/>
      </c>
      <c r="I1994" s="296" t="str">
        <f ca="1">IF(ISERROR($S1994),"",OFFSET('Smelter Reference List'!$H$4,$S1994-4,0))</f>
        <v/>
      </c>
      <c r="J1994" s="296" t="str">
        <f ca="1">IF(ISERROR($S1994),"",OFFSET('Smelter Reference List'!$I$4,$S1994-4,0))</f>
        <v/>
      </c>
      <c r="K1994" s="297"/>
      <c r="L1994" s="297"/>
      <c r="M1994" s="297"/>
      <c r="N1994" s="297"/>
      <c r="O1994" s="297"/>
      <c r="P1994" s="297"/>
      <c r="Q1994" s="298"/>
      <c r="R1994" s="227"/>
      <c r="S1994" s="228" t="e">
        <f>IF(C1994="",NA(),MATCH($B1994&amp;$C1994,'Smelter Reference List'!$J:$J,0))</f>
        <v>#N/A</v>
      </c>
      <c r="T1994" s="229"/>
      <c r="U1994" s="229">
        <f t="shared" ca="1" si="63"/>
        <v>0</v>
      </c>
      <c r="V1994" s="229"/>
      <c r="W1994" s="229"/>
      <c r="Y1994" s="223" t="str">
        <f t="shared" si="64"/>
        <v/>
      </c>
    </row>
    <row r="1995" spans="1:25" s="223" customFormat="1" ht="20.25">
      <c r="A1995" s="293"/>
      <c r="B1995" s="294" t="str">
        <f>IF(LEN(A1995)=0,"",INDEX('Smelter Reference List'!$A:$A,MATCH($A1995,'Smelter Reference List'!$E:$E,0)))</f>
        <v/>
      </c>
      <c r="C1995" s="300" t="str">
        <f>IF(LEN(A1995)=0,"",INDEX('Smelter Reference List'!$C:$C,MATCH($A1995,'Smelter Reference List'!$E:$E,0)))</f>
        <v/>
      </c>
      <c r="D1995" s="294" t="str">
        <f ca="1">IF(ISERROR($S1995),"",OFFSET('Smelter Reference List'!$C$4,$S1995-4,0)&amp;"")</f>
        <v/>
      </c>
      <c r="E1995" s="294" t="str">
        <f ca="1">IF(ISERROR($S1995),"",OFFSET('Smelter Reference List'!$D$4,$S1995-4,0)&amp;"")</f>
        <v/>
      </c>
      <c r="F1995" s="294" t="str">
        <f ca="1">IF(ISERROR($S1995),"",OFFSET('Smelter Reference List'!$E$4,$S1995-4,0))</f>
        <v/>
      </c>
      <c r="G1995" s="294" t="str">
        <f ca="1">IF(C1995=$U$4,"Enter smelter details", IF(ISERROR($S1995),"",OFFSET('Smelter Reference List'!$F$4,$S1995-4,0)))</f>
        <v/>
      </c>
      <c r="H1995" s="295" t="str">
        <f ca="1">IF(ISERROR($S1995),"",OFFSET('Smelter Reference List'!$G$4,$S1995-4,0))</f>
        <v/>
      </c>
      <c r="I1995" s="296" t="str">
        <f ca="1">IF(ISERROR($S1995),"",OFFSET('Smelter Reference List'!$H$4,$S1995-4,0))</f>
        <v/>
      </c>
      <c r="J1995" s="296" t="str">
        <f ca="1">IF(ISERROR($S1995),"",OFFSET('Smelter Reference List'!$I$4,$S1995-4,0))</f>
        <v/>
      </c>
      <c r="K1995" s="297"/>
      <c r="L1995" s="297"/>
      <c r="M1995" s="297"/>
      <c r="N1995" s="297"/>
      <c r="O1995" s="297"/>
      <c r="P1995" s="297"/>
      <c r="Q1995" s="298"/>
      <c r="R1995" s="227"/>
      <c r="S1995" s="228" t="e">
        <f>IF(C1995="",NA(),MATCH($B1995&amp;$C1995,'Smelter Reference List'!$J:$J,0))</f>
        <v>#N/A</v>
      </c>
      <c r="T1995" s="229"/>
      <c r="U1995" s="229">
        <f t="shared" ca="1" si="63"/>
        <v>0</v>
      </c>
      <c r="V1995" s="229"/>
      <c r="W1995" s="229"/>
      <c r="Y1995" s="223" t="str">
        <f t="shared" si="64"/>
        <v/>
      </c>
    </row>
    <row r="1996" spans="1:25" s="223" customFormat="1" ht="20.25">
      <c r="A1996" s="293"/>
      <c r="B1996" s="294" t="str">
        <f>IF(LEN(A1996)=0,"",INDEX('Smelter Reference List'!$A:$A,MATCH($A1996,'Smelter Reference List'!$E:$E,0)))</f>
        <v/>
      </c>
      <c r="C1996" s="300" t="str">
        <f>IF(LEN(A1996)=0,"",INDEX('Smelter Reference List'!$C:$C,MATCH($A1996,'Smelter Reference List'!$E:$E,0)))</f>
        <v/>
      </c>
      <c r="D1996" s="294" t="str">
        <f ca="1">IF(ISERROR($S1996),"",OFFSET('Smelter Reference List'!$C$4,$S1996-4,0)&amp;"")</f>
        <v/>
      </c>
      <c r="E1996" s="294" t="str">
        <f ca="1">IF(ISERROR($S1996),"",OFFSET('Smelter Reference List'!$D$4,$S1996-4,0)&amp;"")</f>
        <v/>
      </c>
      <c r="F1996" s="294" t="str">
        <f ca="1">IF(ISERROR($S1996),"",OFFSET('Smelter Reference List'!$E$4,$S1996-4,0))</f>
        <v/>
      </c>
      <c r="G1996" s="294" t="str">
        <f ca="1">IF(C1996=$U$4,"Enter smelter details", IF(ISERROR($S1996),"",OFFSET('Smelter Reference List'!$F$4,$S1996-4,0)))</f>
        <v/>
      </c>
      <c r="H1996" s="295" t="str">
        <f ca="1">IF(ISERROR($S1996),"",OFFSET('Smelter Reference List'!$G$4,$S1996-4,0))</f>
        <v/>
      </c>
      <c r="I1996" s="296" t="str">
        <f ca="1">IF(ISERROR($S1996),"",OFFSET('Smelter Reference List'!$H$4,$S1996-4,0))</f>
        <v/>
      </c>
      <c r="J1996" s="296" t="str">
        <f ca="1">IF(ISERROR($S1996),"",OFFSET('Smelter Reference List'!$I$4,$S1996-4,0))</f>
        <v/>
      </c>
      <c r="K1996" s="297"/>
      <c r="L1996" s="297"/>
      <c r="M1996" s="297"/>
      <c r="N1996" s="297"/>
      <c r="O1996" s="297"/>
      <c r="P1996" s="297"/>
      <c r="Q1996" s="298"/>
      <c r="R1996" s="227"/>
      <c r="S1996" s="228" t="e">
        <f>IF(C1996="",NA(),MATCH($B1996&amp;$C1996,'Smelter Reference List'!$J:$J,0))</f>
        <v>#N/A</v>
      </c>
      <c r="T1996" s="229"/>
      <c r="U1996" s="229">
        <f t="shared" ca="1" si="63"/>
        <v>0</v>
      </c>
      <c r="V1996" s="229"/>
      <c r="W1996" s="229"/>
      <c r="Y1996" s="223" t="str">
        <f t="shared" si="64"/>
        <v/>
      </c>
    </row>
    <row r="1997" spans="1:25" s="223" customFormat="1" ht="20.25">
      <c r="A1997" s="293"/>
      <c r="B1997" s="294" t="str">
        <f>IF(LEN(A1997)=0,"",INDEX('Smelter Reference List'!$A:$A,MATCH($A1997,'Smelter Reference List'!$E:$E,0)))</f>
        <v/>
      </c>
      <c r="C1997" s="300" t="str">
        <f>IF(LEN(A1997)=0,"",INDEX('Smelter Reference List'!$C:$C,MATCH($A1997,'Smelter Reference List'!$E:$E,0)))</f>
        <v/>
      </c>
      <c r="D1997" s="294" t="str">
        <f ca="1">IF(ISERROR($S1997),"",OFFSET('Smelter Reference List'!$C$4,$S1997-4,0)&amp;"")</f>
        <v/>
      </c>
      <c r="E1997" s="294" t="str">
        <f ca="1">IF(ISERROR($S1997),"",OFFSET('Smelter Reference List'!$D$4,$S1997-4,0)&amp;"")</f>
        <v/>
      </c>
      <c r="F1997" s="294" t="str">
        <f ca="1">IF(ISERROR($S1997),"",OFFSET('Smelter Reference List'!$E$4,$S1997-4,0))</f>
        <v/>
      </c>
      <c r="G1997" s="294" t="str">
        <f ca="1">IF(C1997=$U$4,"Enter smelter details", IF(ISERROR($S1997),"",OFFSET('Smelter Reference List'!$F$4,$S1997-4,0)))</f>
        <v/>
      </c>
      <c r="H1997" s="295" t="str">
        <f ca="1">IF(ISERROR($S1997),"",OFFSET('Smelter Reference List'!$G$4,$S1997-4,0))</f>
        <v/>
      </c>
      <c r="I1997" s="296" t="str">
        <f ca="1">IF(ISERROR($S1997),"",OFFSET('Smelter Reference List'!$H$4,$S1997-4,0))</f>
        <v/>
      </c>
      <c r="J1997" s="296" t="str">
        <f ca="1">IF(ISERROR($S1997),"",OFFSET('Smelter Reference List'!$I$4,$S1997-4,0))</f>
        <v/>
      </c>
      <c r="K1997" s="297"/>
      <c r="L1997" s="297"/>
      <c r="M1997" s="297"/>
      <c r="N1997" s="297"/>
      <c r="O1997" s="297"/>
      <c r="P1997" s="297"/>
      <c r="Q1997" s="298"/>
      <c r="R1997" s="227"/>
      <c r="S1997" s="228" t="e">
        <f>IF(C1997="",NA(),MATCH($B1997&amp;$C1997,'Smelter Reference List'!$J:$J,0))</f>
        <v>#N/A</v>
      </c>
      <c r="T1997" s="229"/>
      <c r="U1997" s="229">
        <f t="shared" ca="1" si="63"/>
        <v>0</v>
      </c>
      <c r="V1997" s="229"/>
      <c r="W1997" s="229"/>
      <c r="Y1997" s="223" t="str">
        <f t="shared" si="64"/>
        <v/>
      </c>
    </row>
    <row r="1998" spans="1:25" s="223" customFormat="1" ht="20.25">
      <c r="A1998" s="293"/>
      <c r="B1998" s="294" t="str">
        <f>IF(LEN(A1998)=0,"",INDEX('Smelter Reference List'!$A:$A,MATCH($A1998,'Smelter Reference List'!$E:$E,0)))</f>
        <v/>
      </c>
      <c r="C1998" s="300" t="str">
        <f>IF(LEN(A1998)=0,"",INDEX('Smelter Reference List'!$C:$C,MATCH($A1998,'Smelter Reference List'!$E:$E,0)))</f>
        <v/>
      </c>
      <c r="D1998" s="294" t="str">
        <f ca="1">IF(ISERROR($S1998),"",OFFSET('Smelter Reference List'!$C$4,$S1998-4,0)&amp;"")</f>
        <v/>
      </c>
      <c r="E1998" s="294" t="str">
        <f ca="1">IF(ISERROR($S1998),"",OFFSET('Smelter Reference List'!$D$4,$S1998-4,0)&amp;"")</f>
        <v/>
      </c>
      <c r="F1998" s="294" t="str">
        <f ca="1">IF(ISERROR($S1998),"",OFFSET('Smelter Reference List'!$E$4,$S1998-4,0))</f>
        <v/>
      </c>
      <c r="G1998" s="294" t="str">
        <f ca="1">IF(C1998=$U$4,"Enter smelter details", IF(ISERROR($S1998),"",OFFSET('Smelter Reference List'!$F$4,$S1998-4,0)))</f>
        <v/>
      </c>
      <c r="H1998" s="295" t="str">
        <f ca="1">IF(ISERROR($S1998),"",OFFSET('Smelter Reference List'!$G$4,$S1998-4,0))</f>
        <v/>
      </c>
      <c r="I1998" s="296" t="str">
        <f ca="1">IF(ISERROR($S1998),"",OFFSET('Smelter Reference List'!$H$4,$S1998-4,0))</f>
        <v/>
      </c>
      <c r="J1998" s="296" t="str">
        <f ca="1">IF(ISERROR($S1998),"",OFFSET('Smelter Reference List'!$I$4,$S1998-4,0))</f>
        <v/>
      </c>
      <c r="K1998" s="297"/>
      <c r="L1998" s="297"/>
      <c r="M1998" s="297"/>
      <c r="N1998" s="297"/>
      <c r="O1998" s="297"/>
      <c r="P1998" s="297"/>
      <c r="Q1998" s="298"/>
      <c r="R1998" s="227"/>
      <c r="S1998" s="228" t="e">
        <f>IF(C1998="",NA(),MATCH($B1998&amp;$C1998,'Smelter Reference List'!$J:$J,0))</f>
        <v>#N/A</v>
      </c>
      <c r="T1998" s="229"/>
      <c r="U1998" s="229">
        <f t="shared" ca="1" si="63"/>
        <v>0</v>
      </c>
      <c r="V1998" s="229"/>
      <c r="W1998" s="229"/>
      <c r="Y1998" s="223" t="str">
        <f t="shared" si="64"/>
        <v/>
      </c>
    </row>
    <row r="1999" spans="1:25" s="223" customFormat="1" ht="20.25">
      <c r="A1999" s="293"/>
      <c r="B1999" s="294" t="str">
        <f>IF(LEN(A1999)=0,"",INDEX('Smelter Reference List'!$A:$A,MATCH($A1999,'Smelter Reference List'!$E:$E,0)))</f>
        <v/>
      </c>
      <c r="C1999" s="300" t="str">
        <f>IF(LEN(A1999)=0,"",INDEX('Smelter Reference List'!$C:$C,MATCH($A1999,'Smelter Reference List'!$E:$E,0)))</f>
        <v/>
      </c>
      <c r="D1999" s="294" t="str">
        <f ca="1">IF(ISERROR($S1999),"",OFFSET('Smelter Reference List'!$C$4,$S1999-4,0)&amp;"")</f>
        <v/>
      </c>
      <c r="E1999" s="294" t="str">
        <f ca="1">IF(ISERROR($S1999),"",OFFSET('Smelter Reference List'!$D$4,$S1999-4,0)&amp;"")</f>
        <v/>
      </c>
      <c r="F1999" s="294" t="str">
        <f ca="1">IF(ISERROR($S1999),"",OFFSET('Smelter Reference List'!$E$4,$S1999-4,0))</f>
        <v/>
      </c>
      <c r="G1999" s="294" t="str">
        <f ca="1">IF(C1999=$U$4,"Enter smelter details", IF(ISERROR($S1999),"",OFFSET('Smelter Reference List'!$F$4,$S1999-4,0)))</f>
        <v/>
      </c>
      <c r="H1999" s="295" t="str">
        <f ca="1">IF(ISERROR($S1999),"",OFFSET('Smelter Reference List'!$G$4,$S1999-4,0))</f>
        <v/>
      </c>
      <c r="I1999" s="296" t="str">
        <f ca="1">IF(ISERROR($S1999),"",OFFSET('Smelter Reference List'!$H$4,$S1999-4,0))</f>
        <v/>
      </c>
      <c r="J1999" s="296" t="str">
        <f ca="1">IF(ISERROR($S1999),"",OFFSET('Smelter Reference List'!$I$4,$S1999-4,0))</f>
        <v/>
      </c>
      <c r="K1999" s="297"/>
      <c r="L1999" s="297"/>
      <c r="M1999" s="297"/>
      <c r="N1999" s="297"/>
      <c r="O1999" s="297"/>
      <c r="P1999" s="297"/>
      <c r="Q1999" s="298"/>
      <c r="R1999" s="227"/>
      <c r="S1999" s="228" t="e">
        <f>IF(C1999="",NA(),MATCH($B1999&amp;$C1999,'Smelter Reference List'!$J:$J,0))</f>
        <v>#N/A</v>
      </c>
      <c r="T1999" s="229"/>
      <c r="U1999" s="229">
        <f t="shared" ca="1" si="63"/>
        <v>0</v>
      </c>
      <c r="V1999" s="229"/>
      <c r="W1999" s="229"/>
      <c r="Y1999" s="223" t="str">
        <f t="shared" si="64"/>
        <v/>
      </c>
    </row>
    <row r="2000" spans="1:25" s="223" customFormat="1" ht="20.25">
      <c r="A2000" s="293"/>
      <c r="B2000" s="294" t="str">
        <f>IF(LEN(A2000)=0,"",INDEX('Smelter Reference List'!$A:$A,MATCH($A2000,'Smelter Reference List'!$E:$E,0)))</f>
        <v/>
      </c>
      <c r="C2000" s="300" t="str">
        <f>IF(LEN(A2000)=0,"",INDEX('Smelter Reference List'!$C:$C,MATCH($A2000,'Smelter Reference List'!$E:$E,0)))</f>
        <v/>
      </c>
      <c r="D2000" s="294" t="str">
        <f ca="1">IF(ISERROR($S2000),"",OFFSET('Smelter Reference List'!$C$4,$S2000-4,0)&amp;"")</f>
        <v/>
      </c>
      <c r="E2000" s="294" t="str">
        <f ca="1">IF(ISERROR($S2000),"",OFFSET('Smelter Reference List'!$D$4,$S2000-4,0)&amp;"")</f>
        <v/>
      </c>
      <c r="F2000" s="294" t="str">
        <f ca="1">IF(ISERROR($S2000),"",OFFSET('Smelter Reference List'!$E$4,$S2000-4,0))</f>
        <v/>
      </c>
      <c r="G2000" s="294" t="str">
        <f ca="1">IF(C2000=$U$4,"Enter smelter details", IF(ISERROR($S2000),"",OFFSET('Smelter Reference List'!$F$4,$S2000-4,0)))</f>
        <v/>
      </c>
      <c r="H2000" s="295" t="str">
        <f ca="1">IF(ISERROR($S2000),"",OFFSET('Smelter Reference List'!$G$4,$S2000-4,0))</f>
        <v/>
      </c>
      <c r="I2000" s="296" t="str">
        <f ca="1">IF(ISERROR($S2000),"",OFFSET('Smelter Reference List'!$H$4,$S2000-4,0))</f>
        <v/>
      </c>
      <c r="J2000" s="296" t="str">
        <f ca="1">IF(ISERROR($S2000),"",OFFSET('Smelter Reference List'!$I$4,$S2000-4,0))</f>
        <v/>
      </c>
      <c r="K2000" s="297"/>
      <c r="L2000" s="297"/>
      <c r="M2000" s="297"/>
      <c r="N2000" s="297"/>
      <c r="O2000" s="297"/>
      <c r="P2000" s="297"/>
      <c r="Q2000" s="298"/>
      <c r="R2000" s="227"/>
      <c r="S2000" s="228" t="e">
        <f>IF(C2000="",NA(),MATCH($B2000&amp;$C2000,'Smelter Reference List'!$J:$J,0))</f>
        <v>#N/A</v>
      </c>
      <c r="T2000" s="229"/>
      <c r="U2000" s="229">
        <f t="shared" ca="1" si="63"/>
        <v>0</v>
      </c>
      <c r="V2000" s="229"/>
      <c r="W2000" s="229"/>
      <c r="Y2000" s="223" t="str">
        <f t="shared" si="64"/>
        <v/>
      </c>
    </row>
    <row r="2001" spans="1:25" s="223" customFormat="1" ht="20.25">
      <c r="A2001" s="293"/>
      <c r="B2001" s="294" t="str">
        <f>IF(LEN(A2001)=0,"",INDEX('Smelter Reference List'!$A:$A,MATCH($A2001,'Smelter Reference List'!$E:$E,0)))</f>
        <v/>
      </c>
      <c r="C2001" s="300" t="str">
        <f>IF(LEN(A2001)=0,"",INDEX('Smelter Reference List'!$C:$C,MATCH($A2001,'Smelter Reference List'!$E:$E,0)))</f>
        <v/>
      </c>
      <c r="D2001" s="294" t="str">
        <f ca="1">IF(ISERROR($S2001),"",OFFSET('Smelter Reference List'!$C$4,$S2001-4,0)&amp;"")</f>
        <v/>
      </c>
      <c r="E2001" s="294" t="str">
        <f ca="1">IF(ISERROR($S2001),"",OFFSET('Smelter Reference List'!$D$4,$S2001-4,0)&amp;"")</f>
        <v/>
      </c>
      <c r="F2001" s="294" t="str">
        <f ca="1">IF(ISERROR($S2001),"",OFFSET('Smelter Reference List'!$E$4,$S2001-4,0))</f>
        <v/>
      </c>
      <c r="G2001" s="294" t="str">
        <f ca="1">IF(C2001=$U$4,"Enter smelter details", IF(ISERROR($S2001),"",OFFSET('Smelter Reference List'!$F$4,$S2001-4,0)))</f>
        <v/>
      </c>
      <c r="H2001" s="295" t="str">
        <f ca="1">IF(ISERROR($S2001),"",OFFSET('Smelter Reference List'!$G$4,$S2001-4,0))</f>
        <v/>
      </c>
      <c r="I2001" s="296" t="str">
        <f ca="1">IF(ISERROR($S2001),"",OFFSET('Smelter Reference List'!$H$4,$S2001-4,0))</f>
        <v/>
      </c>
      <c r="J2001" s="296" t="str">
        <f ca="1">IF(ISERROR($S2001),"",OFFSET('Smelter Reference List'!$I$4,$S2001-4,0))</f>
        <v/>
      </c>
      <c r="K2001" s="297"/>
      <c r="L2001" s="297"/>
      <c r="M2001" s="297"/>
      <c r="N2001" s="297"/>
      <c r="O2001" s="297"/>
      <c r="P2001" s="297"/>
      <c r="Q2001" s="298"/>
      <c r="R2001" s="227"/>
      <c r="S2001" s="228" t="e">
        <f>IF(C2001="",NA(),MATCH($B2001&amp;$C2001,'Smelter Reference List'!$J:$J,0))</f>
        <v>#N/A</v>
      </c>
      <c r="T2001" s="229"/>
      <c r="U2001" s="229">
        <f t="shared" ca="1" si="63"/>
        <v>0</v>
      </c>
      <c r="V2001" s="229"/>
      <c r="W2001" s="229"/>
      <c r="Y2001" s="223" t="str">
        <f t="shared" si="64"/>
        <v/>
      </c>
    </row>
    <row r="2002" spans="1:25" s="223" customFormat="1" ht="20.25">
      <c r="A2002" s="293"/>
      <c r="B2002" s="294" t="str">
        <f>IF(LEN(A2002)=0,"",INDEX('Smelter Reference List'!$A:$A,MATCH($A2002,'Smelter Reference List'!$E:$E,0)))</f>
        <v/>
      </c>
      <c r="C2002" s="300" t="str">
        <f>IF(LEN(A2002)=0,"",INDEX('Smelter Reference List'!$C:$C,MATCH($A2002,'Smelter Reference List'!$E:$E,0)))</f>
        <v/>
      </c>
      <c r="D2002" s="294" t="str">
        <f ca="1">IF(ISERROR($S2002),"",OFFSET('Smelter Reference List'!$C$4,$S2002-4,0)&amp;"")</f>
        <v/>
      </c>
      <c r="E2002" s="294" t="str">
        <f ca="1">IF(ISERROR($S2002),"",OFFSET('Smelter Reference List'!$D$4,$S2002-4,0)&amp;"")</f>
        <v/>
      </c>
      <c r="F2002" s="294" t="str">
        <f ca="1">IF(ISERROR($S2002),"",OFFSET('Smelter Reference List'!$E$4,$S2002-4,0))</f>
        <v/>
      </c>
      <c r="G2002" s="294" t="str">
        <f ca="1">IF(C2002=$U$4,"Enter smelter details", IF(ISERROR($S2002),"",OFFSET('Smelter Reference List'!$F$4,$S2002-4,0)))</f>
        <v/>
      </c>
      <c r="H2002" s="295" t="str">
        <f ca="1">IF(ISERROR($S2002),"",OFFSET('Smelter Reference List'!$G$4,$S2002-4,0))</f>
        <v/>
      </c>
      <c r="I2002" s="296" t="str">
        <f ca="1">IF(ISERROR($S2002),"",OFFSET('Smelter Reference List'!$H$4,$S2002-4,0))</f>
        <v/>
      </c>
      <c r="J2002" s="296" t="str">
        <f ca="1">IF(ISERROR($S2002),"",OFFSET('Smelter Reference List'!$I$4,$S2002-4,0))</f>
        <v/>
      </c>
      <c r="K2002" s="297"/>
      <c r="L2002" s="297"/>
      <c r="M2002" s="297"/>
      <c r="N2002" s="297"/>
      <c r="O2002" s="297"/>
      <c r="P2002" s="297"/>
      <c r="Q2002" s="298"/>
      <c r="R2002" s="227"/>
      <c r="S2002" s="228" t="e">
        <f>IF(C2002="",NA(),MATCH($B2002&amp;$C2002,'Smelter Reference List'!$J:$J,0))</f>
        <v>#N/A</v>
      </c>
      <c r="T2002" s="229"/>
      <c r="U2002" s="229">
        <f t="shared" ca="1" si="63"/>
        <v>0</v>
      </c>
      <c r="V2002" s="229"/>
      <c r="W2002" s="229"/>
      <c r="Y2002" s="223" t="str">
        <f t="shared" si="64"/>
        <v/>
      </c>
    </row>
    <row r="2003" spans="1:25" s="223" customFormat="1" ht="20.25">
      <c r="A2003" s="293"/>
      <c r="B2003" s="294" t="str">
        <f>IF(LEN(A2003)=0,"",INDEX('Smelter Reference List'!$A:$A,MATCH($A2003,'Smelter Reference List'!$E:$E,0)))</f>
        <v/>
      </c>
      <c r="C2003" s="300" t="str">
        <f>IF(LEN(A2003)=0,"",INDEX('Smelter Reference List'!$C:$C,MATCH($A2003,'Smelter Reference List'!$E:$E,0)))</f>
        <v/>
      </c>
      <c r="D2003" s="294" t="str">
        <f ca="1">IF(ISERROR($S2003),"",OFFSET('Smelter Reference List'!$C$4,$S2003-4,0)&amp;"")</f>
        <v/>
      </c>
      <c r="E2003" s="294" t="str">
        <f ca="1">IF(ISERROR($S2003),"",OFFSET('Smelter Reference List'!$D$4,$S2003-4,0)&amp;"")</f>
        <v/>
      </c>
      <c r="F2003" s="294" t="str">
        <f ca="1">IF(ISERROR($S2003),"",OFFSET('Smelter Reference List'!$E$4,$S2003-4,0))</f>
        <v/>
      </c>
      <c r="G2003" s="294" t="str">
        <f ca="1">IF(C2003=$U$4,"Enter smelter details", IF(ISERROR($S2003),"",OFFSET('Smelter Reference List'!$F$4,$S2003-4,0)))</f>
        <v/>
      </c>
      <c r="H2003" s="295" t="str">
        <f ca="1">IF(ISERROR($S2003),"",OFFSET('Smelter Reference List'!$G$4,$S2003-4,0))</f>
        <v/>
      </c>
      <c r="I2003" s="296" t="str">
        <f ca="1">IF(ISERROR($S2003),"",OFFSET('Smelter Reference List'!$H$4,$S2003-4,0))</f>
        <v/>
      </c>
      <c r="J2003" s="296" t="str">
        <f ca="1">IF(ISERROR($S2003),"",OFFSET('Smelter Reference List'!$I$4,$S2003-4,0))</f>
        <v/>
      </c>
      <c r="K2003" s="297"/>
      <c r="L2003" s="297"/>
      <c r="M2003" s="297"/>
      <c r="N2003" s="297"/>
      <c r="O2003" s="297"/>
      <c r="P2003" s="297"/>
      <c r="Q2003" s="298"/>
      <c r="R2003" s="227"/>
      <c r="S2003" s="228" t="e">
        <f>IF(C2003="",NA(),MATCH($B2003&amp;$C2003,'Smelter Reference List'!$J:$J,0))</f>
        <v>#N/A</v>
      </c>
      <c r="T2003" s="229"/>
      <c r="U2003" s="229">
        <f t="shared" ca="1" si="63"/>
        <v>0</v>
      </c>
      <c r="V2003" s="229"/>
      <c r="W2003" s="229"/>
      <c r="Y2003" s="223" t="str">
        <f t="shared" si="64"/>
        <v/>
      </c>
    </row>
    <row r="2004" spans="1:25" s="223" customFormat="1" ht="20.25">
      <c r="A2004" s="293"/>
      <c r="B2004" s="294" t="str">
        <f>IF(LEN(A2004)=0,"",INDEX('Smelter Reference List'!$A:$A,MATCH($A2004,'Smelter Reference List'!$E:$E,0)))</f>
        <v/>
      </c>
      <c r="C2004" s="300" t="str">
        <f>IF(LEN(A2004)=0,"",INDEX('Smelter Reference List'!$C:$C,MATCH($A2004,'Smelter Reference List'!$E:$E,0)))</f>
        <v/>
      </c>
      <c r="D2004" s="294" t="str">
        <f ca="1">IF(ISERROR($S2004),"",OFFSET('Smelter Reference List'!$C$4,$S2004-4,0)&amp;"")</f>
        <v/>
      </c>
      <c r="E2004" s="294" t="str">
        <f ca="1">IF(ISERROR($S2004),"",OFFSET('Smelter Reference List'!$D$4,$S2004-4,0)&amp;"")</f>
        <v/>
      </c>
      <c r="F2004" s="294" t="str">
        <f ca="1">IF(ISERROR($S2004),"",OFFSET('Smelter Reference List'!$E$4,$S2004-4,0))</f>
        <v/>
      </c>
      <c r="G2004" s="294" t="str">
        <f ca="1">IF(C2004=$U$4,"Enter smelter details", IF(ISERROR($S2004),"",OFFSET('Smelter Reference List'!$F$4,$S2004-4,0)))</f>
        <v/>
      </c>
      <c r="H2004" s="295" t="str">
        <f ca="1">IF(ISERROR($S2004),"",OFFSET('Smelter Reference List'!$G$4,$S2004-4,0))</f>
        <v/>
      </c>
      <c r="I2004" s="296" t="str">
        <f ca="1">IF(ISERROR($S2004),"",OFFSET('Smelter Reference List'!$H$4,$S2004-4,0))</f>
        <v/>
      </c>
      <c r="J2004" s="296" t="str">
        <f ca="1">IF(ISERROR($S2004),"",OFFSET('Smelter Reference List'!$I$4,$S2004-4,0))</f>
        <v/>
      </c>
      <c r="K2004" s="297"/>
      <c r="L2004" s="297"/>
      <c r="M2004" s="297"/>
      <c r="N2004" s="297"/>
      <c r="O2004" s="297"/>
      <c r="P2004" s="297"/>
      <c r="Q2004" s="298"/>
      <c r="R2004" s="227"/>
      <c r="S2004" s="228" t="e">
        <f>IF(C2004="",NA(),MATCH($B2004&amp;$C2004,'Smelter Reference List'!$J:$J,0))</f>
        <v>#N/A</v>
      </c>
      <c r="T2004" s="229"/>
      <c r="U2004" s="229">
        <f t="shared" ca="1" si="63"/>
        <v>0</v>
      </c>
      <c r="V2004" s="229"/>
      <c r="W2004" s="229"/>
      <c r="Y2004" s="223" t="str">
        <f t="shared" si="64"/>
        <v/>
      </c>
    </row>
    <row r="2005" spans="1:25" s="223" customFormat="1" ht="20.25">
      <c r="A2005" s="293"/>
      <c r="B2005" s="294" t="str">
        <f>IF(LEN(A2005)=0,"",INDEX('Smelter Reference List'!$A:$A,MATCH($A2005,'Smelter Reference List'!$E:$E,0)))</f>
        <v/>
      </c>
      <c r="C2005" s="300" t="str">
        <f>IF(LEN(A2005)=0,"",INDEX('Smelter Reference List'!$C:$C,MATCH($A2005,'Smelter Reference List'!$E:$E,0)))</f>
        <v/>
      </c>
      <c r="D2005" s="294" t="str">
        <f ca="1">IF(ISERROR($S2005),"",OFFSET('Smelter Reference List'!$C$4,$S2005-4,0)&amp;"")</f>
        <v/>
      </c>
      <c r="E2005" s="294" t="str">
        <f ca="1">IF(ISERROR($S2005),"",OFFSET('Smelter Reference List'!$D$4,$S2005-4,0)&amp;"")</f>
        <v/>
      </c>
      <c r="F2005" s="294" t="str">
        <f ca="1">IF(ISERROR($S2005),"",OFFSET('Smelter Reference List'!$E$4,$S2005-4,0))</f>
        <v/>
      </c>
      <c r="G2005" s="294" t="str">
        <f ca="1">IF(C2005=$U$4,"Enter smelter details", IF(ISERROR($S2005),"",OFFSET('Smelter Reference List'!$F$4,$S2005-4,0)))</f>
        <v/>
      </c>
      <c r="H2005" s="295" t="str">
        <f ca="1">IF(ISERROR($S2005),"",OFFSET('Smelter Reference List'!$G$4,$S2005-4,0))</f>
        <v/>
      </c>
      <c r="I2005" s="296" t="str">
        <f ca="1">IF(ISERROR($S2005),"",OFFSET('Smelter Reference List'!$H$4,$S2005-4,0))</f>
        <v/>
      </c>
      <c r="J2005" s="296" t="str">
        <f ca="1">IF(ISERROR($S2005),"",OFFSET('Smelter Reference List'!$I$4,$S2005-4,0))</f>
        <v/>
      </c>
      <c r="K2005" s="297"/>
      <c r="L2005" s="297"/>
      <c r="M2005" s="297"/>
      <c r="N2005" s="297"/>
      <c r="O2005" s="297"/>
      <c r="P2005" s="297"/>
      <c r="Q2005" s="298"/>
      <c r="R2005" s="227"/>
      <c r="S2005" s="228" t="e">
        <f>IF(C2005="",NA(),MATCH($B2005&amp;$C2005,'Smelter Reference List'!$J:$J,0))</f>
        <v>#N/A</v>
      </c>
      <c r="T2005" s="229"/>
      <c r="U2005" s="229">
        <f t="shared" ca="1" si="63"/>
        <v>0</v>
      </c>
      <c r="V2005" s="229"/>
      <c r="W2005" s="229"/>
      <c r="Y2005" s="223" t="str">
        <f t="shared" si="64"/>
        <v/>
      </c>
    </row>
    <row r="2006" spans="1:25" s="223" customFormat="1" ht="20.25">
      <c r="A2006" s="293"/>
      <c r="B2006" s="294" t="str">
        <f>IF(LEN(A2006)=0,"",INDEX('Smelter Reference List'!$A:$A,MATCH($A2006,'Smelter Reference List'!$E:$E,0)))</f>
        <v/>
      </c>
      <c r="C2006" s="300" t="str">
        <f>IF(LEN(A2006)=0,"",INDEX('Smelter Reference List'!$C:$C,MATCH($A2006,'Smelter Reference List'!$E:$E,0)))</f>
        <v/>
      </c>
      <c r="D2006" s="294" t="str">
        <f ca="1">IF(ISERROR($S2006),"",OFFSET('Smelter Reference List'!$C$4,$S2006-4,0)&amp;"")</f>
        <v/>
      </c>
      <c r="E2006" s="294" t="str">
        <f ca="1">IF(ISERROR($S2006),"",OFFSET('Smelter Reference List'!$D$4,$S2006-4,0)&amp;"")</f>
        <v/>
      </c>
      <c r="F2006" s="294" t="str">
        <f ca="1">IF(ISERROR($S2006),"",OFFSET('Smelter Reference List'!$E$4,$S2006-4,0))</f>
        <v/>
      </c>
      <c r="G2006" s="294" t="str">
        <f ca="1">IF(C2006=$U$4,"Enter smelter details", IF(ISERROR($S2006),"",OFFSET('Smelter Reference List'!$F$4,$S2006-4,0)))</f>
        <v/>
      </c>
      <c r="H2006" s="295" t="str">
        <f ca="1">IF(ISERROR($S2006),"",OFFSET('Smelter Reference List'!$G$4,$S2006-4,0))</f>
        <v/>
      </c>
      <c r="I2006" s="296" t="str">
        <f ca="1">IF(ISERROR($S2006),"",OFFSET('Smelter Reference List'!$H$4,$S2006-4,0))</f>
        <v/>
      </c>
      <c r="J2006" s="296" t="str">
        <f ca="1">IF(ISERROR($S2006),"",OFFSET('Smelter Reference List'!$I$4,$S2006-4,0))</f>
        <v/>
      </c>
      <c r="K2006" s="297"/>
      <c r="L2006" s="297"/>
      <c r="M2006" s="297"/>
      <c r="N2006" s="297"/>
      <c r="O2006" s="297"/>
      <c r="P2006" s="297"/>
      <c r="Q2006" s="298"/>
      <c r="R2006" s="227"/>
      <c r="S2006" s="228" t="e">
        <f>IF(C2006="",NA(),MATCH($B2006&amp;$C2006,'Smelter Reference List'!$J:$J,0))</f>
        <v>#N/A</v>
      </c>
      <c r="T2006" s="229"/>
      <c r="U2006" s="229">
        <f t="shared" ca="1" si="63"/>
        <v>0</v>
      </c>
      <c r="V2006" s="229"/>
      <c r="W2006" s="229"/>
      <c r="Y2006" s="223" t="str">
        <f t="shared" si="64"/>
        <v/>
      </c>
    </row>
    <row r="2007" spans="1:25" s="223" customFormat="1" ht="20.25">
      <c r="A2007" s="293"/>
      <c r="B2007" s="294" t="str">
        <f>IF(LEN(A2007)=0,"",INDEX('Smelter Reference List'!$A:$A,MATCH($A2007,'Smelter Reference List'!$E:$E,0)))</f>
        <v/>
      </c>
      <c r="C2007" s="300" t="str">
        <f>IF(LEN(A2007)=0,"",INDEX('Smelter Reference List'!$C:$C,MATCH($A2007,'Smelter Reference List'!$E:$E,0)))</f>
        <v/>
      </c>
      <c r="D2007" s="294" t="str">
        <f ca="1">IF(ISERROR($S2007),"",OFFSET('Smelter Reference List'!$C$4,$S2007-4,0)&amp;"")</f>
        <v/>
      </c>
      <c r="E2007" s="294" t="str">
        <f ca="1">IF(ISERROR($S2007),"",OFFSET('Smelter Reference List'!$D$4,$S2007-4,0)&amp;"")</f>
        <v/>
      </c>
      <c r="F2007" s="294" t="str">
        <f ca="1">IF(ISERROR($S2007),"",OFFSET('Smelter Reference List'!$E$4,$S2007-4,0))</f>
        <v/>
      </c>
      <c r="G2007" s="294" t="str">
        <f ca="1">IF(C2007=$U$4,"Enter smelter details", IF(ISERROR($S2007),"",OFFSET('Smelter Reference List'!$F$4,$S2007-4,0)))</f>
        <v/>
      </c>
      <c r="H2007" s="295" t="str">
        <f ca="1">IF(ISERROR($S2007),"",OFFSET('Smelter Reference List'!$G$4,$S2007-4,0))</f>
        <v/>
      </c>
      <c r="I2007" s="296" t="str">
        <f ca="1">IF(ISERROR($S2007),"",OFFSET('Smelter Reference List'!$H$4,$S2007-4,0))</f>
        <v/>
      </c>
      <c r="J2007" s="296" t="str">
        <f ca="1">IF(ISERROR($S2007),"",OFFSET('Smelter Reference List'!$I$4,$S2007-4,0))</f>
        <v/>
      </c>
      <c r="K2007" s="297"/>
      <c r="L2007" s="297"/>
      <c r="M2007" s="297"/>
      <c r="N2007" s="297"/>
      <c r="O2007" s="297"/>
      <c r="P2007" s="297"/>
      <c r="Q2007" s="298"/>
      <c r="R2007" s="227"/>
      <c r="S2007" s="228" t="e">
        <f>IF(C2007="",NA(),MATCH($B2007&amp;$C2007,'Smelter Reference List'!$J:$J,0))</f>
        <v>#N/A</v>
      </c>
      <c r="T2007" s="229"/>
      <c r="U2007" s="229">
        <f t="shared" ca="1" si="63"/>
        <v>0</v>
      </c>
      <c r="V2007" s="229"/>
      <c r="W2007" s="229"/>
      <c r="Y2007" s="223" t="str">
        <f t="shared" si="64"/>
        <v/>
      </c>
    </row>
    <row r="2008" spans="1:25" s="223" customFormat="1" ht="20.25">
      <c r="A2008" s="293"/>
      <c r="B2008" s="294" t="str">
        <f>IF(LEN(A2008)=0,"",INDEX('Smelter Reference List'!$A:$A,MATCH($A2008,'Smelter Reference List'!$E:$E,0)))</f>
        <v/>
      </c>
      <c r="C2008" s="300" t="str">
        <f>IF(LEN(A2008)=0,"",INDEX('Smelter Reference List'!$C:$C,MATCH($A2008,'Smelter Reference List'!$E:$E,0)))</f>
        <v/>
      </c>
      <c r="D2008" s="294" t="str">
        <f ca="1">IF(ISERROR($S2008),"",OFFSET('Smelter Reference List'!$C$4,$S2008-4,0)&amp;"")</f>
        <v/>
      </c>
      <c r="E2008" s="294" t="str">
        <f ca="1">IF(ISERROR($S2008),"",OFFSET('Smelter Reference List'!$D$4,$S2008-4,0)&amp;"")</f>
        <v/>
      </c>
      <c r="F2008" s="294" t="str">
        <f ca="1">IF(ISERROR($S2008),"",OFFSET('Smelter Reference List'!$E$4,$S2008-4,0))</f>
        <v/>
      </c>
      <c r="G2008" s="294" t="str">
        <f ca="1">IF(C2008=$U$4,"Enter smelter details", IF(ISERROR($S2008),"",OFFSET('Smelter Reference List'!$F$4,$S2008-4,0)))</f>
        <v/>
      </c>
      <c r="H2008" s="295" t="str">
        <f ca="1">IF(ISERROR($S2008),"",OFFSET('Smelter Reference List'!$G$4,$S2008-4,0))</f>
        <v/>
      </c>
      <c r="I2008" s="296" t="str">
        <f ca="1">IF(ISERROR($S2008),"",OFFSET('Smelter Reference List'!$H$4,$S2008-4,0))</f>
        <v/>
      </c>
      <c r="J2008" s="296" t="str">
        <f ca="1">IF(ISERROR($S2008),"",OFFSET('Smelter Reference List'!$I$4,$S2008-4,0))</f>
        <v/>
      </c>
      <c r="K2008" s="297"/>
      <c r="L2008" s="297"/>
      <c r="M2008" s="297"/>
      <c r="N2008" s="297"/>
      <c r="O2008" s="297"/>
      <c r="P2008" s="297"/>
      <c r="Q2008" s="298"/>
      <c r="R2008" s="227"/>
      <c r="S2008" s="228" t="e">
        <f>IF(C2008="",NA(),MATCH($B2008&amp;$C2008,'Smelter Reference List'!$J:$J,0))</f>
        <v>#N/A</v>
      </c>
      <c r="T2008" s="229"/>
      <c r="U2008" s="229">
        <f t="shared" ca="1" si="63"/>
        <v>0</v>
      </c>
      <c r="V2008" s="229"/>
      <c r="W2008" s="229"/>
      <c r="Y2008" s="223" t="str">
        <f t="shared" si="64"/>
        <v/>
      </c>
    </row>
    <row r="2009" spans="1:25" s="223" customFormat="1" ht="20.25">
      <c r="A2009" s="293"/>
      <c r="B2009" s="294" t="str">
        <f>IF(LEN(A2009)=0,"",INDEX('Smelter Reference List'!$A:$A,MATCH($A2009,'Smelter Reference List'!$E:$E,0)))</f>
        <v/>
      </c>
      <c r="C2009" s="300" t="str">
        <f>IF(LEN(A2009)=0,"",INDEX('Smelter Reference List'!$C:$C,MATCH($A2009,'Smelter Reference List'!$E:$E,0)))</f>
        <v/>
      </c>
      <c r="D2009" s="294" t="str">
        <f ca="1">IF(ISERROR($S2009),"",OFFSET('Smelter Reference List'!$C$4,$S2009-4,0)&amp;"")</f>
        <v/>
      </c>
      <c r="E2009" s="294" t="str">
        <f ca="1">IF(ISERROR($S2009),"",OFFSET('Smelter Reference List'!$D$4,$S2009-4,0)&amp;"")</f>
        <v/>
      </c>
      <c r="F2009" s="294" t="str">
        <f ca="1">IF(ISERROR($S2009),"",OFFSET('Smelter Reference List'!$E$4,$S2009-4,0))</f>
        <v/>
      </c>
      <c r="G2009" s="294" t="str">
        <f ca="1">IF(C2009=$U$4,"Enter smelter details", IF(ISERROR($S2009),"",OFFSET('Smelter Reference List'!$F$4,$S2009-4,0)))</f>
        <v/>
      </c>
      <c r="H2009" s="295" t="str">
        <f ca="1">IF(ISERROR($S2009),"",OFFSET('Smelter Reference List'!$G$4,$S2009-4,0))</f>
        <v/>
      </c>
      <c r="I2009" s="296" t="str">
        <f ca="1">IF(ISERROR($S2009),"",OFFSET('Smelter Reference List'!$H$4,$S2009-4,0))</f>
        <v/>
      </c>
      <c r="J2009" s="296" t="str">
        <f ca="1">IF(ISERROR($S2009),"",OFFSET('Smelter Reference List'!$I$4,$S2009-4,0))</f>
        <v/>
      </c>
      <c r="K2009" s="297"/>
      <c r="L2009" s="297"/>
      <c r="M2009" s="297"/>
      <c r="N2009" s="297"/>
      <c r="O2009" s="297"/>
      <c r="P2009" s="297"/>
      <c r="Q2009" s="298"/>
      <c r="R2009" s="227"/>
      <c r="S2009" s="228" t="e">
        <f>IF(C2009="",NA(),MATCH($B2009&amp;$C2009,'Smelter Reference List'!$J:$J,0))</f>
        <v>#N/A</v>
      </c>
      <c r="T2009" s="229"/>
      <c r="U2009" s="229">
        <f t="shared" ca="1" si="63"/>
        <v>0</v>
      </c>
      <c r="V2009" s="229"/>
      <c r="W2009" s="229"/>
      <c r="Y2009" s="223" t="str">
        <f t="shared" si="64"/>
        <v/>
      </c>
    </row>
    <row r="2010" spans="1:25" s="223" customFormat="1" ht="20.25">
      <c r="A2010" s="293"/>
      <c r="B2010" s="294" t="str">
        <f>IF(LEN(A2010)=0,"",INDEX('Smelter Reference List'!$A:$A,MATCH($A2010,'Smelter Reference List'!$E:$E,0)))</f>
        <v/>
      </c>
      <c r="C2010" s="300" t="str">
        <f>IF(LEN(A2010)=0,"",INDEX('Smelter Reference List'!$C:$C,MATCH($A2010,'Smelter Reference List'!$E:$E,0)))</f>
        <v/>
      </c>
      <c r="D2010" s="294" t="str">
        <f ca="1">IF(ISERROR($S2010),"",OFFSET('Smelter Reference List'!$C$4,$S2010-4,0)&amp;"")</f>
        <v/>
      </c>
      <c r="E2010" s="294" t="str">
        <f ca="1">IF(ISERROR($S2010),"",OFFSET('Smelter Reference List'!$D$4,$S2010-4,0)&amp;"")</f>
        <v/>
      </c>
      <c r="F2010" s="294" t="str">
        <f ca="1">IF(ISERROR($S2010),"",OFFSET('Smelter Reference List'!$E$4,$S2010-4,0))</f>
        <v/>
      </c>
      <c r="G2010" s="294" t="str">
        <f ca="1">IF(C2010=$U$4,"Enter smelter details", IF(ISERROR($S2010),"",OFFSET('Smelter Reference List'!$F$4,$S2010-4,0)))</f>
        <v/>
      </c>
      <c r="H2010" s="295" t="str">
        <f ca="1">IF(ISERROR($S2010),"",OFFSET('Smelter Reference List'!$G$4,$S2010-4,0))</f>
        <v/>
      </c>
      <c r="I2010" s="296" t="str">
        <f ca="1">IF(ISERROR($S2010),"",OFFSET('Smelter Reference List'!$H$4,$S2010-4,0))</f>
        <v/>
      </c>
      <c r="J2010" s="296" t="str">
        <f ca="1">IF(ISERROR($S2010),"",OFFSET('Smelter Reference List'!$I$4,$S2010-4,0))</f>
        <v/>
      </c>
      <c r="K2010" s="297"/>
      <c r="L2010" s="297"/>
      <c r="M2010" s="297"/>
      <c r="N2010" s="297"/>
      <c r="O2010" s="297"/>
      <c r="P2010" s="297"/>
      <c r="Q2010" s="298"/>
      <c r="R2010" s="227"/>
      <c r="S2010" s="228" t="e">
        <f>IF(C2010="",NA(),MATCH($B2010&amp;$C2010,'Smelter Reference List'!$J:$J,0))</f>
        <v>#N/A</v>
      </c>
      <c r="T2010" s="229"/>
      <c r="U2010" s="229">
        <f t="shared" ca="1" si="63"/>
        <v>0</v>
      </c>
      <c r="V2010" s="229"/>
      <c r="W2010" s="229"/>
      <c r="Y2010" s="223" t="str">
        <f t="shared" si="64"/>
        <v/>
      </c>
    </row>
    <row r="2011" spans="1:25" s="223" customFormat="1" ht="20.25">
      <c r="A2011" s="293"/>
      <c r="B2011" s="294" t="str">
        <f>IF(LEN(A2011)=0,"",INDEX('Smelter Reference List'!$A:$A,MATCH($A2011,'Smelter Reference List'!$E:$E,0)))</f>
        <v/>
      </c>
      <c r="C2011" s="300" t="str">
        <f>IF(LEN(A2011)=0,"",INDEX('Smelter Reference List'!$C:$C,MATCH($A2011,'Smelter Reference List'!$E:$E,0)))</f>
        <v/>
      </c>
      <c r="D2011" s="294" t="str">
        <f ca="1">IF(ISERROR($S2011),"",OFFSET('Smelter Reference List'!$C$4,$S2011-4,0)&amp;"")</f>
        <v/>
      </c>
      <c r="E2011" s="294" t="str">
        <f ca="1">IF(ISERROR($S2011),"",OFFSET('Smelter Reference List'!$D$4,$S2011-4,0)&amp;"")</f>
        <v/>
      </c>
      <c r="F2011" s="294" t="str">
        <f ca="1">IF(ISERROR($S2011),"",OFFSET('Smelter Reference List'!$E$4,$S2011-4,0))</f>
        <v/>
      </c>
      <c r="G2011" s="294" t="str">
        <f ca="1">IF(C2011=$U$4,"Enter smelter details", IF(ISERROR($S2011),"",OFFSET('Smelter Reference List'!$F$4,$S2011-4,0)))</f>
        <v/>
      </c>
      <c r="H2011" s="295" t="str">
        <f ca="1">IF(ISERROR($S2011),"",OFFSET('Smelter Reference List'!$G$4,$S2011-4,0))</f>
        <v/>
      </c>
      <c r="I2011" s="296" t="str">
        <f ca="1">IF(ISERROR($S2011),"",OFFSET('Smelter Reference List'!$H$4,$S2011-4,0))</f>
        <v/>
      </c>
      <c r="J2011" s="296" t="str">
        <f ca="1">IF(ISERROR($S2011),"",OFFSET('Smelter Reference List'!$I$4,$S2011-4,0))</f>
        <v/>
      </c>
      <c r="K2011" s="297"/>
      <c r="L2011" s="297"/>
      <c r="M2011" s="297"/>
      <c r="N2011" s="297"/>
      <c r="O2011" s="297"/>
      <c r="P2011" s="297"/>
      <c r="Q2011" s="298"/>
      <c r="R2011" s="227"/>
      <c r="S2011" s="228" t="e">
        <f>IF(C2011="",NA(),MATCH($B2011&amp;$C2011,'Smelter Reference List'!$J:$J,0))</f>
        <v>#N/A</v>
      </c>
      <c r="T2011" s="229"/>
      <c r="U2011" s="229">
        <f t="shared" ca="1" si="63"/>
        <v>0</v>
      </c>
      <c r="V2011" s="229"/>
      <c r="W2011" s="229"/>
      <c r="Y2011" s="223" t="str">
        <f t="shared" si="64"/>
        <v/>
      </c>
    </row>
    <row r="2012" spans="1:25" s="223" customFormat="1" ht="20.25">
      <c r="A2012" s="293"/>
      <c r="B2012" s="294" t="str">
        <f>IF(LEN(A2012)=0,"",INDEX('Smelter Reference List'!$A:$A,MATCH($A2012,'Smelter Reference List'!$E:$E,0)))</f>
        <v/>
      </c>
      <c r="C2012" s="300" t="str">
        <f>IF(LEN(A2012)=0,"",INDEX('Smelter Reference List'!$C:$C,MATCH($A2012,'Smelter Reference List'!$E:$E,0)))</f>
        <v/>
      </c>
      <c r="D2012" s="294" t="str">
        <f ca="1">IF(ISERROR($S2012),"",OFFSET('Smelter Reference List'!$C$4,$S2012-4,0)&amp;"")</f>
        <v/>
      </c>
      <c r="E2012" s="294" t="str">
        <f ca="1">IF(ISERROR($S2012),"",OFFSET('Smelter Reference List'!$D$4,$S2012-4,0)&amp;"")</f>
        <v/>
      </c>
      <c r="F2012" s="294" t="str">
        <f ca="1">IF(ISERROR($S2012),"",OFFSET('Smelter Reference List'!$E$4,$S2012-4,0))</f>
        <v/>
      </c>
      <c r="G2012" s="294" t="str">
        <f ca="1">IF(C2012=$U$4,"Enter smelter details", IF(ISERROR($S2012),"",OFFSET('Smelter Reference List'!$F$4,$S2012-4,0)))</f>
        <v/>
      </c>
      <c r="H2012" s="295" t="str">
        <f ca="1">IF(ISERROR($S2012),"",OFFSET('Smelter Reference List'!$G$4,$S2012-4,0))</f>
        <v/>
      </c>
      <c r="I2012" s="296" t="str">
        <f ca="1">IF(ISERROR($S2012),"",OFFSET('Smelter Reference List'!$H$4,$S2012-4,0))</f>
        <v/>
      </c>
      <c r="J2012" s="296" t="str">
        <f ca="1">IF(ISERROR($S2012),"",OFFSET('Smelter Reference List'!$I$4,$S2012-4,0))</f>
        <v/>
      </c>
      <c r="K2012" s="297"/>
      <c r="L2012" s="297"/>
      <c r="M2012" s="297"/>
      <c r="N2012" s="297"/>
      <c r="O2012" s="297"/>
      <c r="P2012" s="297"/>
      <c r="Q2012" s="298"/>
      <c r="R2012" s="227"/>
      <c r="S2012" s="228" t="e">
        <f>IF(C2012="",NA(),MATCH($B2012&amp;$C2012,'Smelter Reference List'!$J:$J,0))</f>
        <v>#N/A</v>
      </c>
      <c r="T2012" s="229"/>
      <c r="U2012" s="229">
        <f t="shared" ca="1" si="63"/>
        <v>0</v>
      </c>
      <c r="V2012" s="229"/>
      <c r="W2012" s="229"/>
      <c r="Y2012" s="223" t="str">
        <f t="shared" si="64"/>
        <v/>
      </c>
    </row>
    <row r="2013" spans="1:25" s="223" customFormat="1" ht="20.25">
      <c r="A2013" s="293"/>
      <c r="B2013" s="294" t="str">
        <f>IF(LEN(A2013)=0,"",INDEX('Smelter Reference List'!$A:$A,MATCH($A2013,'Smelter Reference List'!$E:$E,0)))</f>
        <v/>
      </c>
      <c r="C2013" s="300" t="str">
        <f>IF(LEN(A2013)=0,"",INDEX('Smelter Reference List'!$C:$C,MATCH($A2013,'Smelter Reference List'!$E:$E,0)))</f>
        <v/>
      </c>
      <c r="D2013" s="294" t="str">
        <f ca="1">IF(ISERROR($S2013),"",OFFSET('Smelter Reference List'!$C$4,$S2013-4,0)&amp;"")</f>
        <v/>
      </c>
      <c r="E2013" s="294" t="str">
        <f ca="1">IF(ISERROR($S2013),"",OFFSET('Smelter Reference List'!$D$4,$S2013-4,0)&amp;"")</f>
        <v/>
      </c>
      <c r="F2013" s="294" t="str">
        <f ca="1">IF(ISERROR($S2013),"",OFFSET('Smelter Reference List'!$E$4,$S2013-4,0))</f>
        <v/>
      </c>
      <c r="G2013" s="294" t="str">
        <f ca="1">IF(C2013=$U$4,"Enter smelter details", IF(ISERROR($S2013),"",OFFSET('Smelter Reference List'!$F$4,$S2013-4,0)))</f>
        <v/>
      </c>
      <c r="H2013" s="295" t="str">
        <f ca="1">IF(ISERROR($S2013),"",OFFSET('Smelter Reference List'!$G$4,$S2013-4,0))</f>
        <v/>
      </c>
      <c r="I2013" s="296" t="str">
        <f ca="1">IF(ISERROR($S2013),"",OFFSET('Smelter Reference List'!$H$4,$S2013-4,0))</f>
        <v/>
      </c>
      <c r="J2013" s="296" t="str">
        <f ca="1">IF(ISERROR($S2013),"",OFFSET('Smelter Reference List'!$I$4,$S2013-4,0))</f>
        <v/>
      </c>
      <c r="K2013" s="297"/>
      <c r="L2013" s="297"/>
      <c r="M2013" s="297"/>
      <c r="N2013" s="297"/>
      <c r="O2013" s="297"/>
      <c r="P2013" s="297"/>
      <c r="Q2013" s="298"/>
      <c r="R2013" s="227"/>
      <c r="S2013" s="228" t="e">
        <f>IF(C2013="",NA(),MATCH($B2013&amp;$C2013,'Smelter Reference List'!$J:$J,0))</f>
        <v>#N/A</v>
      </c>
      <c r="T2013" s="229"/>
      <c r="U2013" s="229">
        <f t="shared" ca="1" si="63"/>
        <v>0</v>
      </c>
      <c r="V2013" s="229"/>
      <c r="W2013" s="229"/>
      <c r="Y2013" s="223" t="str">
        <f t="shared" si="64"/>
        <v/>
      </c>
    </row>
    <row r="2014" spans="1:25" s="223" customFormat="1" ht="20.25">
      <c r="A2014" s="293"/>
      <c r="B2014" s="294" t="str">
        <f>IF(LEN(A2014)=0,"",INDEX('Smelter Reference List'!$A:$A,MATCH($A2014,'Smelter Reference List'!$E:$E,0)))</f>
        <v/>
      </c>
      <c r="C2014" s="300" t="str">
        <f>IF(LEN(A2014)=0,"",INDEX('Smelter Reference List'!$C:$C,MATCH($A2014,'Smelter Reference List'!$E:$E,0)))</f>
        <v/>
      </c>
      <c r="D2014" s="294" t="str">
        <f ca="1">IF(ISERROR($S2014),"",OFFSET('Smelter Reference List'!$C$4,$S2014-4,0)&amp;"")</f>
        <v/>
      </c>
      <c r="E2014" s="294" t="str">
        <f ca="1">IF(ISERROR($S2014),"",OFFSET('Smelter Reference List'!$D$4,$S2014-4,0)&amp;"")</f>
        <v/>
      </c>
      <c r="F2014" s="294" t="str">
        <f ca="1">IF(ISERROR($S2014),"",OFFSET('Smelter Reference List'!$E$4,$S2014-4,0))</f>
        <v/>
      </c>
      <c r="G2014" s="294" t="str">
        <f ca="1">IF(C2014=$U$4,"Enter smelter details", IF(ISERROR($S2014),"",OFFSET('Smelter Reference List'!$F$4,$S2014-4,0)))</f>
        <v/>
      </c>
      <c r="H2014" s="295" t="str">
        <f ca="1">IF(ISERROR($S2014),"",OFFSET('Smelter Reference List'!$G$4,$S2014-4,0))</f>
        <v/>
      </c>
      <c r="I2014" s="296" t="str">
        <f ca="1">IF(ISERROR($S2014),"",OFFSET('Smelter Reference List'!$H$4,$S2014-4,0))</f>
        <v/>
      </c>
      <c r="J2014" s="296" t="str">
        <f ca="1">IF(ISERROR($S2014),"",OFFSET('Smelter Reference List'!$I$4,$S2014-4,0))</f>
        <v/>
      </c>
      <c r="K2014" s="297"/>
      <c r="L2014" s="297"/>
      <c r="M2014" s="297"/>
      <c r="N2014" s="297"/>
      <c r="O2014" s="297"/>
      <c r="P2014" s="297"/>
      <c r="Q2014" s="298"/>
      <c r="R2014" s="227"/>
      <c r="S2014" s="228" t="e">
        <f>IF(C2014="",NA(),MATCH($B2014&amp;$C2014,'Smelter Reference List'!$J:$J,0))</f>
        <v>#N/A</v>
      </c>
      <c r="T2014" s="229"/>
      <c r="U2014" s="229">
        <f t="shared" ca="1" si="63"/>
        <v>0</v>
      </c>
      <c r="V2014" s="229"/>
      <c r="W2014" s="229"/>
      <c r="Y2014" s="223" t="str">
        <f t="shared" si="64"/>
        <v/>
      </c>
    </row>
    <row r="2015" spans="1:25" s="223" customFormat="1" ht="20.25">
      <c r="A2015" s="293"/>
      <c r="B2015" s="294" t="str">
        <f>IF(LEN(A2015)=0,"",INDEX('Smelter Reference List'!$A:$A,MATCH($A2015,'Smelter Reference List'!$E:$E,0)))</f>
        <v/>
      </c>
      <c r="C2015" s="300" t="str">
        <f>IF(LEN(A2015)=0,"",INDEX('Smelter Reference List'!$C:$C,MATCH($A2015,'Smelter Reference List'!$E:$E,0)))</f>
        <v/>
      </c>
      <c r="D2015" s="294" t="str">
        <f ca="1">IF(ISERROR($S2015),"",OFFSET('Smelter Reference List'!$C$4,$S2015-4,0)&amp;"")</f>
        <v/>
      </c>
      <c r="E2015" s="294" t="str">
        <f ca="1">IF(ISERROR($S2015),"",OFFSET('Smelter Reference List'!$D$4,$S2015-4,0)&amp;"")</f>
        <v/>
      </c>
      <c r="F2015" s="294" t="str">
        <f ca="1">IF(ISERROR($S2015),"",OFFSET('Smelter Reference List'!$E$4,$S2015-4,0))</f>
        <v/>
      </c>
      <c r="G2015" s="294" t="str">
        <f ca="1">IF(C2015=$U$4,"Enter smelter details", IF(ISERROR($S2015),"",OFFSET('Smelter Reference List'!$F$4,$S2015-4,0)))</f>
        <v/>
      </c>
      <c r="H2015" s="295" t="str">
        <f ca="1">IF(ISERROR($S2015),"",OFFSET('Smelter Reference List'!$G$4,$S2015-4,0))</f>
        <v/>
      </c>
      <c r="I2015" s="296" t="str">
        <f ca="1">IF(ISERROR($S2015),"",OFFSET('Smelter Reference List'!$H$4,$S2015-4,0))</f>
        <v/>
      </c>
      <c r="J2015" s="296" t="str">
        <f ca="1">IF(ISERROR($S2015),"",OFFSET('Smelter Reference List'!$I$4,$S2015-4,0))</f>
        <v/>
      </c>
      <c r="K2015" s="297"/>
      <c r="L2015" s="297"/>
      <c r="M2015" s="297"/>
      <c r="N2015" s="297"/>
      <c r="O2015" s="297"/>
      <c r="P2015" s="297"/>
      <c r="Q2015" s="298"/>
      <c r="R2015" s="227"/>
      <c r="S2015" s="228" t="e">
        <f>IF(C2015="",NA(),MATCH($B2015&amp;$C2015,'Smelter Reference List'!$J:$J,0))</f>
        <v>#N/A</v>
      </c>
      <c r="T2015" s="229"/>
      <c r="U2015" s="229">
        <f t="shared" ca="1" si="63"/>
        <v>0</v>
      </c>
      <c r="V2015" s="229"/>
      <c r="W2015" s="229"/>
      <c r="Y2015" s="223" t="str">
        <f t="shared" si="64"/>
        <v/>
      </c>
    </row>
    <row r="2016" spans="1:25" s="223" customFormat="1" ht="20.25">
      <c r="A2016" s="293"/>
      <c r="B2016" s="294" t="str">
        <f>IF(LEN(A2016)=0,"",INDEX('Smelter Reference List'!$A:$A,MATCH($A2016,'Smelter Reference List'!$E:$E,0)))</f>
        <v/>
      </c>
      <c r="C2016" s="300" t="str">
        <f>IF(LEN(A2016)=0,"",INDEX('Smelter Reference List'!$C:$C,MATCH($A2016,'Smelter Reference List'!$E:$E,0)))</f>
        <v/>
      </c>
      <c r="D2016" s="294" t="str">
        <f ca="1">IF(ISERROR($S2016),"",OFFSET('Smelter Reference List'!$C$4,$S2016-4,0)&amp;"")</f>
        <v/>
      </c>
      <c r="E2016" s="294" t="str">
        <f ca="1">IF(ISERROR($S2016),"",OFFSET('Smelter Reference List'!$D$4,$S2016-4,0)&amp;"")</f>
        <v/>
      </c>
      <c r="F2016" s="294" t="str">
        <f ca="1">IF(ISERROR($S2016),"",OFFSET('Smelter Reference List'!$E$4,$S2016-4,0))</f>
        <v/>
      </c>
      <c r="G2016" s="294" t="str">
        <f ca="1">IF(C2016=$U$4,"Enter smelter details", IF(ISERROR($S2016),"",OFFSET('Smelter Reference List'!$F$4,$S2016-4,0)))</f>
        <v/>
      </c>
      <c r="H2016" s="295" t="str">
        <f ca="1">IF(ISERROR($S2016),"",OFFSET('Smelter Reference List'!$G$4,$S2016-4,0))</f>
        <v/>
      </c>
      <c r="I2016" s="296" t="str">
        <f ca="1">IF(ISERROR($S2016),"",OFFSET('Smelter Reference List'!$H$4,$S2016-4,0))</f>
        <v/>
      </c>
      <c r="J2016" s="296" t="str">
        <f ca="1">IF(ISERROR($S2016),"",OFFSET('Smelter Reference List'!$I$4,$S2016-4,0))</f>
        <v/>
      </c>
      <c r="K2016" s="297"/>
      <c r="L2016" s="297"/>
      <c r="M2016" s="297"/>
      <c r="N2016" s="297"/>
      <c r="O2016" s="297"/>
      <c r="P2016" s="297"/>
      <c r="Q2016" s="298"/>
      <c r="R2016" s="227"/>
      <c r="S2016" s="228" t="e">
        <f>IF(C2016="",NA(),MATCH($B2016&amp;$C2016,'Smelter Reference List'!$J:$J,0))</f>
        <v>#N/A</v>
      </c>
      <c r="T2016" s="229"/>
      <c r="U2016" s="229">
        <f t="shared" ca="1" si="63"/>
        <v>0</v>
      </c>
      <c r="V2016" s="229"/>
      <c r="W2016" s="229"/>
      <c r="Y2016" s="223" t="str">
        <f t="shared" si="64"/>
        <v/>
      </c>
    </row>
    <row r="2017" spans="1:25" s="223" customFormat="1" ht="20.25">
      <c r="A2017" s="293"/>
      <c r="B2017" s="294" t="str">
        <f>IF(LEN(A2017)=0,"",INDEX('Smelter Reference List'!$A:$A,MATCH($A2017,'Smelter Reference List'!$E:$E,0)))</f>
        <v/>
      </c>
      <c r="C2017" s="300" t="str">
        <f>IF(LEN(A2017)=0,"",INDEX('Smelter Reference List'!$C:$C,MATCH($A2017,'Smelter Reference List'!$E:$E,0)))</f>
        <v/>
      </c>
      <c r="D2017" s="294" t="str">
        <f ca="1">IF(ISERROR($S2017),"",OFFSET('Smelter Reference List'!$C$4,$S2017-4,0)&amp;"")</f>
        <v/>
      </c>
      <c r="E2017" s="294" t="str">
        <f ca="1">IF(ISERROR($S2017),"",OFFSET('Smelter Reference List'!$D$4,$S2017-4,0)&amp;"")</f>
        <v/>
      </c>
      <c r="F2017" s="294" t="str">
        <f ca="1">IF(ISERROR($S2017),"",OFFSET('Smelter Reference List'!$E$4,$S2017-4,0))</f>
        <v/>
      </c>
      <c r="G2017" s="294" t="str">
        <f ca="1">IF(C2017=$U$4,"Enter smelter details", IF(ISERROR($S2017),"",OFFSET('Smelter Reference List'!$F$4,$S2017-4,0)))</f>
        <v/>
      </c>
      <c r="H2017" s="295" t="str">
        <f ca="1">IF(ISERROR($S2017),"",OFFSET('Smelter Reference List'!$G$4,$S2017-4,0))</f>
        <v/>
      </c>
      <c r="I2017" s="296" t="str">
        <f ca="1">IF(ISERROR($S2017),"",OFFSET('Smelter Reference List'!$H$4,$S2017-4,0))</f>
        <v/>
      </c>
      <c r="J2017" s="296" t="str">
        <f ca="1">IF(ISERROR($S2017),"",OFFSET('Smelter Reference List'!$I$4,$S2017-4,0))</f>
        <v/>
      </c>
      <c r="K2017" s="297"/>
      <c r="L2017" s="297"/>
      <c r="M2017" s="297"/>
      <c r="N2017" s="297"/>
      <c r="O2017" s="297"/>
      <c r="P2017" s="297"/>
      <c r="Q2017" s="298"/>
      <c r="R2017" s="227"/>
      <c r="S2017" s="228" t="e">
        <f>IF(C2017="",NA(),MATCH($B2017&amp;$C2017,'Smelter Reference List'!$J:$J,0))</f>
        <v>#N/A</v>
      </c>
      <c r="T2017" s="229"/>
      <c r="U2017" s="229">
        <f t="shared" ca="1" si="63"/>
        <v>0</v>
      </c>
      <c r="V2017" s="229"/>
      <c r="W2017" s="229"/>
      <c r="Y2017" s="223" t="str">
        <f t="shared" si="64"/>
        <v/>
      </c>
    </row>
    <row r="2018" spans="1:25" s="223" customFormat="1" ht="20.25">
      <c r="A2018" s="293"/>
      <c r="B2018" s="294" t="str">
        <f>IF(LEN(A2018)=0,"",INDEX('Smelter Reference List'!$A:$A,MATCH($A2018,'Smelter Reference List'!$E:$E,0)))</f>
        <v/>
      </c>
      <c r="C2018" s="300" t="str">
        <f>IF(LEN(A2018)=0,"",INDEX('Smelter Reference List'!$C:$C,MATCH($A2018,'Smelter Reference List'!$E:$E,0)))</f>
        <v/>
      </c>
      <c r="D2018" s="294" t="str">
        <f ca="1">IF(ISERROR($S2018),"",OFFSET('Smelter Reference List'!$C$4,$S2018-4,0)&amp;"")</f>
        <v/>
      </c>
      <c r="E2018" s="294" t="str">
        <f ca="1">IF(ISERROR($S2018),"",OFFSET('Smelter Reference List'!$D$4,$S2018-4,0)&amp;"")</f>
        <v/>
      </c>
      <c r="F2018" s="294" t="str">
        <f ca="1">IF(ISERROR($S2018),"",OFFSET('Smelter Reference List'!$E$4,$S2018-4,0))</f>
        <v/>
      </c>
      <c r="G2018" s="294" t="str">
        <f ca="1">IF(C2018=$U$4,"Enter smelter details", IF(ISERROR($S2018),"",OFFSET('Smelter Reference List'!$F$4,$S2018-4,0)))</f>
        <v/>
      </c>
      <c r="H2018" s="295" t="str">
        <f ca="1">IF(ISERROR($S2018),"",OFFSET('Smelter Reference List'!$G$4,$S2018-4,0))</f>
        <v/>
      </c>
      <c r="I2018" s="296" t="str">
        <f ca="1">IF(ISERROR($S2018),"",OFFSET('Smelter Reference List'!$H$4,$S2018-4,0))</f>
        <v/>
      </c>
      <c r="J2018" s="296" t="str">
        <f ca="1">IF(ISERROR($S2018),"",OFFSET('Smelter Reference List'!$I$4,$S2018-4,0))</f>
        <v/>
      </c>
      <c r="K2018" s="297"/>
      <c r="L2018" s="297"/>
      <c r="M2018" s="297"/>
      <c r="N2018" s="297"/>
      <c r="O2018" s="297"/>
      <c r="P2018" s="297"/>
      <c r="Q2018" s="298"/>
      <c r="R2018" s="227"/>
      <c r="S2018" s="228" t="e">
        <f>IF(C2018="",NA(),MATCH($B2018&amp;$C2018,'Smelter Reference List'!$J:$J,0))</f>
        <v>#N/A</v>
      </c>
      <c r="T2018" s="229"/>
      <c r="U2018" s="229">
        <f t="shared" ca="1" si="63"/>
        <v>0</v>
      </c>
      <c r="V2018" s="229"/>
      <c r="W2018" s="229"/>
      <c r="Y2018" s="223" t="str">
        <f t="shared" si="64"/>
        <v/>
      </c>
    </row>
    <row r="2019" spans="1:25" s="223" customFormat="1" ht="20.25">
      <c r="A2019" s="293"/>
      <c r="B2019" s="294" t="str">
        <f>IF(LEN(A2019)=0,"",INDEX('Smelter Reference List'!$A:$A,MATCH($A2019,'Smelter Reference List'!$E:$E,0)))</f>
        <v/>
      </c>
      <c r="C2019" s="300" t="str">
        <f>IF(LEN(A2019)=0,"",INDEX('Smelter Reference List'!$C:$C,MATCH($A2019,'Smelter Reference List'!$E:$E,0)))</f>
        <v/>
      </c>
      <c r="D2019" s="294" t="str">
        <f ca="1">IF(ISERROR($S2019),"",OFFSET('Smelter Reference List'!$C$4,$S2019-4,0)&amp;"")</f>
        <v/>
      </c>
      <c r="E2019" s="294" t="str">
        <f ca="1">IF(ISERROR($S2019),"",OFFSET('Smelter Reference List'!$D$4,$S2019-4,0)&amp;"")</f>
        <v/>
      </c>
      <c r="F2019" s="294" t="str">
        <f ca="1">IF(ISERROR($S2019),"",OFFSET('Smelter Reference List'!$E$4,$S2019-4,0))</f>
        <v/>
      </c>
      <c r="G2019" s="294" t="str">
        <f ca="1">IF(C2019=$U$4,"Enter smelter details", IF(ISERROR($S2019),"",OFFSET('Smelter Reference List'!$F$4,$S2019-4,0)))</f>
        <v/>
      </c>
      <c r="H2019" s="295" t="str">
        <f ca="1">IF(ISERROR($S2019),"",OFFSET('Smelter Reference List'!$G$4,$S2019-4,0))</f>
        <v/>
      </c>
      <c r="I2019" s="296" t="str">
        <f ca="1">IF(ISERROR($S2019),"",OFFSET('Smelter Reference List'!$H$4,$S2019-4,0))</f>
        <v/>
      </c>
      <c r="J2019" s="296" t="str">
        <f ca="1">IF(ISERROR($S2019),"",OFFSET('Smelter Reference List'!$I$4,$S2019-4,0))</f>
        <v/>
      </c>
      <c r="K2019" s="297"/>
      <c r="L2019" s="297"/>
      <c r="M2019" s="297"/>
      <c r="N2019" s="297"/>
      <c r="O2019" s="297"/>
      <c r="P2019" s="297"/>
      <c r="Q2019" s="298"/>
      <c r="R2019" s="227"/>
      <c r="S2019" s="228" t="e">
        <f>IF(C2019="",NA(),MATCH($B2019&amp;$C2019,'Smelter Reference List'!$J:$J,0))</f>
        <v>#N/A</v>
      </c>
      <c r="T2019" s="229"/>
      <c r="U2019" s="229">
        <f t="shared" ca="1" si="63"/>
        <v>0</v>
      </c>
      <c r="V2019" s="229"/>
      <c r="W2019" s="229"/>
      <c r="Y2019" s="223" t="str">
        <f t="shared" si="64"/>
        <v/>
      </c>
    </row>
    <row r="2020" spans="1:25" s="223" customFormat="1" ht="20.25">
      <c r="A2020" s="293"/>
      <c r="B2020" s="294" t="str">
        <f>IF(LEN(A2020)=0,"",INDEX('Smelter Reference List'!$A:$A,MATCH($A2020,'Smelter Reference List'!$E:$E,0)))</f>
        <v/>
      </c>
      <c r="C2020" s="300" t="str">
        <f>IF(LEN(A2020)=0,"",INDEX('Smelter Reference List'!$C:$C,MATCH($A2020,'Smelter Reference List'!$E:$E,0)))</f>
        <v/>
      </c>
      <c r="D2020" s="294" t="str">
        <f ca="1">IF(ISERROR($S2020),"",OFFSET('Smelter Reference List'!$C$4,$S2020-4,0)&amp;"")</f>
        <v/>
      </c>
      <c r="E2020" s="294" t="str">
        <f ca="1">IF(ISERROR($S2020),"",OFFSET('Smelter Reference List'!$D$4,$S2020-4,0)&amp;"")</f>
        <v/>
      </c>
      <c r="F2020" s="294" t="str">
        <f ca="1">IF(ISERROR($S2020),"",OFFSET('Smelter Reference List'!$E$4,$S2020-4,0))</f>
        <v/>
      </c>
      <c r="G2020" s="294" t="str">
        <f ca="1">IF(C2020=$U$4,"Enter smelter details", IF(ISERROR($S2020),"",OFFSET('Smelter Reference List'!$F$4,$S2020-4,0)))</f>
        <v/>
      </c>
      <c r="H2020" s="295" t="str">
        <f ca="1">IF(ISERROR($S2020),"",OFFSET('Smelter Reference List'!$G$4,$S2020-4,0))</f>
        <v/>
      </c>
      <c r="I2020" s="296" t="str">
        <f ca="1">IF(ISERROR($S2020),"",OFFSET('Smelter Reference List'!$H$4,$S2020-4,0))</f>
        <v/>
      </c>
      <c r="J2020" s="296" t="str">
        <f ca="1">IF(ISERROR($S2020),"",OFFSET('Smelter Reference List'!$I$4,$S2020-4,0))</f>
        <v/>
      </c>
      <c r="K2020" s="297"/>
      <c r="L2020" s="297"/>
      <c r="M2020" s="297"/>
      <c r="N2020" s="297"/>
      <c r="O2020" s="297"/>
      <c r="P2020" s="297"/>
      <c r="Q2020" s="298"/>
      <c r="R2020" s="227"/>
      <c r="S2020" s="228" t="e">
        <f>IF(C2020="",NA(),MATCH($B2020&amp;$C2020,'Smelter Reference List'!$J:$J,0))</f>
        <v>#N/A</v>
      </c>
      <c r="T2020" s="229"/>
      <c r="U2020" s="229">
        <f t="shared" ca="1" si="63"/>
        <v>0</v>
      </c>
      <c r="V2020" s="229"/>
      <c r="W2020" s="229"/>
      <c r="Y2020" s="223" t="str">
        <f t="shared" si="64"/>
        <v/>
      </c>
    </row>
    <row r="2021" spans="1:25" s="223" customFormat="1" ht="20.25">
      <c r="A2021" s="293"/>
      <c r="B2021" s="294" t="str">
        <f>IF(LEN(A2021)=0,"",INDEX('Smelter Reference List'!$A:$A,MATCH($A2021,'Smelter Reference List'!$E:$E,0)))</f>
        <v/>
      </c>
      <c r="C2021" s="300" t="str">
        <f>IF(LEN(A2021)=0,"",INDEX('Smelter Reference List'!$C:$C,MATCH($A2021,'Smelter Reference List'!$E:$E,0)))</f>
        <v/>
      </c>
      <c r="D2021" s="294" t="str">
        <f ca="1">IF(ISERROR($S2021),"",OFFSET('Smelter Reference List'!$C$4,$S2021-4,0)&amp;"")</f>
        <v/>
      </c>
      <c r="E2021" s="294" t="str">
        <f ca="1">IF(ISERROR($S2021),"",OFFSET('Smelter Reference List'!$D$4,$S2021-4,0)&amp;"")</f>
        <v/>
      </c>
      <c r="F2021" s="294" t="str">
        <f ca="1">IF(ISERROR($S2021),"",OFFSET('Smelter Reference List'!$E$4,$S2021-4,0))</f>
        <v/>
      </c>
      <c r="G2021" s="294" t="str">
        <f ca="1">IF(C2021=$U$4,"Enter smelter details", IF(ISERROR($S2021),"",OFFSET('Smelter Reference List'!$F$4,$S2021-4,0)))</f>
        <v/>
      </c>
      <c r="H2021" s="295" t="str">
        <f ca="1">IF(ISERROR($S2021),"",OFFSET('Smelter Reference List'!$G$4,$S2021-4,0))</f>
        <v/>
      </c>
      <c r="I2021" s="296" t="str">
        <f ca="1">IF(ISERROR($S2021),"",OFFSET('Smelter Reference List'!$H$4,$S2021-4,0))</f>
        <v/>
      </c>
      <c r="J2021" s="296" t="str">
        <f ca="1">IF(ISERROR($S2021),"",OFFSET('Smelter Reference List'!$I$4,$S2021-4,0))</f>
        <v/>
      </c>
      <c r="K2021" s="297"/>
      <c r="L2021" s="297"/>
      <c r="M2021" s="297"/>
      <c r="N2021" s="297"/>
      <c r="O2021" s="297"/>
      <c r="P2021" s="297"/>
      <c r="Q2021" s="298"/>
      <c r="R2021" s="227"/>
      <c r="S2021" s="228" t="e">
        <f>IF(C2021="",NA(),MATCH($B2021&amp;$C2021,'Smelter Reference List'!$J:$J,0))</f>
        <v>#N/A</v>
      </c>
      <c r="T2021" s="229"/>
      <c r="U2021" s="229">
        <f t="shared" ca="1" si="63"/>
        <v>0</v>
      </c>
      <c r="V2021" s="229"/>
      <c r="W2021" s="229"/>
      <c r="Y2021" s="223" t="str">
        <f t="shared" si="64"/>
        <v/>
      </c>
    </row>
    <row r="2022" spans="1:25" s="223" customFormat="1" ht="20.25">
      <c r="A2022" s="293"/>
      <c r="B2022" s="294" t="str">
        <f>IF(LEN(A2022)=0,"",INDEX('Smelter Reference List'!$A:$A,MATCH($A2022,'Smelter Reference List'!$E:$E,0)))</f>
        <v/>
      </c>
      <c r="C2022" s="300" t="str">
        <f>IF(LEN(A2022)=0,"",INDEX('Smelter Reference List'!$C:$C,MATCH($A2022,'Smelter Reference List'!$E:$E,0)))</f>
        <v/>
      </c>
      <c r="D2022" s="294" t="str">
        <f ca="1">IF(ISERROR($S2022),"",OFFSET('Smelter Reference List'!$C$4,$S2022-4,0)&amp;"")</f>
        <v/>
      </c>
      <c r="E2022" s="294" t="str">
        <f ca="1">IF(ISERROR($S2022),"",OFFSET('Smelter Reference List'!$D$4,$S2022-4,0)&amp;"")</f>
        <v/>
      </c>
      <c r="F2022" s="294" t="str">
        <f ca="1">IF(ISERROR($S2022),"",OFFSET('Smelter Reference List'!$E$4,$S2022-4,0))</f>
        <v/>
      </c>
      <c r="G2022" s="294" t="str">
        <f ca="1">IF(C2022=$U$4,"Enter smelter details", IF(ISERROR($S2022),"",OFFSET('Smelter Reference List'!$F$4,$S2022-4,0)))</f>
        <v/>
      </c>
      <c r="H2022" s="295" t="str">
        <f ca="1">IF(ISERROR($S2022),"",OFFSET('Smelter Reference List'!$G$4,$S2022-4,0))</f>
        <v/>
      </c>
      <c r="I2022" s="296" t="str">
        <f ca="1">IF(ISERROR($S2022),"",OFFSET('Smelter Reference List'!$H$4,$S2022-4,0))</f>
        <v/>
      </c>
      <c r="J2022" s="296" t="str">
        <f ca="1">IF(ISERROR($S2022),"",OFFSET('Smelter Reference List'!$I$4,$S2022-4,0))</f>
        <v/>
      </c>
      <c r="K2022" s="297"/>
      <c r="L2022" s="297"/>
      <c r="M2022" s="297"/>
      <c r="N2022" s="297"/>
      <c r="O2022" s="297"/>
      <c r="P2022" s="297"/>
      <c r="Q2022" s="298"/>
      <c r="R2022" s="227"/>
      <c r="S2022" s="228" t="e">
        <f>IF(C2022="",NA(),MATCH($B2022&amp;$C2022,'Smelter Reference List'!$J:$J,0))</f>
        <v>#N/A</v>
      </c>
      <c r="T2022" s="229"/>
      <c r="U2022" s="229">
        <f t="shared" ca="1" si="63"/>
        <v>0</v>
      </c>
      <c r="V2022" s="229"/>
      <c r="W2022" s="229"/>
      <c r="Y2022" s="223" t="str">
        <f t="shared" si="64"/>
        <v/>
      </c>
    </row>
    <row r="2023" spans="1:25" s="223" customFormat="1" ht="20.25">
      <c r="A2023" s="293"/>
      <c r="B2023" s="294" t="str">
        <f>IF(LEN(A2023)=0,"",INDEX('Smelter Reference List'!$A:$A,MATCH($A2023,'Smelter Reference List'!$E:$E,0)))</f>
        <v/>
      </c>
      <c r="C2023" s="300" t="str">
        <f>IF(LEN(A2023)=0,"",INDEX('Smelter Reference List'!$C:$C,MATCH($A2023,'Smelter Reference List'!$E:$E,0)))</f>
        <v/>
      </c>
      <c r="D2023" s="294" t="str">
        <f ca="1">IF(ISERROR($S2023),"",OFFSET('Smelter Reference List'!$C$4,$S2023-4,0)&amp;"")</f>
        <v/>
      </c>
      <c r="E2023" s="294" t="str">
        <f ca="1">IF(ISERROR($S2023),"",OFFSET('Smelter Reference List'!$D$4,$S2023-4,0)&amp;"")</f>
        <v/>
      </c>
      <c r="F2023" s="294" t="str">
        <f ca="1">IF(ISERROR($S2023),"",OFFSET('Smelter Reference List'!$E$4,$S2023-4,0))</f>
        <v/>
      </c>
      <c r="G2023" s="294" t="str">
        <f ca="1">IF(C2023=$U$4,"Enter smelter details", IF(ISERROR($S2023),"",OFFSET('Smelter Reference List'!$F$4,$S2023-4,0)))</f>
        <v/>
      </c>
      <c r="H2023" s="295" t="str">
        <f ca="1">IF(ISERROR($S2023),"",OFFSET('Smelter Reference List'!$G$4,$S2023-4,0))</f>
        <v/>
      </c>
      <c r="I2023" s="296" t="str">
        <f ca="1">IF(ISERROR($S2023),"",OFFSET('Smelter Reference List'!$H$4,$S2023-4,0))</f>
        <v/>
      </c>
      <c r="J2023" s="296" t="str">
        <f ca="1">IF(ISERROR($S2023),"",OFFSET('Smelter Reference List'!$I$4,$S2023-4,0))</f>
        <v/>
      </c>
      <c r="K2023" s="297"/>
      <c r="L2023" s="297"/>
      <c r="M2023" s="297"/>
      <c r="N2023" s="297"/>
      <c r="O2023" s="297"/>
      <c r="P2023" s="297"/>
      <c r="Q2023" s="298"/>
      <c r="R2023" s="227"/>
      <c r="S2023" s="228" t="e">
        <f>IF(C2023="",NA(),MATCH($B2023&amp;$C2023,'Smelter Reference List'!$J:$J,0))</f>
        <v>#N/A</v>
      </c>
      <c r="T2023" s="229"/>
      <c r="U2023" s="229">
        <f t="shared" ca="1" si="63"/>
        <v>0</v>
      </c>
      <c r="V2023" s="229"/>
      <c r="W2023" s="229"/>
      <c r="Y2023" s="223" t="str">
        <f t="shared" si="64"/>
        <v/>
      </c>
    </row>
    <row r="2024" spans="1:25" s="223" customFormat="1" ht="20.25">
      <c r="A2024" s="293"/>
      <c r="B2024" s="294" t="str">
        <f>IF(LEN(A2024)=0,"",INDEX('Smelter Reference List'!$A:$A,MATCH($A2024,'Smelter Reference List'!$E:$E,0)))</f>
        <v/>
      </c>
      <c r="C2024" s="300" t="str">
        <f>IF(LEN(A2024)=0,"",INDEX('Smelter Reference List'!$C:$C,MATCH($A2024,'Smelter Reference List'!$E:$E,0)))</f>
        <v/>
      </c>
      <c r="D2024" s="294" t="str">
        <f ca="1">IF(ISERROR($S2024),"",OFFSET('Smelter Reference List'!$C$4,$S2024-4,0)&amp;"")</f>
        <v/>
      </c>
      <c r="E2024" s="294" t="str">
        <f ca="1">IF(ISERROR($S2024),"",OFFSET('Smelter Reference List'!$D$4,$S2024-4,0)&amp;"")</f>
        <v/>
      </c>
      <c r="F2024" s="294" t="str">
        <f ca="1">IF(ISERROR($S2024),"",OFFSET('Smelter Reference List'!$E$4,$S2024-4,0))</f>
        <v/>
      </c>
      <c r="G2024" s="294" t="str">
        <f ca="1">IF(C2024=$U$4,"Enter smelter details", IF(ISERROR($S2024),"",OFFSET('Smelter Reference List'!$F$4,$S2024-4,0)))</f>
        <v/>
      </c>
      <c r="H2024" s="295" t="str">
        <f ca="1">IF(ISERROR($S2024),"",OFFSET('Smelter Reference List'!$G$4,$S2024-4,0))</f>
        <v/>
      </c>
      <c r="I2024" s="296" t="str">
        <f ca="1">IF(ISERROR($S2024),"",OFFSET('Smelter Reference List'!$H$4,$S2024-4,0))</f>
        <v/>
      </c>
      <c r="J2024" s="296" t="str">
        <f ca="1">IF(ISERROR($S2024),"",OFFSET('Smelter Reference List'!$I$4,$S2024-4,0))</f>
        <v/>
      </c>
      <c r="K2024" s="297"/>
      <c r="L2024" s="297"/>
      <c r="M2024" s="297"/>
      <c r="N2024" s="297"/>
      <c r="O2024" s="297"/>
      <c r="P2024" s="297"/>
      <c r="Q2024" s="298"/>
      <c r="R2024" s="227"/>
      <c r="S2024" s="228" t="e">
        <f>IF(C2024="",NA(),MATCH($B2024&amp;$C2024,'Smelter Reference List'!$J:$J,0))</f>
        <v>#N/A</v>
      </c>
      <c r="T2024" s="229"/>
      <c r="U2024" s="229">
        <f t="shared" ca="1" si="63"/>
        <v>0</v>
      </c>
      <c r="V2024" s="229"/>
      <c r="W2024" s="229"/>
      <c r="Y2024" s="223" t="str">
        <f t="shared" si="64"/>
        <v/>
      </c>
    </row>
    <row r="2025" spans="1:25" s="223" customFormat="1" ht="20.25">
      <c r="A2025" s="293"/>
      <c r="B2025" s="294" t="str">
        <f>IF(LEN(A2025)=0,"",INDEX('Smelter Reference List'!$A:$A,MATCH($A2025,'Smelter Reference List'!$E:$E,0)))</f>
        <v/>
      </c>
      <c r="C2025" s="300" t="str">
        <f>IF(LEN(A2025)=0,"",INDEX('Smelter Reference List'!$C:$C,MATCH($A2025,'Smelter Reference List'!$E:$E,0)))</f>
        <v/>
      </c>
      <c r="D2025" s="294" t="str">
        <f ca="1">IF(ISERROR($S2025),"",OFFSET('Smelter Reference List'!$C$4,$S2025-4,0)&amp;"")</f>
        <v/>
      </c>
      <c r="E2025" s="294" t="str">
        <f ca="1">IF(ISERROR($S2025),"",OFFSET('Smelter Reference List'!$D$4,$S2025-4,0)&amp;"")</f>
        <v/>
      </c>
      <c r="F2025" s="294" t="str">
        <f ca="1">IF(ISERROR($S2025),"",OFFSET('Smelter Reference List'!$E$4,$S2025-4,0))</f>
        <v/>
      </c>
      <c r="G2025" s="294" t="str">
        <f ca="1">IF(C2025=$U$4,"Enter smelter details", IF(ISERROR($S2025),"",OFFSET('Smelter Reference List'!$F$4,$S2025-4,0)))</f>
        <v/>
      </c>
      <c r="H2025" s="295" t="str">
        <f ca="1">IF(ISERROR($S2025),"",OFFSET('Smelter Reference List'!$G$4,$S2025-4,0))</f>
        <v/>
      </c>
      <c r="I2025" s="296" t="str">
        <f ca="1">IF(ISERROR($S2025),"",OFFSET('Smelter Reference List'!$H$4,$S2025-4,0))</f>
        <v/>
      </c>
      <c r="J2025" s="296" t="str">
        <f ca="1">IF(ISERROR($S2025),"",OFFSET('Smelter Reference List'!$I$4,$S2025-4,0))</f>
        <v/>
      </c>
      <c r="K2025" s="297"/>
      <c r="L2025" s="297"/>
      <c r="M2025" s="297"/>
      <c r="N2025" s="297"/>
      <c r="O2025" s="297"/>
      <c r="P2025" s="297"/>
      <c r="Q2025" s="298"/>
      <c r="R2025" s="227"/>
      <c r="S2025" s="228" t="e">
        <f>IF(C2025="",NA(),MATCH($B2025&amp;$C2025,'Smelter Reference List'!$J:$J,0))</f>
        <v>#N/A</v>
      </c>
      <c r="T2025" s="229"/>
      <c r="U2025" s="229">
        <f t="shared" ca="1" si="63"/>
        <v>0</v>
      </c>
      <c r="V2025" s="229"/>
      <c r="W2025" s="229"/>
      <c r="Y2025" s="223" t="str">
        <f t="shared" si="64"/>
        <v/>
      </c>
    </row>
    <row r="2026" spans="1:25" s="223" customFormat="1" ht="20.25">
      <c r="A2026" s="293"/>
      <c r="B2026" s="294" t="str">
        <f>IF(LEN(A2026)=0,"",INDEX('Smelter Reference List'!$A:$A,MATCH($A2026,'Smelter Reference List'!$E:$E,0)))</f>
        <v/>
      </c>
      <c r="C2026" s="300" t="str">
        <f>IF(LEN(A2026)=0,"",INDEX('Smelter Reference List'!$C:$C,MATCH($A2026,'Smelter Reference List'!$E:$E,0)))</f>
        <v/>
      </c>
      <c r="D2026" s="294" t="str">
        <f ca="1">IF(ISERROR($S2026),"",OFFSET('Smelter Reference List'!$C$4,$S2026-4,0)&amp;"")</f>
        <v/>
      </c>
      <c r="E2026" s="294" t="str">
        <f ca="1">IF(ISERROR($S2026),"",OFFSET('Smelter Reference List'!$D$4,$S2026-4,0)&amp;"")</f>
        <v/>
      </c>
      <c r="F2026" s="294" t="str">
        <f ca="1">IF(ISERROR($S2026),"",OFFSET('Smelter Reference List'!$E$4,$S2026-4,0))</f>
        <v/>
      </c>
      <c r="G2026" s="294" t="str">
        <f ca="1">IF(C2026=$U$4,"Enter smelter details", IF(ISERROR($S2026),"",OFFSET('Smelter Reference List'!$F$4,$S2026-4,0)))</f>
        <v/>
      </c>
      <c r="H2026" s="295" t="str">
        <f ca="1">IF(ISERROR($S2026),"",OFFSET('Smelter Reference List'!$G$4,$S2026-4,0))</f>
        <v/>
      </c>
      <c r="I2026" s="296" t="str">
        <f ca="1">IF(ISERROR($S2026),"",OFFSET('Smelter Reference List'!$H$4,$S2026-4,0))</f>
        <v/>
      </c>
      <c r="J2026" s="296" t="str">
        <f ca="1">IF(ISERROR($S2026),"",OFFSET('Smelter Reference List'!$I$4,$S2026-4,0))</f>
        <v/>
      </c>
      <c r="K2026" s="297"/>
      <c r="L2026" s="297"/>
      <c r="M2026" s="297"/>
      <c r="N2026" s="297"/>
      <c r="O2026" s="297"/>
      <c r="P2026" s="297"/>
      <c r="Q2026" s="298"/>
      <c r="R2026" s="227"/>
      <c r="S2026" s="228" t="e">
        <f>IF(C2026="",NA(),MATCH($B2026&amp;$C2026,'Smelter Reference List'!$J:$J,0))</f>
        <v>#N/A</v>
      </c>
      <c r="T2026" s="229"/>
      <c r="U2026" s="229">
        <f t="shared" ca="1" si="63"/>
        <v>0</v>
      </c>
      <c r="V2026" s="229"/>
      <c r="W2026" s="229"/>
      <c r="Y2026" s="223" t="str">
        <f t="shared" si="64"/>
        <v/>
      </c>
    </row>
    <row r="2027" spans="1:25" s="223" customFormat="1" ht="20.25">
      <c r="A2027" s="293"/>
      <c r="B2027" s="294" t="str">
        <f>IF(LEN(A2027)=0,"",INDEX('Smelter Reference List'!$A:$A,MATCH($A2027,'Smelter Reference List'!$E:$E,0)))</f>
        <v/>
      </c>
      <c r="C2027" s="300" t="str">
        <f>IF(LEN(A2027)=0,"",INDEX('Smelter Reference List'!$C:$C,MATCH($A2027,'Smelter Reference List'!$E:$E,0)))</f>
        <v/>
      </c>
      <c r="D2027" s="294" t="str">
        <f ca="1">IF(ISERROR($S2027),"",OFFSET('Smelter Reference List'!$C$4,$S2027-4,0)&amp;"")</f>
        <v/>
      </c>
      <c r="E2027" s="294" t="str">
        <f ca="1">IF(ISERROR($S2027),"",OFFSET('Smelter Reference List'!$D$4,$S2027-4,0)&amp;"")</f>
        <v/>
      </c>
      <c r="F2027" s="294" t="str">
        <f ca="1">IF(ISERROR($S2027),"",OFFSET('Smelter Reference List'!$E$4,$S2027-4,0))</f>
        <v/>
      </c>
      <c r="G2027" s="294" t="str">
        <f ca="1">IF(C2027=$U$4,"Enter smelter details", IF(ISERROR($S2027),"",OFFSET('Smelter Reference List'!$F$4,$S2027-4,0)))</f>
        <v/>
      </c>
      <c r="H2027" s="295" t="str">
        <f ca="1">IF(ISERROR($S2027),"",OFFSET('Smelter Reference List'!$G$4,$S2027-4,0))</f>
        <v/>
      </c>
      <c r="I2027" s="296" t="str">
        <f ca="1">IF(ISERROR($S2027),"",OFFSET('Smelter Reference List'!$H$4,$S2027-4,0))</f>
        <v/>
      </c>
      <c r="J2027" s="296" t="str">
        <f ca="1">IF(ISERROR($S2027),"",OFFSET('Smelter Reference List'!$I$4,$S2027-4,0))</f>
        <v/>
      </c>
      <c r="K2027" s="297"/>
      <c r="L2027" s="297"/>
      <c r="M2027" s="297"/>
      <c r="N2027" s="297"/>
      <c r="O2027" s="297"/>
      <c r="P2027" s="297"/>
      <c r="Q2027" s="298"/>
      <c r="R2027" s="227"/>
      <c r="S2027" s="228" t="e">
        <f>IF(C2027="",NA(),MATCH($B2027&amp;$C2027,'Smelter Reference List'!$J:$J,0))</f>
        <v>#N/A</v>
      </c>
      <c r="T2027" s="229"/>
      <c r="U2027" s="229">
        <f t="shared" ca="1" si="63"/>
        <v>0</v>
      </c>
      <c r="V2027" s="229"/>
      <c r="W2027" s="229"/>
      <c r="Y2027" s="223" t="str">
        <f t="shared" si="64"/>
        <v/>
      </c>
    </row>
    <row r="2028" spans="1:25" s="223" customFormat="1" ht="20.25">
      <c r="A2028" s="293"/>
      <c r="B2028" s="294" t="str">
        <f>IF(LEN(A2028)=0,"",INDEX('Smelter Reference List'!$A:$A,MATCH($A2028,'Smelter Reference List'!$E:$E,0)))</f>
        <v/>
      </c>
      <c r="C2028" s="300" t="str">
        <f>IF(LEN(A2028)=0,"",INDEX('Smelter Reference List'!$C:$C,MATCH($A2028,'Smelter Reference List'!$E:$E,0)))</f>
        <v/>
      </c>
      <c r="D2028" s="294" t="str">
        <f ca="1">IF(ISERROR($S2028),"",OFFSET('Smelter Reference List'!$C$4,$S2028-4,0)&amp;"")</f>
        <v/>
      </c>
      <c r="E2028" s="294" t="str">
        <f ca="1">IF(ISERROR($S2028),"",OFFSET('Smelter Reference List'!$D$4,$S2028-4,0)&amp;"")</f>
        <v/>
      </c>
      <c r="F2028" s="294" t="str">
        <f ca="1">IF(ISERROR($S2028),"",OFFSET('Smelter Reference List'!$E$4,$S2028-4,0))</f>
        <v/>
      </c>
      <c r="G2028" s="294" t="str">
        <f ca="1">IF(C2028=$U$4,"Enter smelter details", IF(ISERROR($S2028),"",OFFSET('Smelter Reference List'!$F$4,$S2028-4,0)))</f>
        <v/>
      </c>
      <c r="H2028" s="295" t="str">
        <f ca="1">IF(ISERROR($S2028),"",OFFSET('Smelter Reference List'!$G$4,$S2028-4,0))</f>
        <v/>
      </c>
      <c r="I2028" s="296" t="str">
        <f ca="1">IF(ISERROR($S2028),"",OFFSET('Smelter Reference List'!$H$4,$S2028-4,0))</f>
        <v/>
      </c>
      <c r="J2028" s="296" t="str">
        <f ca="1">IF(ISERROR($S2028),"",OFFSET('Smelter Reference List'!$I$4,$S2028-4,0))</f>
        <v/>
      </c>
      <c r="K2028" s="297"/>
      <c r="L2028" s="297"/>
      <c r="M2028" s="297"/>
      <c r="N2028" s="297"/>
      <c r="O2028" s="297"/>
      <c r="P2028" s="297"/>
      <c r="Q2028" s="298"/>
      <c r="R2028" s="227"/>
      <c r="S2028" s="228" t="e">
        <f>IF(C2028="",NA(),MATCH($B2028&amp;$C2028,'Smelter Reference List'!$J:$J,0))</f>
        <v>#N/A</v>
      </c>
      <c r="T2028" s="229"/>
      <c r="U2028" s="229">
        <f t="shared" ca="1" si="63"/>
        <v>0</v>
      </c>
      <c r="V2028" s="229"/>
      <c r="W2028" s="229"/>
      <c r="Y2028" s="223" t="str">
        <f t="shared" si="64"/>
        <v/>
      </c>
    </row>
    <row r="2029" spans="1:25" s="223" customFormat="1" ht="20.25">
      <c r="A2029" s="293"/>
      <c r="B2029" s="294" t="str">
        <f>IF(LEN(A2029)=0,"",INDEX('Smelter Reference List'!$A:$A,MATCH($A2029,'Smelter Reference List'!$E:$E,0)))</f>
        <v/>
      </c>
      <c r="C2029" s="300" t="str">
        <f>IF(LEN(A2029)=0,"",INDEX('Smelter Reference List'!$C:$C,MATCH($A2029,'Smelter Reference List'!$E:$E,0)))</f>
        <v/>
      </c>
      <c r="D2029" s="294" t="str">
        <f ca="1">IF(ISERROR($S2029),"",OFFSET('Smelter Reference List'!$C$4,$S2029-4,0)&amp;"")</f>
        <v/>
      </c>
      <c r="E2029" s="294" t="str">
        <f ca="1">IF(ISERROR($S2029),"",OFFSET('Smelter Reference List'!$D$4,$S2029-4,0)&amp;"")</f>
        <v/>
      </c>
      <c r="F2029" s="294" t="str">
        <f ca="1">IF(ISERROR($S2029),"",OFFSET('Smelter Reference List'!$E$4,$S2029-4,0))</f>
        <v/>
      </c>
      <c r="G2029" s="294" t="str">
        <f ca="1">IF(C2029=$U$4,"Enter smelter details", IF(ISERROR($S2029),"",OFFSET('Smelter Reference List'!$F$4,$S2029-4,0)))</f>
        <v/>
      </c>
      <c r="H2029" s="295" t="str">
        <f ca="1">IF(ISERROR($S2029),"",OFFSET('Smelter Reference List'!$G$4,$S2029-4,0))</f>
        <v/>
      </c>
      <c r="I2029" s="296" t="str">
        <f ca="1">IF(ISERROR($S2029),"",OFFSET('Smelter Reference List'!$H$4,$S2029-4,0))</f>
        <v/>
      </c>
      <c r="J2029" s="296" t="str">
        <f ca="1">IF(ISERROR($S2029),"",OFFSET('Smelter Reference List'!$I$4,$S2029-4,0))</f>
        <v/>
      </c>
      <c r="K2029" s="297"/>
      <c r="L2029" s="297"/>
      <c r="M2029" s="297"/>
      <c r="N2029" s="297"/>
      <c r="O2029" s="297"/>
      <c r="P2029" s="297"/>
      <c r="Q2029" s="298"/>
      <c r="R2029" s="227"/>
      <c r="S2029" s="228" t="e">
        <f>IF(C2029="",NA(),MATCH($B2029&amp;$C2029,'Smelter Reference List'!$J:$J,0))</f>
        <v>#N/A</v>
      </c>
      <c r="T2029" s="229"/>
      <c r="U2029" s="229">
        <f t="shared" ca="1" si="63"/>
        <v>0</v>
      </c>
      <c r="V2029" s="229"/>
      <c r="W2029" s="229"/>
      <c r="Y2029" s="223" t="str">
        <f t="shared" si="64"/>
        <v/>
      </c>
    </row>
    <row r="2030" spans="1:25" s="223" customFormat="1" ht="20.25">
      <c r="A2030" s="293"/>
      <c r="B2030" s="294" t="str">
        <f>IF(LEN(A2030)=0,"",INDEX('Smelter Reference List'!$A:$A,MATCH($A2030,'Smelter Reference List'!$E:$E,0)))</f>
        <v/>
      </c>
      <c r="C2030" s="300" t="str">
        <f>IF(LEN(A2030)=0,"",INDEX('Smelter Reference List'!$C:$C,MATCH($A2030,'Smelter Reference List'!$E:$E,0)))</f>
        <v/>
      </c>
      <c r="D2030" s="294" t="str">
        <f ca="1">IF(ISERROR($S2030),"",OFFSET('Smelter Reference List'!$C$4,$S2030-4,0)&amp;"")</f>
        <v/>
      </c>
      <c r="E2030" s="294" t="str">
        <f ca="1">IF(ISERROR($S2030),"",OFFSET('Smelter Reference List'!$D$4,$S2030-4,0)&amp;"")</f>
        <v/>
      </c>
      <c r="F2030" s="294" t="str">
        <f ca="1">IF(ISERROR($S2030),"",OFFSET('Smelter Reference List'!$E$4,$S2030-4,0))</f>
        <v/>
      </c>
      <c r="G2030" s="294" t="str">
        <f ca="1">IF(C2030=$U$4,"Enter smelter details", IF(ISERROR($S2030),"",OFFSET('Smelter Reference List'!$F$4,$S2030-4,0)))</f>
        <v/>
      </c>
      <c r="H2030" s="295" t="str">
        <f ca="1">IF(ISERROR($S2030),"",OFFSET('Smelter Reference List'!$G$4,$S2030-4,0))</f>
        <v/>
      </c>
      <c r="I2030" s="296" t="str">
        <f ca="1">IF(ISERROR($S2030),"",OFFSET('Smelter Reference List'!$H$4,$S2030-4,0))</f>
        <v/>
      </c>
      <c r="J2030" s="296" t="str">
        <f ca="1">IF(ISERROR($S2030),"",OFFSET('Smelter Reference List'!$I$4,$S2030-4,0))</f>
        <v/>
      </c>
      <c r="K2030" s="297"/>
      <c r="L2030" s="297"/>
      <c r="M2030" s="297"/>
      <c r="N2030" s="297"/>
      <c r="O2030" s="297"/>
      <c r="P2030" s="297"/>
      <c r="Q2030" s="298"/>
      <c r="R2030" s="227"/>
      <c r="S2030" s="228" t="e">
        <f>IF(C2030="",NA(),MATCH($B2030&amp;$C2030,'Smelter Reference List'!$J:$J,0))</f>
        <v>#N/A</v>
      </c>
      <c r="T2030" s="229"/>
      <c r="U2030" s="229">
        <f t="shared" ca="1" si="63"/>
        <v>0</v>
      </c>
      <c r="V2030" s="229"/>
      <c r="W2030" s="229"/>
      <c r="Y2030" s="223" t="str">
        <f t="shared" si="64"/>
        <v/>
      </c>
    </row>
    <row r="2031" spans="1:25" s="223" customFormat="1" ht="20.25">
      <c r="A2031" s="293"/>
      <c r="B2031" s="294" t="str">
        <f>IF(LEN(A2031)=0,"",INDEX('Smelter Reference List'!$A:$A,MATCH($A2031,'Smelter Reference List'!$E:$E,0)))</f>
        <v/>
      </c>
      <c r="C2031" s="300" t="str">
        <f>IF(LEN(A2031)=0,"",INDEX('Smelter Reference List'!$C:$C,MATCH($A2031,'Smelter Reference List'!$E:$E,0)))</f>
        <v/>
      </c>
      <c r="D2031" s="294" t="str">
        <f ca="1">IF(ISERROR($S2031),"",OFFSET('Smelter Reference List'!$C$4,$S2031-4,0)&amp;"")</f>
        <v/>
      </c>
      <c r="E2031" s="294" t="str">
        <f ca="1">IF(ISERROR($S2031),"",OFFSET('Smelter Reference List'!$D$4,$S2031-4,0)&amp;"")</f>
        <v/>
      </c>
      <c r="F2031" s="294" t="str">
        <f ca="1">IF(ISERROR($S2031),"",OFFSET('Smelter Reference List'!$E$4,$S2031-4,0))</f>
        <v/>
      </c>
      <c r="G2031" s="294" t="str">
        <f ca="1">IF(C2031=$U$4,"Enter smelter details", IF(ISERROR($S2031),"",OFFSET('Smelter Reference List'!$F$4,$S2031-4,0)))</f>
        <v/>
      </c>
      <c r="H2031" s="295" t="str">
        <f ca="1">IF(ISERROR($S2031),"",OFFSET('Smelter Reference List'!$G$4,$S2031-4,0))</f>
        <v/>
      </c>
      <c r="I2031" s="296" t="str">
        <f ca="1">IF(ISERROR($S2031),"",OFFSET('Smelter Reference List'!$H$4,$S2031-4,0))</f>
        <v/>
      </c>
      <c r="J2031" s="296" t="str">
        <f ca="1">IF(ISERROR($S2031),"",OFFSET('Smelter Reference List'!$I$4,$S2031-4,0))</f>
        <v/>
      </c>
      <c r="K2031" s="297"/>
      <c r="L2031" s="297"/>
      <c r="M2031" s="297"/>
      <c r="N2031" s="297"/>
      <c r="O2031" s="297"/>
      <c r="P2031" s="297"/>
      <c r="Q2031" s="298"/>
      <c r="R2031" s="227"/>
      <c r="S2031" s="228" t="e">
        <f>IF(C2031="",NA(),MATCH($B2031&amp;$C2031,'Smelter Reference List'!$J:$J,0))</f>
        <v>#N/A</v>
      </c>
      <c r="T2031" s="229"/>
      <c r="U2031" s="229">
        <f t="shared" ca="1" si="63"/>
        <v>0</v>
      </c>
      <c r="V2031" s="229"/>
      <c r="W2031" s="229"/>
      <c r="Y2031" s="223" t="str">
        <f t="shared" si="64"/>
        <v/>
      </c>
    </row>
    <row r="2032" spans="1:25" s="223" customFormat="1" ht="20.25">
      <c r="A2032" s="293"/>
      <c r="B2032" s="294" t="str">
        <f>IF(LEN(A2032)=0,"",INDEX('Smelter Reference List'!$A:$A,MATCH($A2032,'Smelter Reference List'!$E:$E,0)))</f>
        <v/>
      </c>
      <c r="C2032" s="300" t="str">
        <f>IF(LEN(A2032)=0,"",INDEX('Smelter Reference List'!$C:$C,MATCH($A2032,'Smelter Reference List'!$E:$E,0)))</f>
        <v/>
      </c>
      <c r="D2032" s="294" t="str">
        <f ca="1">IF(ISERROR($S2032),"",OFFSET('Smelter Reference List'!$C$4,$S2032-4,0)&amp;"")</f>
        <v/>
      </c>
      <c r="E2032" s="294" t="str">
        <f ca="1">IF(ISERROR($S2032),"",OFFSET('Smelter Reference List'!$D$4,$S2032-4,0)&amp;"")</f>
        <v/>
      </c>
      <c r="F2032" s="294" t="str">
        <f ca="1">IF(ISERROR($S2032),"",OFFSET('Smelter Reference List'!$E$4,$S2032-4,0))</f>
        <v/>
      </c>
      <c r="G2032" s="294" t="str">
        <f ca="1">IF(C2032=$U$4,"Enter smelter details", IF(ISERROR($S2032),"",OFFSET('Smelter Reference List'!$F$4,$S2032-4,0)))</f>
        <v/>
      </c>
      <c r="H2032" s="295" t="str">
        <f ca="1">IF(ISERROR($S2032),"",OFFSET('Smelter Reference List'!$G$4,$S2032-4,0))</f>
        <v/>
      </c>
      <c r="I2032" s="296" t="str">
        <f ca="1">IF(ISERROR($S2032),"",OFFSET('Smelter Reference List'!$H$4,$S2032-4,0))</f>
        <v/>
      </c>
      <c r="J2032" s="296" t="str">
        <f ca="1">IF(ISERROR($S2032),"",OFFSET('Smelter Reference List'!$I$4,$S2032-4,0))</f>
        <v/>
      </c>
      <c r="K2032" s="297"/>
      <c r="L2032" s="297"/>
      <c r="M2032" s="297"/>
      <c r="N2032" s="297"/>
      <c r="O2032" s="297"/>
      <c r="P2032" s="297"/>
      <c r="Q2032" s="298"/>
      <c r="R2032" s="227"/>
      <c r="S2032" s="228" t="e">
        <f>IF(C2032="",NA(),MATCH($B2032&amp;$C2032,'Smelter Reference List'!$J:$J,0))</f>
        <v>#N/A</v>
      </c>
      <c r="T2032" s="229"/>
      <c r="U2032" s="229">
        <f t="shared" ca="1" si="63"/>
        <v>0</v>
      </c>
      <c r="V2032" s="229"/>
      <c r="W2032" s="229"/>
      <c r="Y2032" s="223" t="str">
        <f t="shared" si="64"/>
        <v/>
      </c>
    </row>
    <row r="2033" spans="1:25" s="223" customFormat="1" ht="20.25">
      <c r="A2033" s="293"/>
      <c r="B2033" s="294" t="str">
        <f>IF(LEN(A2033)=0,"",INDEX('Smelter Reference List'!$A:$A,MATCH($A2033,'Smelter Reference List'!$E:$E,0)))</f>
        <v/>
      </c>
      <c r="C2033" s="300" t="str">
        <f>IF(LEN(A2033)=0,"",INDEX('Smelter Reference List'!$C:$C,MATCH($A2033,'Smelter Reference List'!$E:$E,0)))</f>
        <v/>
      </c>
      <c r="D2033" s="294" t="str">
        <f ca="1">IF(ISERROR($S2033),"",OFFSET('Smelter Reference List'!$C$4,$S2033-4,0)&amp;"")</f>
        <v/>
      </c>
      <c r="E2033" s="294" t="str">
        <f ca="1">IF(ISERROR($S2033),"",OFFSET('Smelter Reference List'!$D$4,$S2033-4,0)&amp;"")</f>
        <v/>
      </c>
      <c r="F2033" s="294" t="str">
        <f ca="1">IF(ISERROR($S2033),"",OFFSET('Smelter Reference List'!$E$4,$S2033-4,0))</f>
        <v/>
      </c>
      <c r="G2033" s="294" t="str">
        <f ca="1">IF(C2033=$U$4,"Enter smelter details", IF(ISERROR($S2033),"",OFFSET('Smelter Reference List'!$F$4,$S2033-4,0)))</f>
        <v/>
      </c>
      <c r="H2033" s="295" t="str">
        <f ca="1">IF(ISERROR($S2033),"",OFFSET('Smelter Reference List'!$G$4,$S2033-4,0))</f>
        <v/>
      </c>
      <c r="I2033" s="296" t="str">
        <f ca="1">IF(ISERROR($S2033),"",OFFSET('Smelter Reference List'!$H$4,$S2033-4,0))</f>
        <v/>
      </c>
      <c r="J2033" s="296" t="str">
        <f ca="1">IF(ISERROR($S2033),"",OFFSET('Smelter Reference List'!$I$4,$S2033-4,0))</f>
        <v/>
      </c>
      <c r="K2033" s="297"/>
      <c r="L2033" s="297"/>
      <c r="M2033" s="297"/>
      <c r="N2033" s="297"/>
      <c r="O2033" s="297"/>
      <c r="P2033" s="297"/>
      <c r="Q2033" s="298"/>
      <c r="R2033" s="227"/>
      <c r="S2033" s="228" t="e">
        <f>IF(C2033="",NA(),MATCH($B2033&amp;$C2033,'Smelter Reference List'!$J:$J,0))</f>
        <v>#N/A</v>
      </c>
      <c r="T2033" s="229"/>
      <c r="U2033" s="229">
        <f t="shared" ca="1" si="63"/>
        <v>0</v>
      </c>
      <c r="V2033" s="229"/>
      <c r="W2033" s="229"/>
      <c r="Y2033" s="223" t="str">
        <f t="shared" si="64"/>
        <v/>
      </c>
    </row>
    <row r="2034" spans="1:25" s="223" customFormat="1" ht="20.25">
      <c r="A2034" s="293"/>
      <c r="B2034" s="294" t="str">
        <f>IF(LEN(A2034)=0,"",INDEX('Smelter Reference List'!$A:$A,MATCH($A2034,'Smelter Reference List'!$E:$E,0)))</f>
        <v/>
      </c>
      <c r="C2034" s="300" t="str">
        <f>IF(LEN(A2034)=0,"",INDEX('Smelter Reference List'!$C:$C,MATCH($A2034,'Smelter Reference List'!$E:$E,0)))</f>
        <v/>
      </c>
      <c r="D2034" s="294" t="str">
        <f ca="1">IF(ISERROR($S2034),"",OFFSET('Smelter Reference List'!$C$4,$S2034-4,0)&amp;"")</f>
        <v/>
      </c>
      <c r="E2034" s="294" t="str">
        <f ca="1">IF(ISERROR($S2034),"",OFFSET('Smelter Reference List'!$D$4,$S2034-4,0)&amp;"")</f>
        <v/>
      </c>
      <c r="F2034" s="294" t="str">
        <f ca="1">IF(ISERROR($S2034),"",OFFSET('Smelter Reference List'!$E$4,$S2034-4,0))</f>
        <v/>
      </c>
      <c r="G2034" s="294" t="str">
        <f ca="1">IF(C2034=$U$4,"Enter smelter details", IF(ISERROR($S2034),"",OFFSET('Smelter Reference List'!$F$4,$S2034-4,0)))</f>
        <v/>
      </c>
      <c r="H2034" s="295" t="str">
        <f ca="1">IF(ISERROR($S2034),"",OFFSET('Smelter Reference List'!$G$4,$S2034-4,0))</f>
        <v/>
      </c>
      <c r="I2034" s="296" t="str">
        <f ca="1">IF(ISERROR($S2034),"",OFFSET('Smelter Reference List'!$H$4,$S2034-4,0))</f>
        <v/>
      </c>
      <c r="J2034" s="296" t="str">
        <f ca="1">IF(ISERROR($S2034),"",OFFSET('Smelter Reference List'!$I$4,$S2034-4,0))</f>
        <v/>
      </c>
      <c r="K2034" s="297"/>
      <c r="L2034" s="297"/>
      <c r="M2034" s="297"/>
      <c r="N2034" s="297"/>
      <c r="O2034" s="297"/>
      <c r="P2034" s="297"/>
      <c r="Q2034" s="298"/>
      <c r="R2034" s="227"/>
      <c r="S2034" s="228" t="e">
        <f>IF(C2034="",NA(),MATCH($B2034&amp;$C2034,'Smelter Reference List'!$J:$J,0))</f>
        <v>#N/A</v>
      </c>
      <c r="T2034" s="229"/>
      <c r="U2034" s="229">
        <f t="shared" ca="1" si="63"/>
        <v>0</v>
      </c>
      <c r="V2034" s="229"/>
      <c r="W2034" s="229"/>
      <c r="Y2034" s="223" t="str">
        <f t="shared" si="64"/>
        <v/>
      </c>
    </row>
    <row r="2035" spans="1:25" s="223" customFormat="1" ht="20.25">
      <c r="A2035" s="293"/>
      <c r="B2035" s="294" t="str">
        <f>IF(LEN(A2035)=0,"",INDEX('Smelter Reference List'!$A:$A,MATCH($A2035,'Smelter Reference List'!$E:$E,0)))</f>
        <v/>
      </c>
      <c r="C2035" s="300" t="str">
        <f>IF(LEN(A2035)=0,"",INDEX('Smelter Reference List'!$C:$C,MATCH($A2035,'Smelter Reference List'!$E:$E,0)))</f>
        <v/>
      </c>
      <c r="D2035" s="294" t="str">
        <f ca="1">IF(ISERROR($S2035),"",OFFSET('Smelter Reference List'!$C$4,$S2035-4,0)&amp;"")</f>
        <v/>
      </c>
      <c r="E2035" s="294" t="str">
        <f ca="1">IF(ISERROR($S2035),"",OFFSET('Smelter Reference List'!$D$4,$S2035-4,0)&amp;"")</f>
        <v/>
      </c>
      <c r="F2035" s="294" t="str">
        <f ca="1">IF(ISERROR($S2035),"",OFFSET('Smelter Reference List'!$E$4,$S2035-4,0))</f>
        <v/>
      </c>
      <c r="G2035" s="294" t="str">
        <f ca="1">IF(C2035=$U$4,"Enter smelter details", IF(ISERROR($S2035),"",OFFSET('Smelter Reference List'!$F$4,$S2035-4,0)))</f>
        <v/>
      </c>
      <c r="H2035" s="295" t="str">
        <f ca="1">IF(ISERROR($S2035),"",OFFSET('Smelter Reference List'!$G$4,$S2035-4,0))</f>
        <v/>
      </c>
      <c r="I2035" s="296" t="str">
        <f ca="1">IF(ISERROR($S2035),"",OFFSET('Smelter Reference List'!$H$4,$S2035-4,0))</f>
        <v/>
      </c>
      <c r="J2035" s="296" t="str">
        <f ca="1">IF(ISERROR($S2035),"",OFFSET('Smelter Reference List'!$I$4,$S2035-4,0))</f>
        <v/>
      </c>
      <c r="K2035" s="297"/>
      <c r="L2035" s="297"/>
      <c r="M2035" s="297"/>
      <c r="N2035" s="297"/>
      <c r="O2035" s="297"/>
      <c r="P2035" s="297"/>
      <c r="Q2035" s="298"/>
      <c r="R2035" s="227"/>
      <c r="S2035" s="228" t="e">
        <f>IF(C2035="",NA(),MATCH($B2035&amp;$C2035,'Smelter Reference List'!$J:$J,0))</f>
        <v>#N/A</v>
      </c>
      <c r="T2035" s="229"/>
      <c r="U2035" s="229">
        <f t="shared" ca="1" si="63"/>
        <v>0</v>
      </c>
      <c r="V2035" s="229"/>
      <c r="W2035" s="229"/>
      <c r="Y2035" s="223" t="str">
        <f t="shared" si="64"/>
        <v/>
      </c>
    </row>
    <row r="2036" spans="1:25" s="223" customFormat="1" ht="20.25">
      <c r="A2036" s="293"/>
      <c r="B2036" s="294" t="str">
        <f>IF(LEN(A2036)=0,"",INDEX('Smelter Reference List'!$A:$A,MATCH($A2036,'Smelter Reference List'!$E:$E,0)))</f>
        <v/>
      </c>
      <c r="C2036" s="300" t="str">
        <f>IF(LEN(A2036)=0,"",INDEX('Smelter Reference List'!$C:$C,MATCH($A2036,'Smelter Reference List'!$E:$E,0)))</f>
        <v/>
      </c>
      <c r="D2036" s="294" t="str">
        <f ca="1">IF(ISERROR($S2036),"",OFFSET('Smelter Reference List'!$C$4,$S2036-4,0)&amp;"")</f>
        <v/>
      </c>
      <c r="E2036" s="294" t="str">
        <f ca="1">IF(ISERROR($S2036),"",OFFSET('Smelter Reference List'!$D$4,$S2036-4,0)&amp;"")</f>
        <v/>
      </c>
      <c r="F2036" s="294" t="str">
        <f ca="1">IF(ISERROR($S2036),"",OFFSET('Smelter Reference List'!$E$4,$S2036-4,0))</f>
        <v/>
      </c>
      <c r="G2036" s="294" t="str">
        <f ca="1">IF(C2036=$U$4,"Enter smelter details", IF(ISERROR($S2036),"",OFFSET('Smelter Reference List'!$F$4,$S2036-4,0)))</f>
        <v/>
      </c>
      <c r="H2036" s="295" t="str">
        <f ca="1">IF(ISERROR($S2036),"",OFFSET('Smelter Reference List'!$G$4,$S2036-4,0))</f>
        <v/>
      </c>
      <c r="I2036" s="296" t="str">
        <f ca="1">IF(ISERROR($S2036),"",OFFSET('Smelter Reference List'!$H$4,$S2036-4,0))</f>
        <v/>
      </c>
      <c r="J2036" s="296" t="str">
        <f ca="1">IF(ISERROR($S2036),"",OFFSET('Smelter Reference List'!$I$4,$S2036-4,0))</f>
        <v/>
      </c>
      <c r="K2036" s="297"/>
      <c r="L2036" s="297"/>
      <c r="M2036" s="297"/>
      <c r="N2036" s="297"/>
      <c r="O2036" s="297"/>
      <c r="P2036" s="297"/>
      <c r="Q2036" s="298"/>
      <c r="R2036" s="227"/>
      <c r="S2036" s="228" t="e">
        <f>IF(C2036="",NA(),MATCH($B2036&amp;$C2036,'Smelter Reference List'!$J:$J,0))</f>
        <v>#N/A</v>
      </c>
      <c r="T2036" s="229"/>
      <c r="U2036" s="229">
        <f t="shared" ca="1" si="63"/>
        <v>0</v>
      </c>
      <c r="V2036" s="229"/>
      <c r="W2036" s="229"/>
      <c r="Y2036" s="223" t="str">
        <f t="shared" si="64"/>
        <v/>
      </c>
    </row>
    <row r="2037" spans="1:25" s="223" customFormat="1" ht="20.25">
      <c r="A2037" s="293"/>
      <c r="B2037" s="294" t="str">
        <f>IF(LEN(A2037)=0,"",INDEX('Smelter Reference List'!$A:$A,MATCH($A2037,'Smelter Reference List'!$E:$E,0)))</f>
        <v/>
      </c>
      <c r="C2037" s="300" t="str">
        <f>IF(LEN(A2037)=0,"",INDEX('Smelter Reference List'!$C:$C,MATCH($A2037,'Smelter Reference List'!$E:$E,0)))</f>
        <v/>
      </c>
      <c r="D2037" s="294" t="str">
        <f ca="1">IF(ISERROR($S2037),"",OFFSET('Smelter Reference List'!$C$4,$S2037-4,0)&amp;"")</f>
        <v/>
      </c>
      <c r="E2037" s="294" t="str">
        <f ca="1">IF(ISERROR($S2037),"",OFFSET('Smelter Reference List'!$D$4,$S2037-4,0)&amp;"")</f>
        <v/>
      </c>
      <c r="F2037" s="294" t="str">
        <f ca="1">IF(ISERROR($S2037),"",OFFSET('Smelter Reference List'!$E$4,$S2037-4,0))</f>
        <v/>
      </c>
      <c r="G2037" s="294" t="str">
        <f ca="1">IF(C2037=$U$4,"Enter smelter details", IF(ISERROR($S2037),"",OFFSET('Smelter Reference List'!$F$4,$S2037-4,0)))</f>
        <v/>
      </c>
      <c r="H2037" s="295" t="str">
        <f ca="1">IF(ISERROR($S2037),"",OFFSET('Smelter Reference List'!$G$4,$S2037-4,0))</f>
        <v/>
      </c>
      <c r="I2037" s="296" t="str">
        <f ca="1">IF(ISERROR($S2037),"",OFFSET('Smelter Reference List'!$H$4,$S2037-4,0))</f>
        <v/>
      </c>
      <c r="J2037" s="296" t="str">
        <f ca="1">IF(ISERROR($S2037),"",OFFSET('Smelter Reference List'!$I$4,$S2037-4,0))</f>
        <v/>
      </c>
      <c r="K2037" s="297"/>
      <c r="L2037" s="297"/>
      <c r="M2037" s="297"/>
      <c r="N2037" s="297"/>
      <c r="O2037" s="297"/>
      <c r="P2037" s="297"/>
      <c r="Q2037" s="298"/>
      <c r="R2037" s="227"/>
      <c r="S2037" s="228" t="e">
        <f>IF(C2037="",NA(),MATCH($B2037&amp;$C2037,'Smelter Reference List'!$J:$J,0))</f>
        <v>#N/A</v>
      </c>
      <c r="T2037" s="229"/>
      <c r="U2037" s="229">
        <f t="shared" ca="1" si="63"/>
        <v>0</v>
      </c>
      <c r="V2037" s="229"/>
      <c r="W2037" s="229"/>
      <c r="Y2037" s="223" t="str">
        <f t="shared" si="64"/>
        <v/>
      </c>
    </row>
    <row r="2038" spans="1:25" s="223" customFormat="1" ht="20.25">
      <c r="A2038" s="293"/>
      <c r="B2038" s="294" t="str">
        <f>IF(LEN(A2038)=0,"",INDEX('Smelter Reference List'!$A:$A,MATCH($A2038,'Smelter Reference List'!$E:$E,0)))</f>
        <v/>
      </c>
      <c r="C2038" s="300" t="str">
        <f>IF(LEN(A2038)=0,"",INDEX('Smelter Reference List'!$C:$C,MATCH($A2038,'Smelter Reference List'!$E:$E,0)))</f>
        <v/>
      </c>
      <c r="D2038" s="294" t="str">
        <f ca="1">IF(ISERROR($S2038),"",OFFSET('Smelter Reference List'!$C$4,$S2038-4,0)&amp;"")</f>
        <v/>
      </c>
      <c r="E2038" s="294" t="str">
        <f ca="1">IF(ISERROR($S2038),"",OFFSET('Smelter Reference List'!$D$4,$S2038-4,0)&amp;"")</f>
        <v/>
      </c>
      <c r="F2038" s="294" t="str">
        <f ca="1">IF(ISERROR($S2038),"",OFFSET('Smelter Reference List'!$E$4,$S2038-4,0))</f>
        <v/>
      </c>
      <c r="G2038" s="294" t="str">
        <f ca="1">IF(C2038=$U$4,"Enter smelter details", IF(ISERROR($S2038),"",OFFSET('Smelter Reference List'!$F$4,$S2038-4,0)))</f>
        <v/>
      </c>
      <c r="H2038" s="295" t="str">
        <f ca="1">IF(ISERROR($S2038),"",OFFSET('Smelter Reference List'!$G$4,$S2038-4,0))</f>
        <v/>
      </c>
      <c r="I2038" s="296" t="str">
        <f ca="1">IF(ISERROR($S2038),"",OFFSET('Smelter Reference List'!$H$4,$S2038-4,0))</f>
        <v/>
      </c>
      <c r="J2038" s="296" t="str">
        <f ca="1">IF(ISERROR($S2038),"",OFFSET('Smelter Reference List'!$I$4,$S2038-4,0))</f>
        <v/>
      </c>
      <c r="K2038" s="297"/>
      <c r="L2038" s="297"/>
      <c r="M2038" s="297"/>
      <c r="N2038" s="297"/>
      <c r="O2038" s="297"/>
      <c r="P2038" s="297"/>
      <c r="Q2038" s="298"/>
      <c r="R2038" s="227"/>
      <c r="S2038" s="228" t="e">
        <f>IF(C2038="",NA(),MATCH($B2038&amp;$C2038,'Smelter Reference List'!$J:$J,0))</f>
        <v>#N/A</v>
      </c>
      <c r="T2038" s="229"/>
      <c r="U2038" s="229">
        <f t="shared" ca="1" si="63"/>
        <v>0</v>
      </c>
      <c r="V2038" s="229"/>
      <c r="W2038" s="229"/>
      <c r="Y2038" s="223" t="str">
        <f t="shared" si="64"/>
        <v/>
      </c>
    </row>
    <row r="2039" spans="1:25" s="223" customFormat="1" ht="20.25">
      <c r="A2039" s="293"/>
      <c r="B2039" s="294" t="str">
        <f>IF(LEN(A2039)=0,"",INDEX('Smelter Reference List'!$A:$A,MATCH($A2039,'Smelter Reference List'!$E:$E,0)))</f>
        <v/>
      </c>
      <c r="C2039" s="300" t="str">
        <f>IF(LEN(A2039)=0,"",INDEX('Smelter Reference List'!$C:$C,MATCH($A2039,'Smelter Reference List'!$E:$E,0)))</f>
        <v/>
      </c>
      <c r="D2039" s="294" t="str">
        <f ca="1">IF(ISERROR($S2039),"",OFFSET('Smelter Reference List'!$C$4,$S2039-4,0)&amp;"")</f>
        <v/>
      </c>
      <c r="E2039" s="294" t="str">
        <f ca="1">IF(ISERROR($S2039),"",OFFSET('Smelter Reference List'!$D$4,$S2039-4,0)&amp;"")</f>
        <v/>
      </c>
      <c r="F2039" s="294" t="str">
        <f ca="1">IF(ISERROR($S2039),"",OFFSET('Smelter Reference List'!$E$4,$S2039-4,0))</f>
        <v/>
      </c>
      <c r="G2039" s="294" t="str">
        <f ca="1">IF(C2039=$U$4,"Enter smelter details", IF(ISERROR($S2039),"",OFFSET('Smelter Reference List'!$F$4,$S2039-4,0)))</f>
        <v/>
      </c>
      <c r="H2039" s="295" t="str">
        <f ca="1">IF(ISERROR($S2039),"",OFFSET('Smelter Reference List'!$G$4,$S2039-4,0))</f>
        <v/>
      </c>
      <c r="I2039" s="296" t="str">
        <f ca="1">IF(ISERROR($S2039),"",OFFSET('Smelter Reference List'!$H$4,$S2039-4,0))</f>
        <v/>
      </c>
      <c r="J2039" s="296" t="str">
        <f ca="1">IF(ISERROR($S2039),"",OFFSET('Smelter Reference List'!$I$4,$S2039-4,0))</f>
        <v/>
      </c>
      <c r="K2039" s="297"/>
      <c r="L2039" s="297"/>
      <c r="M2039" s="297"/>
      <c r="N2039" s="297"/>
      <c r="O2039" s="297"/>
      <c r="P2039" s="297"/>
      <c r="Q2039" s="298"/>
      <c r="R2039" s="227"/>
      <c r="S2039" s="228" t="e">
        <f>IF(C2039="",NA(),MATCH($B2039&amp;$C2039,'Smelter Reference List'!$J:$J,0))</f>
        <v>#N/A</v>
      </c>
      <c r="T2039" s="229"/>
      <c r="U2039" s="229">
        <f t="shared" ca="1" si="63"/>
        <v>0</v>
      </c>
      <c r="V2039" s="229"/>
      <c r="W2039" s="229"/>
      <c r="Y2039" s="223" t="str">
        <f t="shared" si="64"/>
        <v/>
      </c>
    </row>
    <row r="2040" spans="1:25" s="223" customFormat="1" ht="20.25">
      <c r="A2040" s="293"/>
      <c r="B2040" s="294" t="str">
        <f>IF(LEN(A2040)=0,"",INDEX('Smelter Reference List'!$A:$A,MATCH($A2040,'Smelter Reference List'!$E:$E,0)))</f>
        <v/>
      </c>
      <c r="C2040" s="300" t="str">
        <f>IF(LEN(A2040)=0,"",INDEX('Smelter Reference List'!$C:$C,MATCH($A2040,'Smelter Reference List'!$E:$E,0)))</f>
        <v/>
      </c>
      <c r="D2040" s="294" t="str">
        <f ca="1">IF(ISERROR($S2040),"",OFFSET('Smelter Reference List'!$C$4,$S2040-4,0)&amp;"")</f>
        <v/>
      </c>
      <c r="E2040" s="294" t="str">
        <f ca="1">IF(ISERROR($S2040),"",OFFSET('Smelter Reference List'!$D$4,$S2040-4,0)&amp;"")</f>
        <v/>
      </c>
      <c r="F2040" s="294" t="str">
        <f ca="1">IF(ISERROR($S2040),"",OFFSET('Smelter Reference List'!$E$4,$S2040-4,0))</f>
        <v/>
      </c>
      <c r="G2040" s="294" t="str">
        <f ca="1">IF(C2040=$U$4,"Enter smelter details", IF(ISERROR($S2040),"",OFFSET('Smelter Reference List'!$F$4,$S2040-4,0)))</f>
        <v/>
      </c>
      <c r="H2040" s="295" t="str">
        <f ca="1">IF(ISERROR($S2040),"",OFFSET('Smelter Reference List'!$G$4,$S2040-4,0))</f>
        <v/>
      </c>
      <c r="I2040" s="296" t="str">
        <f ca="1">IF(ISERROR($S2040),"",OFFSET('Smelter Reference List'!$H$4,$S2040-4,0))</f>
        <v/>
      </c>
      <c r="J2040" s="296" t="str">
        <f ca="1">IF(ISERROR($S2040),"",OFFSET('Smelter Reference List'!$I$4,$S2040-4,0))</f>
        <v/>
      </c>
      <c r="K2040" s="297"/>
      <c r="L2040" s="297"/>
      <c r="M2040" s="297"/>
      <c r="N2040" s="297"/>
      <c r="O2040" s="297"/>
      <c r="P2040" s="297"/>
      <c r="Q2040" s="298"/>
      <c r="R2040" s="227"/>
      <c r="S2040" s="228" t="e">
        <f>IF(C2040="",NA(),MATCH($B2040&amp;$C2040,'Smelter Reference List'!$J:$J,0))</f>
        <v>#N/A</v>
      </c>
      <c r="T2040" s="229"/>
      <c r="U2040" s="229">
        <f t="shared" ca="1" si="63"/>
        <v>0</v>
      </c>
      <c r="V2040" s="229"/>
      <c r="W2040" s="229"/>
      <c r="Y2040" s="223" t="str">
        <f t="shared" si="64"/>
        <v/>
      </c>
    </row>
    <row r="2041" spans="1:25" s="223" customFormat="1" ht="20.25">
      <c r="A2041" s="293"/>
      <c r="B2041" s="294" t="str">
        <f>IF(LEN(A2041)=0,"",INDEX('Smelter Reference List'!$A:$A,MATCH($A2041,'Smelter Reference List'!$E:$E,0)))</f>
        <v/>
      </c>
      <c r="C2041" s="300" t="str">
        <f>IF(LEN(A2041)=0,"",INDEX('Smelter Reference List'!$C:$C,MATCH($A2041,'Smelter Reference List'!$E:$E,0)))</f>
        <v/>
      </c>
      <c r="D2041" s="294" t="str">
        <f ca="1">IF(ISERROR($S2041),"",OFFSET('Smelter Reference List'!$C$4,$S2041-4,0)&amp;"")</f>
        <v/>
      </c>
      <c r="E2041" s="294" t="str">
        <f ca="1">IF(ISERROR($S2041),"",OFFSET('Smelter Reference List'!$D$4,$S2041-4,0)&amp;"")</f>
        <v/>
      </c>
      <c r="F2041" s="294" t="str">
        <f ca="1">IF(ISERROR($S2041),"",OFFSET('Smelter Reference List'!$E$4,$S2041-4,0))</f>
        <v/>
      </c>
      <c r="G2041" s="294" t="str">
        <f ca="1">IF(C2041=$U$4,"Enter smelter details", IF(ISERROR($S2041),"",OFFSET('Smelter Reference List'!$F$4,$S2041-4,0)))</f>
        <v/>
      </c>
      <c r="H2041" s="295" t="str">
        <f ca="1">IF(ISERROR($S2041),"",OFFSET('Smelter Reference List'!$G$4,$S2041-4,0))</f>
        <v/>
      </c>
      <c r="I2041" s="296" t="str">
        <f ca="1">IF(ISERROR($S2041),"",OFFSET('Smelter Reference List'!$H$4,$S2041-4,0))</f>
        <v/>
      </c>
      <c r="J2041" s="296" t="str">
        <f ca="1">IF(ISERROR($S2041),"",OFFSET('Smelter Reference List'!$I$4,$S2041-4,0))</f>
        <v/>
      </c>
      <c r="K2041" s="297"/>
      <c r="L2041" s="297"/>
      <c r="M2041" s="297"/>
      <c r="N2041" s="297"/>
      <c r="O2041" s="297"/>
      <c r="P2041" s="297"/>
      <c r="Q2041" s="298"/>
      <c r="R2041" s="227"/>
      <c r="S2041" s="228" t="e">
        <f>IF(C2041="",NA(),MATCH($B2041&amp;$C2041,'Smelter Reference List'!$J:$J,0))</f>
        <v>#N/A</v>
      </c>
      <c r="T2041" s="229"/>
      <c r="U2041" s="229">
        <f t="shared" ca="1" si="63"/>
        <v>0</v>
      </c>
      <c r="V2041" s="229"/>
      <c r="W2041" s="229"/>
      <c r="Y2041" s="223" t="str">
        <f t="shared" si="64"/>
        <v/>
      </c>
    </row>
    <row r="2042" spans="1:25" s="223" customFormat="1" ht="20.25">
      <c r="A2042" s="293"/>
      <c r="B2042" s="294" t="str">
        <f>IF(LEN(A2042)=0,"",INDEX('Smelter Reference List'!$A:$A,MATCH($A2042,'Smelter Reference List'!$E:$E,0)))</f>
        <v/>
      </c>
      <c r="C2042" s="300" t="str">
        <f>IF(LEN(A2042)=0,"",INDEX('Smelter Reference List'!$C:$C,MATCH($A2042,'Smelter Reference List'!$E:$E,0)))</f>
        <v/>
      </c>
      <c r="D2042" s="294" t="str">
        <f ca="1">IF(ISERROR($S2042),"",OFFSET('Smelter Reference List'!$C$4,$S2042-4,0)&amp;"")</f>
        <v/>
      </c>
      <c r="E2042" s="294" t="str">
        <f ca="1">IF(ISERROR($S2042),"",OFFSET('Smelter Reference List'!$D$4,$S2042-4,0)&amp;"")</f>
        <v/>
      </c>
      <c r="F2042" s="294" t="str">
        <f ca="1">IF(ISERROR($S2042),"",OFFSET('Smelter Reference List'!$E$4,$S2042-4,0))</f>
        <v/>
      </c>
      <c r="G2042" s="294" t="str">
        <f ca="1">IF(C2042=$U$4,"Enter smelter details", IF(ISERROR($S2042),"",OFFSET('Smelter Reference List'!$F$4,$S2042-4,0)))</f>
        <v/>
      </c>
      <c r="H2042" s="295" t="str">
        <f ca="1">IF(ISERROR($S2042),"",OFFSET('Smelter Reference List'!$G$4,$S2042-4,0))</f>
        <v/>
      </c>
      <c r="I2042" s="296" t="str">
        <f ca="1">IF(ISERROR($S2042),"",OFFSET('Smelter Reference List'!$H$4,$S2042-4,0))</f>
        <v/>
      </c>
      <c r="J2042" s="296" t="str">
        <f ca="1">IF(ISERROR($S2042),"",OFFSET('Smelter Reference List'!$I$4,$S2042-4,0))</f>
        <v/>
      </c>
      <c r="K2042" s="297"/>
      <c r="L2042" s="297"/>
      <c r="M2042" s="297"/>
      <c r="N2042" s="297"/>
      <c r="O2042" s="297"/>
      <c r="P2042" s="297"/>
      <c r="Q2042" s="298"/>
      <c r="R2042" s="227"/>
      <c r="S2042" s="228" t="e">
        <f>IF(C2042="",NA(),MATCH($B2042&amp;$C2042,'Smelter Reference List'!$J:$J,0))</f>
        <v>#N/A</v>
      </c>
      <c r="T2042" s="229"/>
      <c r="U2042" s="229">
        <f t="shared" ca="1" si="63"/>
        <v>0</v>
      </c>
      <c r="V2042" s="229"/>
      <c r="W2042" s="229"/>
      <c r="Y2042" s="223" t="str">
        <f t="shared" si="64"/>
        <v/>
      </c>
    </row>
    <row r="2043" spans="1:25" s="223" customFormat="1" ht="20.25">
      <c r="A2043" s="293"/>
      <c r="B2043" s="294" t="str">
        <f>IF(LEN(A2043)=0,"",INDEX('Smelter Reference List'!$A:$A,MATCH($A2043,'Smelter Reference List'!$E:$E,0)))</f>
        <v/>
      </c>
      <c r="C2043" s="300" t="str">
        <f>IF(LEN(A2043)=0,"",INDEX('Smelter Reference List'!$C:$C,MATCH($A2043,'Smelter Reference List'!$E:$E,0)))</f>
        <v/>
      </c>
      <c r="D2043" s="294" t="str">
        <f ca="1">IF(ISERROR($S2043),"",OFFSET('Smelter Reference List'!$C$4,$S2043-4,0)&amp;"")</f>
        <v/>
      </c>
      <c r="E2043" s="294" t="str">
        <f ca="1">IF(ISERROR($S2043),"",OFFSET('Smelter Reference List'!$D$4,$S2043-4,0)&amp;"")</f>
        <v/>
      </c>
      <c r="F2043" s="294" t="str">
        <f ca="1">IF(ISERROR($S2043),"",OFFSET('Smelter Reference List'!$E$4,$S2043-4,0))</f>
        <v/>
      </c>
      <c r="G2043" s="294" t="str">
        <f ca="1">IF(C2043=$U$4,"Enter smelter details", IF(ISERROR($S2043),"",OFFSET('Smelter Reference List'!$F$4,$S2043-4,0)))</f>
        <v/>
      </c>
      <c r="H2043" s="295" t="str">
        <f ca="1">IF(ISERROR($S2043),"",OFFSET('Smelter Reference List'!$G$4,$S2043-4,0))</f>
        <v/>
      </c>
      <c r="I2043" s="296" t="str">
        <f ca="1">IF(ISERROR($S2043),"",OFFSET('Smelter Reference List'!$H$4,$S2043-4,0))</f>
        <v/>
      </c>
      <c r="J2043" s="296" t="str">
        <f ca="1">IF(ISERROR($S2043),"",OFFSET('Smelter Reference List'!$I$4,$S2043-4,0))</f>
        <v/>
      </c>
      <c r="K2043" s="297"/>
      <c r="L2043" s="297"/>
      <c r="M2043" s="297"/>
      <c r="N2043" s="297"/>
      <c r="O2043" s="297"/>
      <c r="P2043" s="297"/>
      <c r="Q2043" s="298"/>
      <c r="R2043" s="227"/>
      <c r="S2043" s="228" t="e">
        <f>IF(C2043="",NA(),MATCH($B2043&amp;$C2043,'Smelter Reference List'!$J:$J,0))</f>
        <v>#N/A</v>
      </c>
      <c r="T2043" s="229"/>
      <c r="U2043" s="229">
        <f t="shared" ca="1" si="63"/>
        <v>0</v>
      </c>
      <c r="V2043" s="229"/>
      <c r="W2043" s="229"/>
      <c r="Y2043" s="223" t="str">
        <f t="shared" si="64"/>
        <v/>
      </c>
    </row>
    <row r="2044" spans="1:25" s="223" customFormat="1" ht="20.25">
      <c r="A2044" s="293"/>
      <c r="B2044" s="294" t="str">
        <f>IF(LEN(A2044)=0,"",INDEX('Smelter Reference List'!$A:$A,MATCH($A2044,'Smelter Reference List'!$E:$E,0)))</f>
        <v/>
      </c>
      <c r="C2044" s="300" t="str">
        <f>IF(LEN(A2044)=0,"",INDEX('Smelter Reference List'!$C:$C,MATCH($A2044,'Smelter Reference List'!$E:$E,0)))</f>
        <v/>
      </c>
      <c r="D2044" s="294" t="str">
        <f ca="1">IF(ISERROR($S2044),"",OFFSET('Smelter Reference List'!$C$4,$S2044-4,0)&amp;"")</f>
        <v/>
      </c>
      <c r="E2044" s="294" t="str">
        <f ca="1">IF(ISERROR($S2044),"",OFFSET('Smelter Reference List'!$D$4,$S2044-4,0)&amp;"")</f>
        <v/>
      </c>
      <c r="F2044" s="294" t="str">
        <f ca="1">IF(ISERROR($S2044),"",OFFSET('Smelter Reference List'!$E$4,$S2044-4,0))</f>
        <v/>
      </c>
      <c r="G2044" s="294" t="str">
        <f ca="1">IF(C2044=$U$4,"Enter smelter details", IF(ISERROR($S2044),"",OFFSET('Smelter Reference List'!$F$4,$S2044-4,0)))</f>
        <v/>
      </c>
      <c r="H2044" s="295" t="str">
        <f ca="1">IF(ISERROR($S2044),"",OFFSET('Smelter Reference List'!$G$4,$S2044-4,0))</f>
        <v/>
      </c>
      <c r="I2044" s="296" t="str">
        <f ca="1">IF(ISERROR($S2044),"",OFFSET('Smelter Reference List'!$H$4,$S2044-4,0))</f>
        <v/>
      </c>
      <c r="J2044" s="296" t="str">
        <f ca="1">IF(ISERROR($S2044),"",OFFSET('Smelter Reference List'!$I$4,$S2044-4,0))</f>
        <v/>
      </c>
      <c r="K2044" s="297"/>
      <c r="L2044" s="297"/>
      <c r="M2044" s="297"/>
      <c r="N2044" s="297"/>
      <c r="O2044" s="297"/>
      <c r="P2044" s="297"/>
      <c r="Q2044" s="298"/>
      <c r="R2044" s="227"/>
      <c r="S2044" s="228" t="e">
        <f>IF(C2044="",NA(),MATCH($B2044&amp;$C2044,'Smelter Reference List'!$J:$J,0))</f>
        <v>#N/A</v>
      </c>
      <c r="T2044" s="229"/>
      <c r="U2044" s="229">
        <f t="shared" ca="1" si="63"/>
        <v>0</v>
      </c>
      <c r="V2044" s="229"/>
      <c r="W2044" s="229"/>
      <c r="Y2044" s="223" t="str">
        <f t="shared" si="64"/>
        <v/>
      </c>
    </row>
    <row r="2045" spans="1:25" s="223" customFormat="1" ht="20.25">
      <c r="A2045" s="293"/>
      <c r="B2045" s="294" t="str">
        <f>IF(LEN(A2045)=0,"",INDEX('Smelter Reference List'!$A:$A,MATCH($A2045,'Smelter Reference List'!$E:$E,0)))</f>
        <v/>
      </c>
      <c r="C2045" s="300" t="str">
        <f>IF(LEN(A2045)=0,"",INDEX('Smelter Reference List'!$C:$C,MATCH($A2045,'Smelter Reference List'!$E:$E,0)))</f>
        <v/>
      </c>
      <c r="D2045" s="294" t="str">
        <f ca="1">IF(ISERROR($S2045),"",OFFSET('Smelter Reference List'!$C$4,$S2045-4,0)&amp;"")</f>
        <v/>
      </c>
      <c r="E2045" s="294" t="str">
        <f ca="1">IF(ISERROR($S2045),"",OFFSET('Smelter Reference List'!$D$4,$S2045-4,0)&amp;"")</f>
        <v/>
      </c>
      <c r="F2045" s="294" t="str">
        <f ca="1">IF(ISERROR($S2045),"",OFFSET('Smelter Reference List'!$E$4,$S2045-4,0))</f>
        <v/>
      </c>
      <c r="G2045" s="294" t="str">
        <f ca="1">IF(C2045=$U$4,"Enter smelter details", IF(ISERROR($S2045),"",OFFSET('Smelter Reference List'!$F$4,$S2045-4,0)))</f>
        <v/>
      </c>
      <c r="H2045" s="295" t="str">
        <f ca="1">IF(ISERROR($S2045),"",OFFSET('Smelter Reference List'!$G$4,$S2045-4,0))</f>
        <v/>
      </c>
      <c r="I2045" s="296" t="str">
        <f ca="1">IF(ISERROR($S2045),"",OFFSET('Smelter Reference List'!$H$4,$S2045-4,0))</f>
        <v/>
      </c>
      <c r="J2045" s="296" t="str">
        <f ca="1">IF(ISERROR($S2045),"",OFFSET('Smelter Reference List'!$I$4,$S2045-4,0))</f>
        <v/>
      </c>
      <c r="K2045" s="297"/>
      <c r="L2045" s="297"/>
      <c r="M2045" s="297"/>
      <c r="N2045" s="297"/>
      <c r="O2045" s="297"/>
      <c r="P2045" s="297"/>
      <c r="Q2045" s="298"/>
      <c r="R2045" s="227"/>
      <c r="S2045" s="228" t="e">
        <f>IF(C2045="",NA(),MATCH($B2045&amp;$C2045,'Smelter Reference List'!$J:$J,0))</f>
        <v>#N/A</v>
      </c>
      <c r="T2045" s="229"/>
      <c r="U2045" s="229">
        <f t="shared" ca="1" si="63"/>
        <v>0</v>
      </c>
      <c r="V2045" s="229"/>
      <c r="W2045" s="229"/>
      <c r="Y2045" s="223" t="str">
        <f t="shared" si="64"/>
        <v/>
      </c>
    </row>
    <row r="2046" spans="1:25" s="223" customFormat="1" ht="20.25">
      <c r="A2046" s="293"/>
      <c r="B2046" s="294" t="str">
        <f>IF(LEN(A2046)=0,"",INDEX('Smelter Reference List'!$A:$A,MATCH($A2046,'Smelter Reference List'!$E:$E,0)))</f>
        <v/>
      </c>
      <c r="C2046" s="300" t="str">
        <f>IF(LEN(A2046)=0,"",INDEX('Smelter Reference List'!$C:$C,MATCH($A2046,'Smelter Reference List'!$E:$E,0)))</f>
        <v/>
      </c>
      <c r="D2046" s="294" t="str">
        <f ca="1">IF(ISERROR($S2046),"",OFFSET('Smelter Reference List'!$C$4,$S2046-4,0)&amp;"")</f>
        <v/>
      </c>
      <c r="E2046" s="294" t="str">
        <f ca="1">IF(ISERROR($S2046),"",OFFSET('Smelter Reference List'!$D$4,$S2046-4,0)&amp;"")</f>
        <v/>
      </c>
      <c r="F2046" s="294" t="str">
        <f ca="1">IF(ISERROR($S2046),"",OFFSET('Smelter Reference List'!$E$4,$S2046-4,0))</f>
        <v/>
      </c>
      <c r="G2046" s="294" t="str">
        <f ca="1">IF(C2046=$U$4,"Enter smelter details", IF(ISERROR($S2046),"",OFFSET('Smelter Reference List'!$F$4,$S2046-4,0)))</f>
        <v/>
      </c>
      <c r="H2046" s="295" t="str">
        <f ca="1">IF(ISERROR($S2046),"",OFFSET('Smelter Reference List'!$G$4,$S2046-4,0))</f>
        <v/>
      </c>
      <c r="I2046" s="296" t="str">
        <f ca="1">IF(ISERROR($S2046),"",OFFSET('Smelter Reference List'!$H$4,$S2046-4,0))</f>
        <v/>
      </c>
      <c r="J2046" s="296" t="str">
        <f ca="1">IF(ISERROR($S2046),"",OFFSET('Smelter Reference List'!$I$4,$S2046-4,0))</f>
        <v/>
      </c>
      <c r="K2046" s="297"/>
      <c r="L2046" s="297"/>
      <c r="M2046" s="297"/>
      <c r="N2046" s="297"/>
      <c r="O2046" s="297"/>
      <c r="P2046" s="297"/>
      <c r="Q2046" s="298"/>
      <c r="R2046" s="227"/>
      <c r="S2046" s="228" t="e">
        <f>IF(C2046="",NA(),MATCH($B2046&amp;$C2046,'Smelter Reference List'!$J:$J,0))</f>
        <v>#N/A</v>
      </c>
      <c r="T2046" s="229"/>
      <c r="U2046" s="229">
        <f t="shared" ca="1" si="63"/>
        <v>0</v>
      </c>
      <c r="V2046" s="229"/>
      <c r="W2046" s="229"/>
      <c r="Y2046" s="223" t="str">
        <f t="shared" si="64"/>
        <v/>
      </c>
    </row>
    <row r="2047" spans="1:25" s="223" customFormat="1" ht="20.25">
      <c r="A2047" s="293"/>
      <c r="B2047" s="294" t="str">
        <f>IF(LEN(A2047)=0,"",INDEX('Smelter Reference List'!$A:$A,MATCH($A2047,'Smelter Reference List'!$E:$E,0)))</f>
        <v/>
      </c>
      <c r="C2047" s="300" t="str">
        <f>IF(LEN(A2047)=0,"",INDEX('Smelter Reference List'!$C:$C,MATCH($A2047,'Smelter Reference List'!$E:$E,0)))</f>
        <v/>
      </c>
      <c r="D2047" s="294" t="str">
        <f ca="1">IF(ISERROR($S2047),"",OFFSET('Smelter Reference List'!$C$4,$S2047-4,0)&amp;"")</f>
        <v/>
      </c>
      <c r="E2047" s="294" t="str">
        <f ca="1">IF(ISERROR($S2047),"",OFFSET('Smelter Reference List'!$D$4,$S2047-4,0)&amp;"")</f>
        <v/>
      </c>
      <c r="F2047" s="294" t="str">
        <f ca="1">IF(ISERROR($S2047),"",OFFSET('Smelter Reference List'!$E$4,$S2047-4,0))</f>
        <v/>
      </c>
      <c r="G2047" s="294" t="str">
        <f ca="1">IF(C2047=$U$4,"Enter smelter details", IF(ISERROR($S2047),"",OFFSET('Smelter Reference List'!$F$4,$S2047-4,0)))</f>
        <v/>
      </c>
      <c r="H2047" s="295" t="str">
        <f ca="1">IF(ISERROR($S2047),"",OFFSET('Smelter Reference List'!$G$4,$S2047-4,0))</f>
        <v/>
      </c>
      <c r="I2047" s="296" t="str">
        <f ca="1">IF(ISERROR($S2047),"",OFFSET('Smelter Reference List'!$H$4,$S2047-4,0))</f>
        <v/>
      </c>
      <c r="J2047" s="296" t="str">
        <f ca="1">IF(ISERROR($S2047),"",OFFSET('Smelter Reference List'!$I$4,$S2047-4,0))</f>
        <v/>
      </c>
      <c r="K2047" s="297"/>
      <c r="L2047" s="297"/>
      <c r="M2047" s="297"/>
      <c r="N2047" s="297"/>
      <c r="O2047" s="297"/>
      <c r="P2047" s="297"/>
      <c r="Q2047" s="298"/>
      <c r="R2047" s="227"/>
      <c r="S2047" s="228" t="e">
        <f>IF(C2047="",NA(),MATCH($B2047&amp;$C2047,'Smelter Reference List'!$J:$J,0))</f>
        <v>#N/A</v>
      </c>
      <c r="T2047" s="229"/>
      <c r="U2047" s="229">
        <f t="shared" ca="1" si="63"/>
        <v>0</v>
      </c>
      <c r="V2047" s="229"/>
      <c r="W2047" s="229"/>
      <c r="Y2047" s="223" t="str">
        <f t="shared" si="64"/>
        <v/>
      </c>
    </row>
    <row r="2048" spans="1:25" s="223" customFormat="1" ht="20.25">
      <c r="A2048" s="293"/>
      <c r="B2048" s="294" t="str">
        <f>IF(LEN(A2048)=0,"",INDEX('Smelter Reference List'!$A:$A,MATCH($A2048,'Smelter Reference List'!$E:$E,0)))</f>
        <v/>
      </c>
      <c r="C2048" s="300" t="str">
        <f>IF(LEN(A2048)=0,"",INDEX('Smelter Reference List'!$C:$C,MATCH($A2048,'Smelter Reference List'!$E:$E,0)))</f>
        <v/>
      </c>
      <c r="D2048" s="294" t="str">
        <f ca="1">IF(ISERROR($S2048),"",OFFSET('Smelter Reference List'!$C$4,$S2048-4,0)&amp;"")</f>
        <v/>
      </c>
      <c r="E2048" s="294" t="str">
        <f ca="1">IF(ISERROR($S2048),"",OFFSET('Smelter Reference List'!$D$4,$S2048-4,0)&amp;"")</f>
        <v/>
      </c>
      <c r="F2048" s="294" t="str">
        <f ca="1">IF(ISERROR($S2048),"",OFFSET('Smelter Reference List'!$E$4,$S2048-4,0))</f>
        <v/>
      </c>
      <c r="G2048" s="294" t="str">
        <f ca="1">IF(C2048=$U$4,"Enter smelter details", IF(ISERROR($S2048),"",OFFSET('Smelter Reference List'!$F$4,$S2048-4,0)))</f>
        <v/>
      </c>
      <c r="H2048" s="295" t="str">
        <f ca="1">IF(ISERROR($S2048),"",OFFSET('Smelter Reference List'!$G$4,$S2048-4,0))</f>
        <v/>
      </c>
      <c r="I2048" s="296" t="str">
        <f ca="1">IF(ISERROR($S2048),"",OFFSET('Smelter Reference List'!$H$4,$S2048-4,0))</f>
        <v/>
      </c>
      <c r="J2048" s="296" t="str">
        <f ca="1">IF(ISERROR($S2048),"",OFFSET('Smelter Reference List'!$I$4,$S2048-4,0))</f>
        <v/>
      </c>
      <c r="K2048" s="297"/>
      <c r="L2048" s="297"/>
      <c r="M2048" s="297"/>
      <c r="N2048" s="297"/>
      <c r="O2048" s="297"/>
      <c r="P2048" s="297"/>
      <c r="Q2048" s="298"/>
      <c r="R2048" s="227"/>
      <c r="S2048" s="228" t="e">
        <f>IF(C2048="",NA(),MATCH($B2048&amp;$C2048,'Smelter Reference List'!$J:$J,0))</f>
        <v>#N/A</v>
      </c>
      <c r="T2048" s="229"/>
      <c r="U2048" s="229">
        <f t="shared" ca="1" si="63"/>
        <v>0</v>
      </c>
      <c r="V2048" s="229"/>
      <c r="W2048" s="229"/>
      <c r="Y2048" s="223" t="str">
        <f t="shared" si="64"/>
        <v/>
      </c>
    </row>
    <row r="2049" spans="1:25" s="223" customFormat="1" ht="20.25">
      <c r="A2049" s="293"/>
      <c r="B2049" s="294" t="str">
        <f>IF(LEN(A2049)=0,"",INDEX('Smelter Reference List'!$A:$A,MATCH($A2049,'Smelter Reference List'!$E:$E,0)))</f>
        <v/>
      </c>
      <c r="C2049" s="300" t="str">
        <f>IF(LEN(A2049)=0,"",INDEX('Smelter Reference List'!$C:$C,MATCH($A2049,'Smelter Reference List'!$E:$E,0)))</f>
        <v/>
      </c>
      <c r="D2049" s="294" t="str">
        <f ca="1">IF(ISERROR($S2049),"",OFFSET('Smelter Reference List'!$C$4,$S2049-4,0)&amp;"")</f>
        <v/>
      </c>
      <c r="E2049" s="294" t="str">
        <f ca="1">IF(ISERROR($S2049),"",OFFSET('Smelter Reference List'!$D$4,$S2049-4,0)&amp;"")</f>
        <v/>
      </c>
      <c r="F2049" s="294" t="str">
        <f ca="1">IF(ISERROR($S2049),"",OFFSET('Smelter Reference List'!$E$4,$S2049-4,0))</f>
        <v/>
      </c>
      <c r="G2049" s="294" t="str">
        <f ca="1">IF(C2049=$U$4,"Enter smelter details", IF(ISERROR($S2049),"",OFFSET('Smelter Reference List'!$F$4,$S2049-4,0)))</f>
        <v/>
      </c>
      <c r="H2049" s="295" t="str">
        <f ca="1">IF(ISERROR($S2049),"",OFFSET('Smelter Reference List'!$G$4,$S2049-4,0))</f>
        <v/>
      </c>
      <c r="I2049" s="296" t="str">
        <f ca="1">IF(ISERROR($S2049),"",OFFSET('Smelter Reference List'!$H$4,$S2049-4,0))</f>
        <v/>
      </c>
      <c r="J2049" s="296" t="str">
        <f ca="1">IF(ISERROR($S2049),"",OFFSET('Smelter Reference List'!$I$4,$S2049-4,0))</f>
        <v/>
      </c>
      <c r="K2049" s="297"/>
      <c r="L2049" s="297"/>
      <c r="M2049" s="297"/>
      <c r="N2049" s="297"/>
      <c r="O2049" s="297"/>
      <c r="P2049" s="297"/>
      <c r="Q2049" s="298"/>
      <c r="R2049" s="227"/>
      <c r="S2049" s="228" t="e">
        <f>IF(C2049="",NA(),MATCH($B2049&amp;$C2049,'Smelter Reference List'!$J:$J,0))</f>
        <v>#N/A</v>
      </c>
      <c r="T2049" s="229"/>
      <c r="U2049" s="229">
        <f t="shared" ca="1" si="63"/>
        <v>0</v>
      </c>
      <c r="V2049" s="229"/>
      <c r="W2049" s="229"/>
      <c r="Y2049" s="223" t="str">
        <f t="shared" si="64"/>
        <v/>
      </c>
    </row>
    <row r="2050" spans="1:25" s="223" customFormat="1" ht="20.25">
      <c r="A2050" s="293"/>
      <c r="B2050" s="294" t="str">
        <f>IF(LEN(A2050)=0,"",INDEX('Smelter Reference List'!$A:$A,MATCH($A2050,'Smelter Reference List'!$E:$E,0)))</f>
        <v/>
      </c>
      <c r="C2050" s="300" t="str">
        <f>IF(LEN(A2050)=0,"",INDEX('Smelter Reference List'!$C:$C,MATCH($A2050,'Smelter Reference List'!$E:$E,0)))</f>
        <v/>
      </c>
      <c r="D2050" s="294" t="str">
        <f ca="1">IF(ISERROR($S2050),"",OFFSET('Smelter Reference List'!$C$4,$S2050-4,0)&amp;"")</f>
        <v/>
      </c>
      <c r="E2050" s="294" t="str">
        <f ca="1">IF(ISERROR($S2050),"",OFFSET('Smelter Reference List'!$D$4,$S2050-4,0)&amp;"")</f>
        <v/>
      </c>
      <c r="F2050" s="294" t="str">
        <f ca="1">IF(ISERROR($S2050),"",OFFSET('Smelter Reference List'!$E$4,$S2050-4,0))</f>
        <v/>
      </c>
      <c r="G2050" s="294" t="str">
        <f ca="1">IF(C2050=$U$4,"Enter smelter details", IF(ISERROR($S2050),"",OFFSET('Smelter Reference List'!$F$4,$S2050-4,0)))</f>
        <v/>
      </c>
      <c r="H2050" s="295" t="str">
        <f ca="1">IF(ISERROR($S2050),"",OFFSET('Smelter Reference List'!$G$4,$S2050-4,0))</f>
        <v/>
      </c>
      <c r="I2050" s="296" t="str">
        <f ca="1">IF(ISERROR($S2050),"",OFFSET('Smelter Reference List'!$H$4,$S2050-4,0))</f>
        <v/>
      </c>
      <c r="J2050" s="296" t="str">
        <f ca="1">IF(ISERROR($S2050),"",OFFSET('Smelter Reference List'!$I$4,$S2050-4,0))</f>
        <v/>
      </c>
      <c r="K2050" s="297"/>
      <c r="L2050" s="297"/>
      <c r="M2050" s="297"/>
      <c r="N2050" s="297"/>
      <c r="O2050" s="297"/>
      <c r="P2050" s="297"/>
      <c r="Q2050" s="298"/>
      <c r="R2050" s="227"/>
      <c r="S2050" s="228" t="e">
        <f>IF(C2050="",NA(),MATCH($B2050&amp;$C2050,'Smelter Reference List'!$J:$J,0))</f>
        <v>#N/A</v>
      </c>
      <c r="T2050" s="229"/>
      <c r="U2050" s="229">
        <f t="shared" ca="1" si="63"/>
        <v>0</v>
      </c>
      <c r="V2050" s="229"/>
      <c r="W2050" s="229"/>
      <c r="Y2050" s="223" t="str">
        <f t="shared" si="64"/>
        <v/>
      </c>
    </row>
    <row r="2051" spans="1:25" s="223" customFormat="1" ht="20.25">
      <c r="A2051" s="293"/>
      <c r="B2051" s="294" t="str">
        <f>IF(LEN(A2051)=0,"",INDEX('Smelter Reference List'!$A:$A,MATCH($A2051,'Smelter Reference List'!$E:$E,0)))</f>
        <v/>
      </c>
      <c r="C2051" s="300" t="str">
        <f>IF(LEN(A2051)=0,"",INDEX('Smelter Reference List'!$C:$C,MATCH($A2051,'Smelter Reference List'!$E:$E,0)))</f>
        <v/>
      </c>
      <c r="D2051" s="294" t="str">
        <f ca="1">IF(ISERROR($S2051),"",OFFSET('Smelter Reference List'!$C$4,$S2051-4,0)&amp;"")</f>
        <v/>
      </c>
      <c r="E2051" s="294" t="str">
        <f ca="1">IF(ISERROR($S2051),"",OFFSET('Smelter Reference List'!$D$4,$S2051-4,0)&amp;"")</f>
        <v/>
      </c>
      <c r="F2051" s="294" t="str">
        <f ca="1">IF(ISERROR($S2051),"",OFFSET('Smelter Reference List'!$E$4,$S2051-4,0))</f>
        <v/>
      </c>
      <c r="G2051" s="294" t="str">
        <f ca="1">IF(C2051=$U$4,"Enter smelter details", IF(ISERROR($S2051),"",OFFSET('Smelter Reference List'!$F$4,$S2051-4,0)))</f>
        <v/>
      </c>
      <c r="H2051" s="295" t="str">
        <f ca="1">IF(ISERROR($S2051),"",OFFSET('Smelter Reference List'!$G$4,$S2051-4,0))</f>
        <v/>
      </c>
      <c r="I2051" s="296" t="str">
        <f ca="1">IF(ISERROR($S2051),"",OFFSET('Smelter Reference List'!$H$4,$S2051-4,0))</f>
        <v/>
      </c>
      <c r="J2051" s="296" t="str">
        <f ca="1">IF(ISERROR($S2051),"",OFFSET('Smelter Reference List'!$I$4,$S2051-4,0))</f>
        <v/>
      </c>
      <c r="K2051" s="297"/>
      <c r="L2051" s="297"/>
      <c r="M2051" s="297"/>
      <c r="N2051" s="297"/>
      <c r="O2051" s="297"/>
      <c r="P2051" s="297"/>
      <c r="Q2051" s="298"/>
      <c r="R2051" s="227"/>
      <c r="S2051" s="228" t="e">
        <f>IF(C2051="",NA(),MATCH($B2051&amp;$C2051,'Smelter Reference List'!$J:$J,0))</f>
        <v>#N/A</v>
      </c>
      <c r="T2051" s="229"/>
      <c r="U2051" s="229">
        <f t="shared" ca="1" si="63"/>
        <v>0</v>
      </c>
      <c r="V2051" s="229"/>
      <c r="W2051" s="229"/>
      <c r="Y2051" s="223" t="str">
        <f t="shared" si="64"/>
        <v/>
      </c>
    </row>
    <row r="2052" spans="1:25" s="223" customFormat="1" ht="20.25">
      <c r="A2052" s="293"/>
      <c r="B2052" s="294" t="str">
        <f>IF(LEN(A2052)=0,"",INDEX('Smelter Reference List'!$A:$A,MATCH($A2052,'Smelter Reference List'!$E:$E,0)))</f>
        <v/>
      </c>
      <c r="C2052" s="300" t="str">
        <f>IF(LEN(A2052)=0,"",INDEX('Smelter Reference List'!$C:$C,MATCH($A2052,'Smelter Reference List'!$E:$E,0)))</f>
        <v/>
      </c>
      <c r="D2052" s="294" t="str">
        <f ca="1">IF(ISERROR($S2052),"",OFFSET('Smelter Reference List'!$C$4,$S2052-4,0)&amp;"")</f>
        <v/>
      </c>
      <c r="E2052" s="294" t="str">
        <f ca="1">IF(ISERROR($S2052),"",OFFSET('Smelter Reference List'!$D$4,$S2052-4,0)&amp;"")</f>
        <v/>
      </c>
      <c r="F2052" s="294" t="str">
        <f ca="1">IF(ISERROR($S2052),"",OFFSET('Smelter Reference List'!$E$4,$S2052-4,0))</f>
        <v/>
      </c>
      <c r="G2052" s="294" t="str">
        <f ca="1">IF(C2052=$U$4,"Enter smelter details", IF(ISERROR($S2052),"",OFFSET('Smelter Reference List'!$F$4,$S2052-4,0)))</f>
        <v/>
      </c>
      <c r="H2052" s="295" t="str">
        <f ca="1">IF(ISERROR($S2052),"",OFFSET('Smelter Reference List'!$G$4,$S2052-4,0))</f>
        <v/>
      </c>
      <c r="I2052" s="296" t="str">
        <f ca="1">IF(ISERROR($S2052),"",OFFSET('Smelter Reference List'!$H$4,$S2052-4,0))</f>
        <v/>
      </c>
      <c r="J2052" s="296" t="str">
        <f ca="1">IF(ISERROR($S2052),"",OFFSET('Smelter Reference List'!$I$4,$S2052-4,0))</f>
        <v/>
      </c>
      <c r="K2052" s="297"/>
      <c r="L2052" s="297"/>
      <c r="M2052" s="297"/>
      <c r="N2052" s="297"/>
      <c r="O2052" s="297"/>
      <c r="P2052" s="297"/>
      <c r="Q2052" s="298"/>
      <c r="R2052" s="227"/>
      <c r="S2052" s="228" t="e">
        <f>IF(C2052="",NA(),MATCH($B2052&amp;$C2052,'Smelter Reference List'!$J:$J,0))</f>
        <v>#N/A</v>
      </c>
      <c r="T2052" s="229"/>
      <c r="U2052" s="229">
        <f t="shared" ca="1" si="63"/>
        <v>0</v>
      </c>
      <c r="V2052" s="229"/>
      <c r="W2052" s="229"/>
      <c r="Y2052" s="223" t="str">
        <f t="shared" si="64"/>
        <v/>
      </c>
    </row>
    <row r="2053" spans="1:25" s="223" customFormat="1" ht="20.25">
      <c r="A2053" s="293"/>
      <c r="B2053" s="294" t="str">
        <f>IF(LEN(A2053)=0,"",INDEX('Smelter Reference List'!$A:$A,MATCH($A2053,'Smelter Reference List'!$E:$E,0)))</f>
        <v/>
      </c>
      <c r="C2053" s="300" t="str">
        <f>IF(LEN(A2053)=0,"",INDEX('Smelter Reference List'!$C:$C,MATCH($A2053,'Smelter Reference List'!$E:$E,0)))</f>
        <v/>
      </c>
      <c r="D2053" s="294" t="str">
        <f ca="1">IF(ISERROR($S2053),"",OFFSET('Smelter Reference List'!$C$4,$S2053-4,0)&amp;"")</f>
        <v/>
      </c>
      <c r="E2053" s="294" t="str">
        <f ca="1">IF(ISERROR($S2053),"",OFFSET('Smelter Reference List'!$D$4,$S2053-4,0)&amp;"")</f>
        <v/>
      </c>
      <c r="F2053" s="294" t="str">
        <f ca="1">IF(ISERROR($S2053),"",OFFSET('Smelter Reference List'!$E$4,$S2053-4,0))</f>
        <v/>
      </c>
      <c r="G2053" s="294" t="str">
        <f ca="1">IF(C2053=$U$4,"Enter smelter details", IF(ISERROR($S2053),"",OFFSET('Smelter Reference List'!$F$4,$S2053-4,0)))</f>
        <v/>
      </c>
      <c r="H2053" s="295" t="str">
        <f ca="1">IF(ISERROR($S2053),"",OFFSET('Smelter Reference List'!$G$4,$S2053-4,0))</f>
        <v/>
      </c>
      <c r="I2053" s="296" t="str">
        <f ca="1">IF(ISERROR($S2053),"",OFFSET('Smelter Reference List'!$H$4,$S2053-4,0))</f>
        <v/>
      </c>
      <c r="J2053" s="296" t="str">
        <f ca="1">IF(ISERROR($S2053),"",OFFSET('Smelter Reference List'!$I$4,$S2053-4,0))</f>
        <v/>
      </c>
      <c r="K2053" s="297"/>
      <c r="L2053" s="297"/>
      <c r="M2053" s="297"/>
      <c r="N2053" s="297"/>
      <c r="O2053" s="297"/>
      <c r="P2053" s="297"/>
      <c r="Q2053" s="298"/>
      <c r="R2053" s="227"/>
      <c r="S2053" s="228" t="e">
        <f>IF(C2053="",NA(),MATCH($B2053&amp;$C2053,'Smelter Reference List'!$J:$J,0))</f>
        <v>#N/A</v>
      </c>
      <c r="T2053" s="229"/>
      <c r="U2053" s="229">
        <f t="shared" ca="1" si="63"/>
        <v>0</v>
      </c>
      <c r="V2053" s="229"/>
      <c r="W2053" s="229"/>
      <c r="Y2053" s="223" t="str">
        <f t="shared" si="64"/>
        <v/>
      </c>
    </row>
    <row r="2054" spans="1:25" s="223" customFormat="1" ht="20.25">
      <c r="A2054" s="293"/>
      <c r="B2054" s="294" t="str">
        <f>IF(LEN(A2054)=0,"",INDEX('Smelter Reference List'!$A:$A,MATCH($A2054,'Smelter Reference List'!$E:$E,0)))</f>
        <v/>
      </c>
      <c r="C2054" s="300" t="str">
        <f>IF(LEN(A2054)=0,"",INDEX('Smelter Reference List'!$C:$C,MATCH($A2054,'Smelter Reference List'!$E:$E,0)))</f>
        <v/>
      </c>
      <c r="D2054" s="294" t="str">
        <f ca="1">IF(ISERROR($S2054),"",OFFSET('Smelter Reference List'!$C$4,$S2054-4,0)&amp;"")</f>
        <v/>
      </c>
      <c r="E2054" s="294" t="str">
        <f ca="1">IF(ISERROR($S2054),"",OFFSET('Smelter Reference List'!$D$4,$S2054-4,0)&amp;"")</f>
        <v/>
      </c>
      <c r="F2054" s="294" t="str">
        <f ca="1">IF(ISERROR($S2054),"",OFFSET('Smelter Reference List'!$E$4,$S2054-4,0))</f>
        <v/>
      </c>
      <c r="G2054" s="294" t="str">
        <f ca="1">IF(C2054=$U$4,"Enter smelter details", IF(ISERROR($S2054),"",OFFSET('Smelter Reference List'!$F$4,$S2054-4,0)))</f>
        <v/>
      </c>
      <c r="H2054" s="295" t="str">
        <f ca="1">IF(ISERROR($S2054),"",OFFSET('Smelter Reference List'!$G$4,$S2054-4,0))</f>
        <v/>
      </c>
      <c r="I2054" s="296" t="str">
        <f ca="1">IF(ISERROR($S2054),"",OFFSET('Smelter Reference List'!$H$4,$S2054-4,0))</f>
        <v/>
      </c>
      <c r="J2054" s="296" t="str">
        <f ca="1">IF(ISERROR($S2054),"",OFFSET('Smelter Reference List'!$I$4,$S2054-4,0))</f>
        <v/>
      </c>
      <c r="K2054" s="297"/>
      <c r="L2054" s="297"/>
      <c r="M2054" s="297"/>
      <c r="N2054" s="297"/>
      <c r="O2054" s="297"/>
      <c r="P2054" s="297"/>
      <c r="Q2054" s="298"/>
      <c r="R2054" s="227"/>
      <c r="S2054" s="228" t="e">
        <f>IF(C2054="",NA(),MATCH($B2054&amp;$C2054,'Smelter Reference List'!$J:$J,0))</f>
        <v>#N/A</v>
      </c>
      <c r="T2054" s="229"/>
      <c r="U2054" s="229">
        <f t="shared" ref="U2054:U2117" ca="1" si="65">IF(AND(C2054="Smelter not listed",OR(LEN(D2054)=0,LEN(E2054)=0)),1,0)</f>
        <v>0</v>
      </c>
      <c r="V2054" s="229"/>
      <c r="W2054" s="229"/>
      <c r="Y2054" s="223" t="str">
        <f t="shared" ref="Y2054:Y2117" si="66">B2054&amp;C2054</f>
        <v/>
      </c>
    </row>
    <row r="2055" spans="1:25" s="223" customFormat="1" ht="20.25">
      <c r="A2055" s="293"/>
      <c r="B2055" s="294" t="str">
        <f>IF(LEN(A2055)=0,"",INDEX('Smelter Reference List'!$A:$A,MATCH($A2055,'Smelter Reference List'!$E:$E,0)))</f>
        <v/>
      </c>
      <c r="C2055" s="300" t="str">
        <f>IF(LEN(A2055)=0,"",INDEX('Smelter Reference List'!$C:$C,MATCH($A2055,'Smelter Reference List'!$E:$E,0)))</f>
        <v/>
      </c>
      <c r="D2055" s="294" t="str">
        <f ca="1">IF(ISERROR($S2055),"",OFFSET('Smelter Reference List'!$C$4,$S2055-4,0)&amp;"")</f>
        <v/>
      </c>
      <c r="E2055" s="294" t="str">
        <f ca="1">IF(ISERROR($S2055),"",OFFSET('Smelter Reference List'!$D$4,$S2055-4,0)&amp;"")</f>
        <v/>
      </c>
      <c r="F2055" s="294" t="str">
        <f ca="1">IF(ISERROR($S2055),"",OFFSET('Smelter Reference List'!$E$4,$S2055-4,0))</f>
        <v/>
      </c>
      <c r="G2055" s="294" t="str">
        <f ca="1">IF(C2055=$U$4,"Enter smelter details", IF(ISERROR($S2055),"",OFFSET('Smelter Reference List'!$F$4,$S2055-4,0)))</f>
        <v/>
      </c>
      <c r="H2055" s="295" t="str">
        <f ca="1">IF(ISERROR($S2055),"",OFFSET('Smelter Reference List'!$G$4,$S2055-4,0))</f>
        <v/>
      </c>
      <c r="I2055" s="296" t="str">
        <f ca="1">IF(ISERROR($S2055),"",OFFSET('Smelter Reference List'!$H$4,$S2055-4,0))</f>
        <v/>
      </c>
      <c r="J2055" s="296" t="str">
        <f ca="1">IF(ISERROR($S2055),"",OFFSET('Smelter Reference List'!$I$4,$S2055-4,0))</f>
        <v/>
      </c>
      <c r="K2055" s="297"/>
      <c r="L2055" s="297"/>
      <c r="M2055" s="297"/>
      <c r="N2055" s="297"/>
      <c r="O2055" s="297"/>
      <c r="P2055" s="297"/>
      <c r="Q2055" s="298"/>
      <c r="R2055" s="227"/>
      <c r="S2055" s="228" t="e">
        <f>IF(C2055="",NA(),MATCH($B2055&amp;$C2055,'Smelter Reference List'!$J:$J,0))</f>
        <v>#N/A</v>
      </c>
      <c r="T2055" s="229"/>
      <c r="U2055" s="229">
        <f t="shared" ca="1" si="65"/>
        <v>0</v>
      </c>
      <c r="V2055" s="229"/>
      <c r="W2055" s="229"/>
      <c r="Y2055" s="223" t="str">
        <f t="shared" si="66"/>
        <v/>
      </c>
    </row>
    <row r="2056" spans="1:25" s="223" customFormat="1" ht="20.25">
      <c r="A2056" s="293"/>
      <c r="B2056" s="294" t="str">
        <f>IF(LEN(A2056)=0,"",INDEX('Smelter Reference List'!$A:$A,MATCH($A2056,'Smelter Reference List'!$E:$E,0)))</f>
        <v/>
      </c>
      <c r="C2056" s="300" t="str">
        <f>IF(LEN(A2056)=0,"",INDEX('Smelter Reference List'!$C:$C,MATCH($A2056,'Smelter Reference List'!$E:$E,0)))</f>
        <v/>
      </c>
      <c r="D2056" s="294" t="str">
        <f ca="1">IF(ISERROR($S2056),"",OFFSET('Smelter Reference List'!$C$4,$S2056-4,0)&amp;"")</f>
        <v/>
      </c>
      <c r="E2056" s="294" t="str">
        <f ca="1">IF(ISERROR($S2056),"",OFFSET('Smelter Reference List'!$D$4,$S2056-4,0)&amp;"")</f>
        <v/>
      </c>
      <c r="F2056" s="294" t="str">
        <f ca="1">IF(ISERROR($S2056),"",OFFSET('Smelter Reference List'!$E$4,$S2056-4,0))</f>
        <v/>
      </c>
      <c r="G2056" s="294" t="str">
        <f ca="1">IF(C2056=$U$4,"Enter smelter details", IF(ISERROR($S2056),"",OFFSET('Smelter Reference List'!$F$4,$S2056-4,0)))</f>
        <v/>
      </c>
      <c r="H2056" s="295" t="str">
        <f ca="1">IF(ISERROR($S2056),"",OFFSET('Smelter Reference List'!$G$4,$S2056-4,0))</f>
        <v/>
      </c>
      <c r="I2056" s="296" t="str">
        <f ca="1">IF(ISERROR($S2056),"",OFFSET('Smelter Reference List'!$H$4,$S2056-4,0))</f>
        <v/>
      </c>
      <c r="J2056" s="296" t="str">
        <f ca="1">IF(ISERROR($S2056),"",OFFSET('Smelter Reference List'!$I$4,$S2056-4,0))</f>
        <v/>
      </c>
      <c r="K2056" s="297"/>
      <c r="L2056" s="297"/>
      <c r="M2056" s="297"/>
      <c r="N2056" s="297"/>
      <c r="O2056" s="297"/>
      <c r="P2056" s="297"/>
      <c r="Q2056" s="298"/>
      <c r="R2056" s="227"/>
      <c r="S2056" s="228" t="e">
        <f>IF(C2056="",NA(),MATCH($B2056&amp;$C2056,'Smelter Reference List'!$J:$J,0))</f>
        <v>#N/A</v>
      </c>
      <c r="T2056" s="229"/>
      <c r="U2056" s="229">
        <f t="shared" ca="1" si="65"/>
        <v>0</v>
      </c>
      <c r="V2056" s="229"/>
      <c r="W2056" s="229"/>
      <c r="Y2056" s="223" t="str">
        <f t="shared" si="66"/>
        <v/>
      </c>
    </row>
    <row r="2057" spans="1:25" s="223" customFormat="1" ht="20.25">
      <c r="A2057" s="293"/>
      <c r="B2057" s="294" t="str">
        <f>IF(LEN(A2057)=0,"",INDEX('Smelter Reference List'!$A:$A,MATCH($A2057,'Smelter Reference List'!$E:$E,0)))</f>
        <v/>
      </c>
      <c r="C2057" s="300" t="str">
        <f>IF(LEN(A2057)=0,"",INDEX('Smelter Reference List'!$C:$C,MATCH($A2057,'Smelter Reference List'!$E:$E,0)))</f>
        <v/>
      </c>
      <c r="D2057" s="294" t="str">
        <f ca="1">IF(ISERROR($S2057),"",OFFSET('Smelter Reference List'!$C$4,$S2057-4,0)&amp;"")</f>
        <v/>
      </c>
      <c r="E2057" s="294" t="str">
        <f ca="1">IF(ISERROR($S2057),"",OFFSET('Smelter Reference List'!$D$4,$S2057-4,0)&amp;"")</f>
        <v/>
      </c>
      <c r="F2057" s="294" t="str">
        <f ca="1">IF(ISERROR($S2057),"",OFFSET('Smelter Reference List'!$E$4,$S2057-4,0))</f>
        <v/>
      </c>
      <c r="G2057" s="294" t="str">
        <f ca="1">IF(C2057=$U$4,"Enter smelter details", IF(ISERROR($S2057),"",OFFSET('Smelter Reference List'!$F$4,$S2057-4,0)))</f>
        <v/>
      </c>
      <c r="H2057" s="295" t="str">
        <f ca="1">IF(ISERROR($S2057),"",OFFSET('Smelter Reference List'!$G$4,$S2057-4,0))</f>
        <v/>
      </c>
      <c r="I2057" s="296" t="str">
        <f ca="1">IF(ISERROR($S2057),"",OFFSET('Smelter Reference List'!$H$4,$S2057-4,0))</f>
        <v/>
      </c>
      <c r="J2057" s="296" t="str">
        <f ca="1">IF(ISERROR($S2057),"",OFFSET('Smelter Reference List'!$I$4,$S2057-4,0))</f>
        <v/>
      </c>
      <c r="K2057" s="297"/>
      <c r="L2057" s="297"/>
      <c r="M2057" s="297"/>
      <c r="N2057" s="297"/>
      <c r="O2057" s="297"/>
      <c r="P2057" s="297"/>
      <c r="Q2057" s="298"/>
      <c r="R2057" s="227"/>
      <c r="S2057" s="228" t="e">
        <f>IF(C2057="",NA(),MATCH($B2057&amp;$C2057,'Smelter Reference List'!$J:$J,0))</f>
        <v>#N/A</v>
      </c>
      <c r="T2057" s="229"/>
      <c r="U2057" s="229">
        <f t="shared" ca="1" si="65"/>
        <v>0</v>
      </c>
      <c r="V2057" s="229"/>
      <c r="W2057" s="229"/>
      <c r="Y2057" s="223" t="str">
        <f t="shared" si="66"/>
        <v/>
      </c>
    </row>
    <row r="2058" spans="1:25" s="223" customFormat="1" ht="20.25">
      <c r="A2058" s="293"/>
      <c r="B2058" s="294" t="str">
        <f>IF(LEN(A2058)=0,"",INDEX('Smelter Reference List'!$A:$A,MATCH($A2058,'Smelter Reference List'!$E:$E,0)))</f>
        <v/>
      </c>
      <c r="C2058" s="300" t="str">
        <f>IF(LEN(A2058)=0,"",INDEX('Smelter Reference List'!$C:$C,MATCH($A2058,'Smelter Reference List'!$E:$E,0)))</f>
        <v/>
      </c>
      <c r="D2058" s="294" t="str">
        <f ca="1">IF(ISERROR($S2058),"",OFFSET('Smelter Reference List'!$C$4,$S2058-4,0)&amp;"")</f>
        <v/>
      </c>
      <c r="E2058" s="294" t="str">
        <f ca="1">IF(ISERROR($S2058),"",OFFSET('Smelter Reference List'!$D$4,$S2058-4,0)&amp;"")</f>
        <v/>
      </c>
      <c r="F2058" s="294" t="str">
        <f ca="1">IF(ISERROR($S2058),"",OFFSET('Smelter Reference List'!$E$4,$S2058-4,0))</f>
        <v/>
      </c>
      <c r="G2058" s="294" t="str">
        <f ca="1">IF(C2058=$U$4,"Enter smelter details", IF(ISERROR($S2058),"",OFFSET('Smelter Reference List'!$F$4,$S2058-4,0)))</f>
        <v/>
      </c>
      <c r="H2058" s="295" t="str">
        <f ca="1">IF(ISERROR($S2058),"",OFFSET('Smelter Reference List'!$G$4,$S2058-4,0))</f>
        <v/>
      </c>
      <c r="I2058" s="296" t="str">
        <f ca="1">IF(ISERROR($S2058),"",OFFSET('Smelter Reference List'!$H$4,$S2058-4,0))</f>
        <v/>
      </c>
      <c r="J2058" s="296" t="str">
        <f ca="1">IF(ISERROR($S2058),"",OFFSET('Smelter Reference List'!$I$4,$S2058-4,0))</f>
        <v/>
      </c>
      <c r="K2058" s="297"/>
      <c r="L2058" s="297"/>
      <c r="M2058" s="297"/>
      <c r="N2058" s="297"/>
      <c r="O2058" s="297"/>
      <c r="P2058" s="297"/>
      <c r="Q2058" s="298"/>
      <c r="R2058" s="227"/>
      <c r="S2058" s="228" t="e">
        <f>IF(C2058="",NA(),MATCH($B2058&amp;$C2058,'Smelter Reference List'!$J:$J,0))</f>
        <v>#N/A</v>
      </c>
      <c r="T2058" s="229"/>
      <c r="U2058" s="229">
        <f t="shared" ca="1" si="65"/>
        <v>0</v>
      </c>
      <c r="V2058" s="229"/>
      <c r="W2058" s="229"/>
      <c r="Y2058" s="223" t="str">
        <f t="shared" si="66"/>
        <v/>
      </c>
    </row>
    <row r="2059" spans="1:25" s="223" customFormat="1" ht="20.25">
      <c r="A2059" s="293"/>
      <c r="B2059" s="294" t="str">
        <f>IF(LEN(A2059)=0,"",INDEX('Smelter Reference List'!$A:$A,MATCH($A2059,'Smelter Reference List'!$E:$E,0)))</f>
        <v/>
      </c>
      <c r="C2059" s="300" t="str">
        <f>IF(LEN(A2059)=0,"",INDEX('Smelter Reference List'!$C:$C,MATCH($A2059,'Smelter Reference List'!$E:$E,0)))</f>
        <v/>
      </c>
      <c r="D2059" s="294" t="str">
        <f ca="1">IF(ISERROR($S2059),"",OFFSET('Smelter Reference List'!$C$4,$S2059-4,0)&amp;"")</f>
        <v/>
      </c>
      <c r="E2059" s="294" t="str">
        <f ca="1">IF(ISERROR($S2059),"",OFFSET('Smelter Reference List'!$D$4,$S2059-4,0)&amp;"")</f>
        <v/>
      </c>
      <c r="F2059" s="294" t="str">
        <f ca="1">IF(ISERROR($S2059),"",OFFSET('Smelter Reference List'!$E$4,$S2059-4,0))</f>
        <v/>
      </c>
      <c r="G2059" s="294" t="str">
        <f ca="1">IF(C2059=$U$4,"Enter smelter details", IF(ISERROR($S2059),"",OFFSET('Smelter Reference List'!$F$4,$S2059-4,0)))</f>
        <v/>
      </c>
      <c r="H2059" s="295" t="str">
        <f ca="1">IF(ISERROR($S2059),"",OFFSET('Smelter Reference List'!$G$4,$S2059-4,0))</f>
        <v/>
      </c>
      <c r="I2059" s="296" t="str">
        <f ca="1">IF(ISERROR($S2059),"",OFFSET('Smelter Reference List'!$H$4,$S2059-4,0))</f>
        <v/>
      </c>
      <c r="J2059" s="296" t="str">
        <f ca="1">IF(ISERROR($S2059),"",OFFSET('Smelter Reference List'!$I$4,$S2059-4,0))</f>
        <v/>
      </c>
      <c r="K2059" s="297"/>
      <c r="L2059" s="297"/>
      <c r="M2059" s="297"/>
      <c r="N2059" s="297"/>
      <c r="O2059" s="297"/>
      <c r="P2059" s="297"/>
      <c r="Q2059" s="298"/>
      <c r="R2059" s="227"/>
      <c r="S2059" s="228" t="e">
        <f>IF(C2059="",NA(),MATCH($B2059&amp;$C2059,'Smelter Reference List'!$J:$J,0))</f>
        <v>#N/A</v>
      </c>
      <c r="T2059" s="229"/>
      <c r="U2059" s="229">
        <f t="shared" ca="1" si="65"/>
        <v>0</v>
      </c>
      <c r="V2059" s="229"/>
      <c r="W2059" s="229"/>
      <c r="Y2059" s="223" t="str">
        <f t="shared" si="66"/>
        <v/>
      </c>
    </row>
    <row r="2060" spans="1:25" s="223" customFormat="1" ht="20.25">
      <c r="A2060" s="293"/>
      <c r="B2060" s="294" t="str">
        <f>IF(LEN(A2060)=0,"",INDEX('Smelter Reference List'!$A:$A,MATCH($A2060,'Smelter Reference List'!$E:$E,0)))</f>
        <v/>
      </c>
      <c r="C2060" s="300" t="str">
        <f>IF(LEN(A2060)=0,"",INDEX('Smelter Reference List'!$C:$C,MATCH($A2060,'Smelter Reference List'!$E:$E,0)))</f>
        <v/>
      </c>
      <c r="D2060" s="294" t="str">
        <f ca="1">IF(ISERROR($S2060),"",OFFSET('Smelter Reference List'!$C$4,$S2060-4,0)&amp;"")</f>
        <v/>
      </c>
      <c r="E2060" s="294" t="str">
        <f ca="1">IF(ISERROR($S2060),"",OFFSET('Smelter Reference List'!$D$4,$S2060-4,0)&amp;"")</f>
        <v/>
      </c>
      <c r="F2060" s="294" t="str">
        <f ca="1">IF(ISERROR($S2060),"",OFFSET('Smelter Reference List'!$E$4,$S2060-4,0))</f>
        <v/>
      </c>
      <c r="G2060" s="294" t="str">
        <f ca="1">IF(C2060=$U$4,"Enter smelter details", IF(ISERROR($S2060),"",OFFSET('Smelter Reference List'!$F$4,$S2060-4,0)))</f>
        <v/>
      </c>
      <c r="H2060" s="295" t="str">
        <f ca="1">IF(ISERROR($S2060),"",OFFSET('Smelter Reference List'!$G$4,$S2060-4,0))</f>
        <v/>
      </c>
      <c r="I2060" s="296" t="str">
        <f ca="1">IF(ISERROR($S2060),"",OFFSET('Smelter Reference List'!$H$4,$S2060-4,0))</f>
        <v/>
      </c>
      <c r="J2060" s="296" t="str">
        <f ca="1">IF(ISERROR($S2060),"",OFFSET('Smelter Reference List'!$I$4,$S2060-4,0))</f>
        <v/>
      </c>
      <c r="K2060" s="297"/>
      <c r="L2060" s="297"/>
      <c r="M2060" s="297"/>
      <c r="N2060" s="297"/>
      <c r="O2060" s="297"/>
      <c r="P2060" s="297"/>
      <c r="Q2060" s="298"/>
      <c r="R2060" s="227"/>
      <c r="S2060" s="228" t="e">
        <f>IF(C2060="",NA(),MATCH($B2060&amp;$C2060,'Smelter Reference List'!$J:$J,0))</f>
        <v>#N/A</v>
      </c>
      <c r="T2060" s="229"/>
      <c r="U2060" s="229">
        <f t="shared" ca="1" si="65"/>
        <v>0</v>
      </c>
      <c r="V2060" s="229"/>
      <c r="W2060" s="229"/>
      <c r="Y2060" s="223" t="str">
        <f t="shared" si="66"/>
        <v/>
      </c>
    </row>
    <row r="2061" spans="1:25" s="223" customFormat="1" ht="20.25">
      <c r="A2061" s="293"/>
      <c r="B2061" s="294" t="str">
        <f>IF(LEN(A2061)=0,"",INDEX('Smelter Reference List'!$A:$A,MATCH($A2061,'Smelter Reference List'!$E:$E,0)))</f>
        <v/>
      </c>
      <c r="C2061" s="300" t="str">
        <f>IF(LEN(A2061)=0,"",INDEX('Smelter Reference List'!$C:$C,MATCH($A2061,'Smelter Reference List'!$E:$E,0)))</f>
        <v/>
      </c>
      <c r="D2061" s="294" t="str">
        <f ca="1">IF(ISERROR($S2061),"",OFFSET('Smelter Reference List'!$C$4,$S2061-4,0)&amp;"")</f>
        <v/>
      </c>
      <c r="E2061" s="294" t="str">
        <f ca="1">IF(ISERROR($S2061),"",OFFSET('Smelter Reference List'!$D$4,$S2061-4,0)&amp;"")</f>
        <v/>
      </c>
      <c r="F2061" s="294" t="str">
        <f ca="1">IF(ISERROR($S2061),"",OFFSET('Smelter Reference List'!$E$4,$S2061-4,0))</f>
        <v/>
      </c>
      <c r="G2061" s="294" t="str">
        <f ca="1">IF(C2061=$U$4,"Enter smelter details", IF(ISERROR($S2061),"",OFFSET('Smelter Reference List'!$F$4,$S2061-4,0)))</f>
        <v/>
      </c>
      <c r="H2061" s="295" t="str">
        <f ca="1">IF(ISERROR($S2061),"",OFFSET('Smelter Reference List'!$G$4,$S2061-4,0))</f>
        <v/>
      </c>
      <c r="I2061" s="296" t="str">
        <f ca="1">IF(ISERROR($S2061),"",OFFSET('Smelter Reference List'!$H$4,$S2061-4,0))</f>
        <v/>
      </c>
      <c r="J2061" s="296" t="str">
        <f ca="1">IF(ISERROR($S2061),"",OFFSET('Smelter Reference List'!$I$4,$S2061-4,0))</f>
        <v/>
      </c>
      <c r="K2061" s="297"/>
      <c r="L2061" s="297"/>
      <c r="M2061" s="297"/>
      <c r="N2061" s="297"/>
      <c r="O2061" s="297"/>
      <c r="P2061" s="297"/>
      <c r="Q2061" s="298"/>
      <c r="R2061" s="227"/>
      <c r="S2061" s="228" t="e">
        <f>IF(C2061="",NA(),MATCH($B2061&amp;$C2061,'Smelter Reference List'!$J:$J,0))</f>
        <v>#N/A</v>
      </c>
      <c r="T2061" s="229"/>
      <c r="U2061" s="229">
        <f t="shared" ca="1" si="65"/>
        <v>0</v>
      </c>
      <c r="V2061" s="229"/>
      <c r="W2061" s="229"/>
      <c r="Y2061" s="223" t="str">
        <f t="shared" si="66"/>
        <v/>
      </c>
    </row>
    <row r="2062" spans="1:25" s="223" customFormat="1" ht="20.25">
      <c r="A2062" s="293"/>
      <c r="B2062" s="294" t="str">
        <f>IF(LEN(A2062)=0,"",INDEX('Smelter Reference List'!$A:$A,MATCH($A2062,'Smelter Reference List'!$E:$E,0)))</f>
        <v/>
      </c>
      <c r="C2062" s="300" t="str">
        <f>IF(LEN(A2062)=0,"",INDEX('Smelter Reference List'!$C:$C,MATCH($A2062,'Smelter Reference List'!$E:$E,0)))</f>
        <v/>
      </c>
      <c r="D2062" s="294" t="str">
        <f ca="1">IF(ISERROR($S2062),"",OFFSET('Smelter Reference List'!$C$4,$S2062-4,0)&amp;"")</f>
        <v/>
      </c>
      <c r="E2062" s="294" t="str">
        <f ca="1">IF(ISERROR($S2062),"",OFFSET('Smelter Reference List'!$D$4,$S2062-4,0)&amp;"")</f>
        <v/>
      </c>
      <c r="F2062" s="294" t="str">
        <f ca="1">IF(ISERROR($S2062),"",OFFSET('Smelter Reference List'!$E$4,$S2062-4,0))</f>
        <v/>
      </c>
      <c r="G2062" s="294" t="str">
        <f ca="1">IF(C2062=$U$4,"Enter smelter details", IF(ISERROR($S2062),"",OFFSET('Smelter Reference List'!$F$4,$S2062-4,0)))</f>
        <v/>
      </c>
      <c r="H2062" s="295" t="str">
        <f ca="1">IF(ISERROR($S2062),"",OFFSET('Smelter Reference List'!$G$4,$S2062-4,0))</f>
        <v/>
      </c>
      <c r="I2062" s="296" t="str">
        <f ca="1">IF(ISERROR($S2062),"",OFFSET('Smelter Reference List'!$H$4,$S2062-4,0))</f>
        <v/>
      </c>
      <c r="J2062" s="296" t="str">
        <f ca="1">IF(ISERROR($S2062),"",OFFSET('Smelter Reference List'!$I$4,$S2062-4,0))</f>
        <v/>
      </c>
      <c r="K2062" s="297"/>
      <c r="L2062" s="297"/>
      <c r="M2062" s="297"/>
      <c r="N2062" s="297"/>
      <c r="O2062" s="297"/>
      <c r="P2062" s="297"/>
      <c r="Q2062" s="298"/>
      <c r="R2062" s="227"/>
      <c r="S2062" s="228" t="e">
        <f>IF(C2062="",NA(),MATCH($B2062&amp;$C2062,'Smelter Reference List'!$J:$J,0))</f>
        <v>#N/A</v>
      </c>
      <c r="T2062" s="229"/>
      <c r="U2062" s="229">
        <f t="shared" ca="1" si="65"/>
        <v>0</v>
      </c>
      <c r="V2062" s="229"/>
      <c r="W2062" s="229"/>
      <c r="Y2062" s="223" t="str">
        <f t="shared" si="66"/>
        <v/>
      </c>
    </row>
    <row r="2063" spans="1:25" s="223" customFormat="1" ht="20.25">
      <c r="A2063" s="293"/>
      <c r="B2063" s="294" t="str">
        <f>IF(LEN(A2063)=0,"",INDEX('Smelter Reference List'!$A:$A,MATCH($A2063,'Smelter Reference List'!$E:$E,0)))</f>
        <v/>
      </c>
      <c r="C2063" s="300" t="str">
        <f>IF(LEN(A2063)=0,"",INDEX('Smelter Reference List'!$C:$C,MATCH($A2063,'Smelter Reference List'!$E:$E,0)))</f>
        <v/>
      </c>
      <c r="D2063" s="294" t="str">
        <f ca="1">IF(ISERROR($S2063),"",OFFSET('Smelter Reference List'!$C$4,$S2063-4,0)&amp;"")</f>
        <v/>
      </c>
      <c r="E2063" s="294" t="str">
        <f ca="1">IF(ISERROR($S2063),"",OFFSET('Smelter Reference List'!$D$4,$S2063-4,0)&amp;"")</f>
        <v/>
      </c>
      <c r="F2063" s="294" t="str">
        <f ca="1">IF(ISERROR($S2063),"",OFFSET('Smelter Reference List'!$E$4,$S2063-4,0))</f>
        <v/>
      </c>
      <c r="G2063" s="294" t="str">
        <f ca="1">IF(C2063=$U$4,"Enter smelter details", IF(ISERROR($S2063),"",OFFSET('Smelter Reference List'!$F$4,$S2063-4,0)))</f>
        <v/>
      </c>
      <c r="H2063" s="295" t="str">
        <f ca="1">IF(ISERROR($S2063),"",OFFSET('Smelter Reference List'!$G$4,$S2063-4,0))</f>
        <v/>
      </c>
      <c r="I2063" s="296" t="str">
        <f ca="1">IF(ISERROR($S2063),"",OFFSET('Smelter Reference List'!$H$4,$S2063-4,0))</f>
        <v/>
      </c>
      <c r="J2063" s="296" t="str">
        <f ca="1">IF(ISERROR($S2063),"",OFFSET('Smelter Reference List'!$I$4,$S2063-4,0))</f>
        <v/>
      </c>
      <c r="K2063" s="297"/>
      <c r="L2063" s="297"/>
      <c r="M2063" s="297"/>
      <c r="N2063" s="297"/>
      <c r="O2063" s="297"/>
      <c r="P2063" s="297"/>
      <c r="Q2063" s="298"/>
      <c r="R2063" s="227"/>
      <c r="S2063" s="228" t="e">
        <f>IF(C2063="",NA(),MATCH($B2063&amp;$C2063,'Smelter Reference List'!$J:$J,0))</f>
        <v>#N/A</v>
      </c>
      <c r="T2063" s="229"/>
      <c r="U2063" s="229">
        <f t="shared" ca="1" si="65"/>
        <v>0</v>
      </c>
      <c r="V2063" s="229"/>
      <c r="W2063" s="229"/>
      <c r="Y2063" s="223" t="str">
        <f t="shared" si="66"/>
        <v/>
      </c>
    </row>
    <row r="2064" spans="1:25" s="223" customFormat="1" ht="20.25">
      <c r="A2064" s="293"/>
      <c r="B2064" s="294" t="str">
        <f>IF(LEN(A2064)=0,"",INDEX('Smelter Reference List'!$A:$A,MATCH($A2064,'Smelter Reference List'!$E:$E,0)))</f>
        <v/>
      </c>
      <c r="C2064" s="300" t="str">
        <f>IF(LEN(A2064)=0,"",INDEX('Smelter Reference List'!$C:$C,MATCH($A2064,'Smelter Reference List'!$E:$E,0)))</f>
        <v/>
      </c>
      <c r="D2064" s="294" t="str">
        <f ca="1">IF(ISERROR($S2064),"",OFFSET('Smelter Reference List'!$C$4,$S2064-4,0)&amp;"")</f>
        <v/>
      </c>
      <c r="E2064" s="294" t="str">
        <f ca="1">IF(ISERROR($S2064),"",OFFSET('Smelter Reference List'!$D$4,$S2064-4,0)&amp;"")</f>
        <v/>
      </c>
      <c r="F2064" s="294" t="str">
        <f ca="1">IF(ISERROR($S2064),"",OFFSET('Smelter Reference List'!$E$4,$S2064-4,0))</f>
        <v/>
      </c>
      <c r="G2064" s="294" t="str">
        <f ca="1">IF(C2064=$U$4,"Enter smelter details", IF(ISERROR($S2064),"",OFFSET('Smelter Reference List'!$F$4,$S2064-4,0)))</f>
        <v/>
      </c>
      <c r="H2064" s="295" t="str">
        <f ca="1">IF(ISERROR($S2064),"",OFFSET('Smelter Reference List'!$G$4,$S2064-4,0))</f>
        <v/>
      </c>
      <c r="I2064" s="296" t="str">
        <f ca="1">IF(ISERROR($S2064),"",OFFSET('Smelter Reference List'!$H$4,$S2064-4,0))</f>
        <v/>
      </c>
      <c r="J2064" s="296" t="str">
        <f ca="1">IF(ISERROR($S2064),"",OFFSET('Smelter Reference List'!$I$4,$S2064-4,0))</f>
        <v/>
      </c>
      <c r="K2064" s="297"/>
      <c r="L2064" s="297"/>
      <c r="M2064" s="297"/>
      <c r="N2064" s="297"/>
      <c r="O2064" s="297"/>
      <c r="P2064" s="297"/>
      <c r="Q2064" s="298"/>
      <c r="R2064" s="227"/>
      <c r="S2064" s="228" t="e">
        <f>IF(C2064="",NA(),MATCH($B2064&amp;$C2064,'Smelter Reference List'!$J:$J,0))</f>
        <v>#N/A</v>
      </c>
      <c r="T2064" s="229"/>
      <c r="U2064" s="229">
        <f t="shared" ca="1" si="65"/>
        <v>0</v>
      </c>
      <c r="V2064" s="229"/>
      <c r="W2064" s="229"/>
      <c r="Y2064" s="223" t="str">
        <f t="shared" si="66"/>
        <v/>
      </c>
    </row>
    <row r="2065" spans="1:25" s="223" customFormat="1" ht="20.25">
      <c r="A2065" s="293"/>
      <c r="B2065" s="294" t="str">
        <f>IF(LEN(A2065)=0,"",INDEX('Smelter Reference List'!$A:$A,MATCH($A2065,'Smelter Reference List'!$E:$E,0)))</f>
        <v/>
      </c>
      <c r="C2065" s="300" t="str">
        <f>IF(LEN(A2065)=0,"",INDEX('Smelter Reference List'!$C:$C,MATCH($A2065,'Smelter Reference List'!$E:$E,0)))</f>
        <v/>
      </c>
      <c r="D2065" s="294" t="str">
        <f ca="1">IF(ISERROR($S2065),"",OFFSET('Smelter Reference List'!$C$4,$S2065-4,0)&amp;"")</f>
        <v/>
      </c>
      <c r="E2065" s="294" t="str">
        <f ca="1">IF(ISERROR($S2065),"",OFFSET('Smelter Reference List'!$D$4,$S2065-4,0)&amp;"")</f>
        <v/>
      </c>
      <c r="F2065" s="294" t="str">
        <f ca="1">IF(ISERROR($S2065),"",OFFSET('Smelter Reference List'!$E$4,$S2065-4,0))</f>
        <v/>
      </c>
      <c r="G2065" s="294" t="str">
        <f ca="1">IF(C2065=$U$4,"Enter smelter details", IF(ISERROR($S2065),"",OFFSET('Smelter Reference List'!$F$4,$S2065-4,0)))</f>
        <v/>
      </c>
      <c r="H2065" s="295" t="str">
        <f ca="1">IF(ISERROR($S2065),"",OFFSET('Smelter Reference List'!$G$4,$S2065-4,0))</f>
        <v/>
      </c>
      <c r="I2065" s="296" t="str">
        <f ca="1">IF(ISERROR($S2065),"",OFFSET('Smelter Reference List'!$H$4,$S2065-4,0))</f>
        <v/>
      </c>
      <c r="J2065" s="296" t="str">
        <f ca="1">IF(ISERROR($S2065),"",OFFSET('Smelter Reference List'!$I$4,$S2065-4,0))</f>
        <v/>
      </c>
      <c r="K2065" s="297"/>
      <c r="L2065" s="297"/>
      <c r="M2065" s="297"/>
      <c r="N2065" s="297"/>
      <c r="O2065" s="297"/>
      <c r="P2065" s="297"/>
      <c r="Q2065" s="298"/>
      <c r="R2065" s="227"/>
      <c r="S2065" s="228" t="e">
        <f>IF(C2065="",NA(),MATCH($B2065&amp;$C2065,'Smelter Reference List'!$J:$J,0))</f>
        <v>#N/A</v>
      </c>
      <c r="T2065" s="229"/>
      <c r="U2065" s="229">
        <f t="shared" ca="1" si="65"/>
        <v>0</v>
      </c>
      <c r="V2065" s="229"/>
      <c r="W2065" s="229"/>
      <c r="Y2065" s="223" t="str">
        <f t="shared" si="66"/>
        <v/>
      </c>
    </row>
    <row r="2066" spans="1:25" s="223" customFormat="1" ht="20.25">
      <c r="A2066" s="293"/>
      <c r="B2066" s="294" t="str">
        <f>IF(LEN(A2066)=0,"",INDEX('Smelter Reference List'!$A:$A,MATCH($A2066,'Smelter Reference List'!$E:$E,0)))</f>
        <v/>
      </c>
      <c r="C2066" s="300" t="str">
        <f>IF(LEN(A2066)=0,"",INDEX('Smelter Reference List'!$C:$C,MATCH($A2066,'Smelter Reference List'!$E:$E,0)))</f>
        <v/>
      </c>
      <c r="D2066" s="294" t="str">
        <f ca="1">IF(ISERROR($S2066),"",OFFSET('Smelter Reference List'!$C$4,$S2066-4,0)&amp;"")</f>
        <v/>
      </c>
      <c r="E2066" s="294" t="str">
        <f ca="1">IF(ISERROR($S2066),"",OFFSET('Smelter Reference List'!$D$4,$S2066-4,0)&amp;"")</f>
        <v/>
      </c>
      <c r="F2066" s="294" t="str">
        <f ca="1">IF(ISERROR($S2066),"",OFFSET('Smelter Reference List'!$E$4,$S2066-4,0))</f>
        <v/>
      </c>
      <c r="G2066" s="294" t="str">
        <f ca="1">IF(C2066=$U$4,"Enter smelter details", IF(ISERROR($S2066),"",OFFSET('Smelter Reference List'!$F$4,$S2066-4,0)))</f>
        <v/>
      </c>
      <c r="H2066" s="295" t="str">
        <f ca="1">IF(ISERROR($S2066),"",OFFSET('Smelter Reference List'!$G$4,$S2066-4,0))</f>
        <v/>
      </c>
      <c r="I2066" s="296" t="str">
        <f ca="1">IF(ISERROR($S2066),"",OFFSET('Smelter Reference List'!$H$4,$S2066-4,0))</f>
        <v/>
      </c>
      <c r="J2066" s="296" t="str">
        <f ca="1">IF(ISERROR($S2066),"",OFFSET('Smelter Reference List'!$I$4,$S2066-4,0))</f>
        <v/>
      </c>
      <c r="K2066" s="297"/>
      <c r="L2066" s="297"/>
      <c r="M2066" s="297"/>
      <c r="N2066" s="297"/>
      <c r="O2066" s="297"/>
      <c r="P2066" s="297"/>
      <c r="Q2066" s="298"/>
      <c r="R2066" s="227"/>
      <c r="S2066" s="228" t="e">
        <f>IF(C2066="",NA(),MATCH($B2066&amp;$C2066,'Smelter Reference List'!$J:$J,0))</f>
        <v>#N/A</v>
      </c>
      <c r="T2066" s="229"/>
      <c r="U2066" s="229">
        <f t="shared" ca="1" si="65"/>
        <v>0</v>
      </c>
      <c r="V2066" s="229"/>
      <c r="W2066" s="229"/>
      <c r="Y2066" s="223" t="str">
        <f t="shared" si="66"/>
        <v/>
      </c>
    </row>
    <row r="2067" spans="1:25" s="223" customFormat="1" ht="20.25">
      <c r="A2067" s="293"/>
      <c r="B2067" s="294" t="str">
        <f>IF(LEN(A2067)=0,"",INDEX('Smelter Reference List'!$A:$A,MATCH($A2067,'Smelter Reference List'!$E:$E,0)))</f>
        <v/>
      </c>
      <c r="C2067" s="300" t="str">
        <f>IF(LEN(A2067)=0,"",INDEX('Smelter Reference List'!$C:$C,MATCH($A2067,'Smelter Reference List'!$E:$E,0)))</f>
        <v/>
      </c>
      <c r="D2067" s="294" t="str">
        <f ca="1">IF(ISERROR($S2067),"",OFFSET('Smelter Reference List'!$C$4,$S2067-4,0)&amp;"")</f>
        <v/>
      </c>
      <c r="E2067" s="294" t="str">
        <f ca="1">IF(ISERROR($S2067),"",OFFSET('Smelter Reference List'!$D$4,$S2067-4,0)&amp;"")</f>
        <v/>
      </c>
      <c r="F2067" s="294" t="str">
        <f ca="1">IF(ISERROR($S2067),"",OFFSET('Smelter Reference List'!$E$4,$S2067-4,0))</f>
        <v/>
      </c>
      <c r="G2067" s="294" t="str">
        <f ca="1">IF(C2067=$U$4,"Enter smelter details", IF(ISERROR($S2067),"",OFFSET('Smelter Reference List'!$F$4,$S2067-4,0)))</f>
        <v/>
      </c>
      <c r="H2067" s="295" t="str">
        <f ca="1">IF(ISERROR($S2067),"",OFFSET('Smelter Reference List'!$G$4,$S2067-4,0))</f>
        <v/>
      </c>
      <c r="I2067" s="296" t="str">
        <f ca="1">IF(ISERROR($S2067),"",OFFSET('Smelter Reference List'!$H$4,$S2067-4,0))</f>
        <v/>
      </c>
      <c r="J2067" s="296" t="str">
        <f ca="1">IF(ISERROR($S2067),"",OFFSET('Smelter Reference List'!$I$4,$S2067-4,0))</f>
        <v/>
      </c>
      <c r="K2067" s="297"/>
      <c r="L2067" s="297"/>
      <c r="M2067" s="297"/>
      <c r="N2067" s="297"/>
      <c r="O2067" s="297"/>
      <c r="P2067" s="297"/>
      <c r="Q2067" s="298"/>
      <c r="R2067" s="227"/>
      <c r="S2067" s="228" t="e">
        <f>IF(C2067="",NA(),MATCH($B2067&amp;$C2067,'Smelter Reference List'!$J:$J,0))</f>
        <v>#N/A</v>
      </c>
      <c r="T2067" s="229"/>
      <c r="U2067" s="229">
        <f t="shared" ca="1" si="65"/>
        <v>0</v>
      </c>
      <c r="V2067" s="229"/>
      <c r="W2067" s="229"/>
      <c r="Y2067" s="223" t="str">
        <f t="shared" si="66"/>
        <v/>
      </c>
    </row>
    <row r="2068" spans="1:25" s="223" customFormat="1" ht="20.25">
      <c r="A2068" s="293"/>
      <c r="B2068" s="294" t="str">
        <f>IF(LEN(A2068)=0,"",INDEX('Smelter Reference List'!$A:$A,MATCH($A2068,'Smelter Reference List'!$E:$E,0)))</f>
        <v/>
      </c>
      <c r="C2068" s="300" t="str">
        <f>IF(LEN(A2068)=0,"",INDEX('Smelter Reference List'!$C:$C,MATCH($A2068,'Smelter Reference List'!$E:$E,0)))</f>
        <v/>
      </c>
      <c r="D2068" s="294" t="str">
        <f ca="1">IF(ISERROR($S2068),"",OFFSET('Smelter Reference List'!$C$4,$S2068-4,0)&amp;"")</f>
        <v/>
      </c>
      <c r="E2068" s="294" t="str">
        <f ca="1">IF(ISERROR($S2068),"",OFFSET('Smelter Reference List'!$D$4,$S2068-4,0)&amp;"")</f>
        <v/>
      </c>
      <c r="F2068" s="294" t="str">
        <f ca="1">IF(ISERROR($S2068),"",OFFSET('Smelter Reference List'!$E$4,$S2068-4,0))</f>
        <v/>
      </c>
      <c r="G2068" s="294" t="str">
        <f ca="1">IF(C2068=$U$4,"Enter smelter details", IF(ISERROR($S2068),"",OFFSET('Smelter Reference List'!$F$4,$S2068-4,0)))</f>
        <v/>
      </c>
      <c r="H2068" s="295" t="str">
        <f ca="1">IF(ISERROR($S2068),"",OFFSET('Smelter Reference List'!$G$4,$S2068-4,0))</f>
        <v/>
      </c>
      <c r="I2068" s="296" t="str">
        <f ca="1">IF(ISERROR($S2068),"",OFFSET('Smelter Reference List'!$H$4,$S2068-4,0))</f>
        <v/>
      </c>
      <c r="J2068" s="296" t="str">
        <f ca="1">IF(ISERROR($S2068),"",OFFSET('Smelter Reference List'!$I$4,$S2068-4,0))</f>
        <v/>
      </c>
      <c r="K2068" s="297"/>
      <c r="L2068" s="297"/>
      <c r="M2068" s="297"/>
      <c r="N2068" s="297"/>
      <c r="O2068" s="297"/>
      <c r="P2068" s="297"/>
      <c r="Q2068" s="298"/>
      <c r="R2068" s="227"/>
      <c r="S2068" s="228" t="e">
        <f>IF(C2068="",NA(),MATCH($B2068&amp;$C2068,'Smelter Reference List'!$J:$J,0))</f>
        <v>#N/A</v>
      </c>
      <c r="T2068" s="229"/>
      <c r="U2068" s="229">
        <f t="shared" ca="1" si="65"/>
        <v>0</v>
      </c>
      <c r="V2068" s="229"/>
      <c r="W2068" s="229"/>
      <c r="Y2068" s="223" t="str">
        <f t="shared" si="66"/>
        <v/>
      </c>
    </row>
    <row r="2069" spans="1:25" s="223" customFormat="1" ht="20.25">
      <c r="A2069" s="293"/>
      <c r="B2069" s="294" t="str">
        <f>IF(LEN(A2069)=0,"",INDEX('Smelter Reference List'!$A:$A,MATCH($A2069,'Smelter Reference List'!$E:$E,0)))</f>
        <v/>
      </c>
      <c r="C2069" s="300" t="str">
        <f>IF(LEN(A2069)=0,"",INDEX('Smelter Reference List'!$C:$C,MATCH($A2069,'Smelter Reference List'!$E:$E,0)))</f>
        <v/>
      </c>
      <c r="D2069" s="294" t="str">
        <f ca="1">IF(ISERROR($S2069),"",OFFSET('Smelter Reference List'!$C$4,$S2069-4,0)&amp;"")</f>
        <v/>
      </c>
      <c r="E2069" s="294" t="str">
        <f ca="1">IF(ISERROR($S2069),"",OFFSET('Smelter Reference List'!$D$4,$S2069-4,0)&amp;"")</f>
        <v/>
      </c>
      <c r="F2069" s="294" t="str">
        <f ca="1">IF(ISERROR($S2069),"",OFFSET('Smelter Reference List'!$E$4,$S2069-4,0))</f>
        <v/>
      </c>
      <c r="G2069" s="294" t="str">
        <f ca="1">IF(C2069=$U$4,"Enter smelter details", IF(ISERROR($S2069),"",OFFSET('Smelter Reference List'!$F$4,$S2069-4,0)))</f>
        <v/>
      </c>
      <c r="H2069" s="295" t="str">
        <f ca="1">IF(ISERROR($S2069),"",OFFSET('Smelter Reference List'!$G$4,$S2069-4,0))</f>
        <v/>
      </c>
      <c r="I2069" s="296" t="str">
        <f ca="1">IF(ISERROR($S2069),"",OFFSET('Smelter Reference List'!$H$4,$S2069-4,0))</f>
        <v/>
      </c>
      <c r="J2069" s="296" t="str">
        <f ca="1">IF(ISERROR($S2069),"",OFFSET('Smelter Reference List'!$I$4,$S2069-4,0))</f>
        <v/>
      </c>
      <c r="K2069" s="297"/>
      <c r="L2069" s="297"/>
      <c r="M2069" s="297"/>
      <c r="N2069" s="297"/>
      <c r="O2069" s="297"/>
      <c r="P2069" s="297"/>
      <c r="Q2069" s="298"/>
      <c r="R2069" s="227"/>
      <c r="S2069" s="228" t="e">
        <f>IF(C2069="",NA(),MATCH($B2069&amp;$C2069,'Smelter Reference List'!$J:$J,0))</f>
        <v>#N/A</v>
      </c>
      <c r="T2069" s="229"/>
      <c r="U2069" s="229">
        <f t="shared" ca="1" si="65"/>
        <v>0</v>
      </c>
      <c r="V2069" s="229"/>
      <c r="W2069" s="229"/>
      <c r="Y2069" s="223" t="str">
        <f t="shared" si="66"/>
        <v/>
      </c>
    </row>
    <row r="2070" spans="1:25" s="223" customFormat="1" ht="20.25">
      <c r="A2070" s="293"/>
      <c r="B2070" s="294" t="str">
        <f>IF(LEN(A2070)=0,"",INDEX('Smelter Reference List'!$A:$A,MATCH($A2070,'Smelter Reference List'!$E:$E,0)))</f>
        <v/>
      </c>
      <c r="C2070" s="300" t="str">
        <f>IF(LEN(A2070)=0,"",INDEX('Smelter Reference List'!$C:$C,MATCH($A2070,'Smelter Reference List'!$E:$E,0)))</f>
        <v/>
      </c>
      <c r="D2070" s="294" t="str">
        <f ca="1">IF(ISERROR($S2070),"",OFFSET('Smelter Reference List'!$C$4,$S2070-4,0)&amp;"")</f>
        <v/>
      </c>
      <c r="E2070" s="294" t="str">
        <f ca="1">IF(ISERROR($S2070),"",OFFSET('Smelter Reference List'!$D$4,$S2070-4,0)&amp;"")</f>
        <v/>
      </c>
      <c r="F2070" s="294" t="str">
        <f ca="1">IF(ISERROR($S2070),"",OFFSET('Smelter Reference List'!$E$4,$S2070-4,0))</f>
        <v/>
      </c>
      <c r="G2070" s="294" t="str">
        <f ca="1">IF(C2070=$U$4,"Enter smelter details", IF(ISERROR($S2070),"",OFFSET('Smelter Reference List'!$F$4,$S2070-4,0)))</f>
        <v/>
      </c>
      <c r="H2070" s="295" t="str">
        <f ca="1">IF(ISERROR($S2070),"",OFFSET('Smelter Reference List'!$G$4,$S2070-4,0))</f>
        <v/>
      </c>
      <c r="I2070" s="296" t="str">
        <f ca="1">IF(ISERROR($S2070),"",OFFSET('Smelter Reference List'!$H$4,$S2070-4,0))</f>
        <v/>
      </c>
      <c r="J2070" s="296" t="str">
        <f ca="1">IF(ISERROR($S2070),"",OFFSET('Smelter Reference List'!$I$4,$S2070-4,0))</f>
        <v/>
      </c>
      <c r="K2070" s="297"/>
      <c r="L2070" s="297"/>
      <c r="M2070" s="297"/>
      <c r="N2070" s="297"/>
      <c r="O2070" s="297"/>
      <c r="P2070" s="297"/>
      <c r="Q2070" s="298"/>
      <c r="R2070" s="227"/>
      <c r="S2070" s="228" t="e">
        <f>IF(C2070="",NA(),MATCH($B2070&amp;$C2070,'Smelter Reference List'!$J:$J,0))</f>
        <v>#N/A</v>
      </c>
      <c r="T2070" s="229"/>
      <c r="U2070" s="229">
        <f t="shared" ca="1" si="65"/>
        <v>0</v>
      </c>
      <c r="V2070" s="229"/>
      <c r="W2070" s="229"/>
      <c r="Y2070" s="223" t="str">
        <f t="shared" si="66"/>
        <v/>
      </c>
    </row>
    <row r="2071" spans="1:25" s="223" customFormat="1" ht="20.25">
      <c r="A2071" s="293"/>
      <c r="B2071" s="294" t="str">
        <f>IF(LEN(A2071)=0,"",INDEX('Smelter Reference List'!$A:$A,MATCH($A2071,'Smelter Reference List'!$E:$E,0)))</f>
        <v/>
      </c>
      <c r="C2071" s="300" t="str">
        <f>IF(LEN(A2071)=0,"",INDEX('Smelter Reference List'!$C:$C,MATCH($A2071,'Smelter Reference List'!$E:$E,0)))</f>
        <v/>
      </c>
      <c r="D2071" s="294" t="str">
        <f ca="1">IF(ISERROR($S2071),"",OFFSET('Smelter Reference List'!$C$4,$S2071-4,0)&amp;"")</f>
        <v/>
      </c>
      <c r="E2071" s="294" t="str">
        <f ca="1">IF(ISERROR($S2071),"",OFFSET('Smelter Reference List'!$D$4,$S2071-4,0)&amp;"")</f>
        <v/>
      </c>
      <c r="F2071" s="294" t="str">
        <f ca="1">IF(ISERROR($S2071),"",OFFSET('Smelter Reference List'!$E$4,$S2071-4,0))</f>
        <v/>
      </c>
      <c r="G2071" s="294" t="str">
        <f ca="1">IF(C2071=$U$4,"Enter smelter details", IF(ISERROR($S2071),"",OFFSET('Smelter Reference List'!$F$4,$S2071-4,0)))</f>
        <v/>
      </c>
      <c r="H2071" s="295" t="str">
        <f ca="1">IF(ISERROR($S2071),"",OFFSET('Smelter Reference List'!$G$4,$S2071-4,0))</f>
        <v/>
      </c>
      <c r="I2071" s="296" t="str">
        <f ca="1">IF(ISERROR($S2071),"",OFFSET('Smelter Reference List'!$H$4,$S2071-4,0))</f>
        <v/>
      </c>
      <c r="J2071" s="296" t="str">
        <f ca="1">IF(ISERROR($S2071),"",OFFSET('Smelter Reference List'!$I$4,$S2071-4,0))</f>
        <v/>
      </c>
      <c r="K2071" s="297"/>
      <c r="L2071" s="297"/>
      <c r="M2071" s="297"/>
      <c r="N2071" s="297"/>
      <c r="O2071" s="297"/>
      <c r="P2071" s="297"/>
      <c r="Q2071" s="298"/>
      <c r="R2071" s="227"/>
      <c r="S2071" s="228" t="e">
        <f>IF(C2071="",NA(),MATCH($B2071&amp;$C2071,'Smelter Reference List'!$J:$J,0))</f>
        <v>#N/A</v>
      </c>
      <c r="T2071" s="229"/>
      <c r="U2071" s="229">
        <f t="shared" ca="1" si="65"/>
        <v>0</v>
      </c>
      <c r="V2071" s="229"/>
      <c r="W2071" s="229"/>
      <c r="Y2071" s="223" t="str">
        <f t="shared" si="66"/>
        <v/>
      </c>
    </row>
    <row r="2072" spans="1:25" s="223" customFormat="1" ht="20.25">
      <c r="A2072" s="293"/>
      <c r="B2072" s="294" t="str">
        <f>IF(LEN(A2072)=0,"",INDEX('Smelter Reference List'!$A:$A,MATCH($A2072,'Smelter Reference List'!$E:$E,0)))</f>
        <v/>
      </c>
      <c r="C2072" s="300" t="str">
        <f>IF(LEN(A2072)=0,"",INDEX('Smelter Reference List'!$C:$C,MATCH($A2072,'Smelter Reference List'!$E:$E,0)))</f>
        <v/>
      </c>
      <c r="D2072" s="294" t="str">
        <f ca="1">IF(ISERROR($S2072),"",OFFSET('Smelter Reference List'!$C$4,$S2072-4,0)&amp;"")</f>
        <v/>
      </c>
      <c r="E2072" s="294" t="str">
        <f ca="1">IF(ISERROR($S2072),"",OFFSET('Smelter Reference List'!$D$4,$S2072-4,0)&amp;"")</f>
        <v/>
      </c>
      <c r="F2072" s="294" t="str">
        <f ca="1">IF(ISERROR($S2072),"",OFFSET('Smelter Reference List'!$E$4,$S2072-4,0))</f>
        <v/>
      </c>
      <c r="G2072" s="294" t="str">
        <f ca="1">IF(C2072=$U$4,"Enter smelter details", IF(ISERROR($S2072),"",OFFSET('Smelter Reference List'!$F$4,$S2072-4,0)))</f>
        <v/>
      </c>
      <c r="H2072" s="295" t="str">
        <f ca="1">IF(ISERROR($S2072),"",OFFSET('Smelter Reference List'!$G$4,$S2072-4,0))</f>
        <v/>
      </c>
      <c r="I2072" s="296" t="str">
        <f ca="1">IF(ISERROR($S2072),"",OFFSET('Smelter Reference List'!$H$4,$S2072-4,0))</f>
        <v/>
      </c>
      <c r="J2072" s="296" t="str">
        <f ca="1">IF(ISERROR($S2072),"",OFFSET('Smelter Reference List'!$I$4,$S2072-4,0))</f>
        <v/>
      </c>
      <c r="K2072" s="297"/>
      <c r="L2072" s="297"/>
      <c r="M2072" s="297"/>
      <c r="N2072" s="297"/>
      <c r="O2072" s="297"/>
      <c r="P2072" s="297"/>
      <c r="Q2072" s="298"/>
      <c r="R2072" s="227"/>
      <c r="S2072" s="228" t="e">
        <f>IF(C2072="",NA(),MATCH($B2072&amp;$C2072,'Smelter Reference List'!$J:$J,0))</f>
        <v>#N/A</v>
      </c>
      <c r="T2072" s="229"/>
      <c r="U2072" s="229">
        <f t="shared" ca="1" si="65"/>
        <v>0</v>
      </c>
      <c r="V2072" s="229"/>
      <c r="W2072" s="229"/>
      <c r="Y2072" s="223" t="str">
        <f t="shared" si="66"/>
        <v/>
      </c>
    </row>
    <row r="2073" spans="1:25" s="223" customFormat="1" ht="20.25">
      <c r="A2073" s="293"/>
      <c r="B2073" s="294" t="str">
        <f>IF(LEN(A2073)=0,"",INDEX('Smelter Reference List'!$A:$A,MATCH($A2073,'Smelter Reference List'!$E:$E,0)))</f>
        <v/>
      </c>
      <c r="C2073" s="300" t="str">
        <f>IF(LEN(A2073)=0,"",INDEX('Smelter Reference List'!$C:$C,MATCH($A2073,'Smelter Reference List'!$E:$E,0)))</f>
        <v/>
      </c>
      <c r="D2073" s="294" t="str">
        <f ca="1">IF(ISERROR($S2073),"",OFFSET('Smelter Reference List'!$C$4,$S2073-4,0)&amp;"")</f>
        <v/>
      </c>
      <c r="E2073" s="294" t="str">
        <f ca="1">IF(ISERROR($S2073),"",OFFSET('Smelter Reference List'!$D$4,$S2073-4,0)&amp;"")</f>
        <v/>
      </c>
      <c r="F2073" s="294" t="str">
        <f ca="1">IF(ISERROR($S2073),"",OFFSET('Smelter Reference List'!$E$4,$S2073-4,0))</f>
        <v/>
      </c>
      <c r="G2073" s="294" t="str">
        <f ca="1">IF(C2073=$U$4,"Enter smelter details", IF(ISERROR($S2073),"",OFFSET('Smelter Reference List'!$F$4,$S2073-4,0)))</f>
        <v/>
      </c>
      <c r="H2073" s="295" t="str">
        <f ca="1">IF(ISERROR($S2073),"",OFFSET('Smelter Reference List'!$G$4,$S2073-4,0))</f>
        <v/>
      </c>
      <c r="I2073" s="296" t="str">
        <f ca="1">IF(ISERROR($S2073),"",OFFSET('Smelter Reference List'!$H$4,$S2073-4,0))</f>
        <v/>
      </c>
      <c r="J2073" s="296" t="str">
        <f ca="1">IF(ISERROR($S2073),"",OFFSET('Smelter Reference List'!$I$4,$S2073-4,0))</f>
        <v/>
      </c>
      <c r="K2073" s="297"/>
      <c r="L2073" s="297"/>
      <c r="M2073" s="297"/>
      <c r="N2073" s="297"/>
      <c r="O2073" s="297"/>
      <c r="P2073" s="297"/>
      <c r="Q2073" s="298"/>
      <c r="R2073" s="227"/>
      <c r="S2073" s="228" t="e">
        <f>IF(C2073="",NA(),MATCH($B2073&amp;$C2073,'Smelter Reference List'!$J:$J,0))</f>
        <v>#N/A</v>
      </c>
      <c r="T2073" s="229"/>
      <c r="U2073" s="229">
        <f t="shared" ca="1" si="65"/>
        <v>0</v>
      </c>
      <c r="V2073" s="229"/>
      <c r="W2073" s="229"/>
      <c r="Y2073" s="223" t="str">
        <f t="shared" si="66"/>
        <v/>
      </c>
    </row>
    <row r="2074" spans="1:25" s="223" customFormat="1" ht="20.25">
      <c r="A2074" s="293"/>
      <c r="B2074" s="294" t="str">
        <f>IF(LEN(A2074)=0,"",INDEX('Smelter Reference List'!$A:$A,MATCH($A2074,'Smelter Reference List'!$E:$E,0)))</f>
        <v/>
      </c>
      <c r="C2074" s="300" t="str">
        <f>IF(LEN(A2074)=0,"",INDEX('Smelter Reference List'!$C:$C,MATCH($A2074,'Smelter Reference List'!$E:$E,0)))</f>
        <v/>
      </c>
      <c r="D2074" s="294" t="str">
        <f ca="1">IF(ISERROR($S2074),"",OFFSET('Smelter Reference List'!$C$4,$S2074-4,0)&amp;"")</f>
        <v/>
      </c>
      <c r="E2074" s="294" t="str">
        <f ca="1">IF(ISERROR($S2074),"",OFFSET('Smelter Reference List'!$D$4,$S2074-4,0)&amp;"")</f>
        <v/>
      </c>
      <c r="F2074" s="294" t="str">
        <f ca="1">IF(ISERROR($S2074),"",OFFSET('Smelter Reference List'!$E$4,$S2074-4,0))</f>
        <v/>
      </c>
      <c r="G2074" s="294" t="str">
        <f ca="1">IF(C2074=$U$4,"Enter smelter details", IF(ISERROR($S2074),"",OFFSET('Smelter Reference List'!$F$4,$S2074-4,0)))</f>
        <v/>
      </c>
      <c r="H2074" s="295" t="str">
        <f ca="1">IF(ISERROR($S2074),"",OFFSET('Smelter Reference List'!$G$4,$S2074-4,0))</f>
        <v/>
      </c>
      <c r="I2074" s="296" t="str">
        <f ca="1">IF(ISERROR($S2074),"",OFFSET('Smelter Reference List'!$H$4,$S2074-4,0))</f>
        <v/>
      </c>
      <c r="J2074" s="296" t="str">
        <f ca="1">IF(ISERROR($S2074),"",OFFSET('Smelter Reference List'!$I$4,$S2074-4,0))</f>
        <v/>
      </c>
      <c r="K2074" s="297"/>
      <c r="L2074" s="297"/>
      <c r="M2074" s="297"/>
      <c r="N2074" s="297"/>
      <c r="O2074" s="297"/>
      <c r="P2074" s="297"/>
      <c r="Q2074" s="298"/>
      <c r="R2074" s="227"/>
      <c r="S2074" s="228" t="e">
        <f>IF(C2074="",NA(),MATCH($B2074&amp;$C2074,'Smelter Reference List'!$J:$J,0))</f>
        <v>#N/A</v>
      </c>
      <c r="T2074" s="229"/>
      <c r="U2074" s="229">
        <f t="shared" ca="1" si="65"/>
        <v>0</v>
      </c>
      <c r="V2074" s="229"/>
      <c r="W2074" s="229"/>
      <c r="Y2074" s="223" t="str">
        <f t="shared" si="66"/>
        <v/>
      </c>
    </row>
    <row r="2075" spans="1:25" s="223" customFormat="1" ht="20.25">
      <c r="A2075" s="293"/>
      <c r="B2075" s="294" t="str">
        <f>IF(LEN(A2075)=0,"",INDEX('Smelter Reference List'!$A:$A,MATCH($A2075,'Smelter Reference List'!$E:$E,0)))</f>
        <v/>
      </c>
      <c r="C2075" s="300" t="str">
        <f>IF(LEN(A2075)=0,"",INDEX('Smelter Reference List'!$C:$C,MATCH($A2075,'Smelter Reference List'!$E:$E,0)))</f>
        <v/>
      </c>
      <c r="D2075" s="294" t="str">
        <f ca="1">IF(ISERROR($S2075),"",OFFSET('Smelter Reference List'!$C$4,$S2075-4,0)&amp;"")</f>
        <v/>
      </c>
      <c r="E2075" s="294" t="str">
        <f ca="1">IF(ISERROR($S2075),"",OFFSET('Smelter Reference List'!$D$4,$S2075-4,0)&amp;"")</f>
        <v/>
      </c>
      <c r="F2075" s="294" t="str">
        <f ca="1">IF(ISERROR($S2075),"",OFFSET('Smelter Reference List'!$E$4,$S2075-4,0))</f>
        <v/>
      </c>
      <c r="G2075" s="294" t="str">
        <f ca="1">IF(C2075=$U$4,"Enter smelter details", IF(ISERROR($S2075),"",OFFSET('Smelter Reference List'!$F$4,$S2075-4,0)))</f>
        <v/>
      </c>
      <c r="H2075" s="295" t="str">
        <f ca="1">IF(ISERROR($S2075),"",OFFSET('Smelter Reference List'!$G$4,$S2075-4,0))</f>
        <v/>
      </c>
      <c r="I2075" s="296" t="str">
        <f ca="1">IF(ISERROR($S2075),"",OFFSET('Smelter Reference List'!$H$4,$S2075-4,0))</f>
        <v/>
      </c>
      <c r="J2075" s="296" t="str">
        <f ca="1">IF(ISERROR($S2075),"",OFFSET('Smelter Reference List'!$I$4,$S2075-4,0))</f>
        <v/>
      </c>
      <c r="K2075" s="297"/>
      <c r="L2075" s="297"/>
      <c r="M2075" s="297"/>
      <c r="N2075" s="297"/>
      <c r="O2075" s="297"/>
      <c r="P2075" s="297"/>
      <c r="Q2075" s="298"/>
      <c r="R2075" s="227"/>
      <c r="S2075" s="228" t="e">
        <f>IF(C2075="",NA(),MATCH($B2075&amp;$C2075,'Smelter Reference List'!$J:$J,0))</f>
        <v>#N/A</v>
      </c>
      <c r="T2075" s="229"/>
      <c r="U2075" s="229">
        <f t="shared" ca="1" si="65"/>
        <v>0</v>
      </c>
      <c r="V2075" s="229"/>
      <c r="W2075" s="229"/>
      <c r="Y2075" s="223" t="str">
        <f t="shared" si="66"/>
        <v/>
      </c>
    </row>
    <row r="2076" spans="1:25" s="223" customFormat="1" ht="20.25">
      <c r="A2076" s="293"/>
      <c r="B2076" s="294" t="str">
        <f>IF(LEN(A2076)=0,"",INDEX('Smelter Reference List'!$A:$A,MATCH($A2076,'Smelter Reference List'!$E:$E,0)))</f>
        <v/>
      </c>
      <c r="C2076" s="300" t="str">
        <f>IF(LEN(A2076)=0,"",INDEX('Smelter Reference List'!$C:$C,MATCH($A2076,'Smelter Reference List'!$E:$E,0)))</f>
        <v/>
      </c>
      <c r="D2076" s="294" t="str">
        <f ca="1">IF(ISERROR($S2076),"",OFFSET('Smelter Reference List'!$C$4,$S2076-4,0)&amp;"")</f>
        <v/>
      </c>
      <c r="E2076" s="294" t="str">
        <f ca="1">IF(ISERROR($S2076),"",OFFSET('Smelter Reference List'!$D$4,$S2076-4,0)&amp;"")</f>
        <v/>
      </c>
      <c r="F2076" s="294" t="str">
        <f ca="1">IF(ISERROR($S2076),"",OFFSET('Smelter Reference List'!$E$4,$S2076-4,0))</f>
        <v/>
      </c>
      <c r="G2076" s="294" t="str">
        <f ca="1">IF(C2076=$U$4,"Enter smelter details", IF(ISERROR($S2076),"",OFFSET('Smelter Reference List'!$F$4,$S2076-4,0)))</f>
        <v/>
      </c>
      <c r="H2076" s="295" t="str">
        <f ca="1">IF(ISERROR($S2076),"",OFFSET('Smelter Reference List'!$G$4,$S2076-4,0))</f>
        <v/>
      </c>
      <c r="I2076" s="296" t="str">
        <f ca="1">IF(ISERROR($S2076),"",OFFSET('Smelter Reference List'!$H$4,$S2076-4,0))</f>
        <v/>
      </c>
      <c r="J2076" s="296" t="str">
        <f ca="1">IF(ISERROR($S2076),"",OFFSET('Smelter Reference List'!$I$4,$S2076-4,0))</f>
        <v/>
      </c>
      <c r="K2076" s="297"/>
      <c r="L2076" s="297"/>
      <c r="M2076" s="297"/>
      <c r="N2076" s="297"/>
      <c r="O2076" s="297"/>
      <c r="P2076" s="297"/>
      <c r="Q2076" s="298"/>
      <c r="R2076" s="227"/>
      <c r="S2076" s="228" t="e">
        <f>IF(C2076="",NA(),MATCH($B2076&amp;$C2076,'Smelter Reference List'!$J:$J,0))</f>
        <v>#N/A</v>
      </c>
      <c r="T2076" s="229"/>
      <c r="U2076" s="229">
        <f t="shared" ca="1" si="65"/>
        <v>0</v>
      </c>
      <c r="V2076" s="229"/>
      <c r="W2076" s="229"/>
      <c r="Y2076" s="223" t="str">
        <f t="shared" si="66"/>
        <v/>
      </c>
    </row>
    <row r="2077" spans="1:25" s="223" customFormat="1" ht="20.25">
      <c r="A2077" s="293"/>
      <c r="B2077" s="294" t="str">
        <f>IF(LEN(A2077)=0,"",INDEX('Smelter Reference List'!$A:$A,MATCH($A2077,'Smelter Reference List'!$E:$E,0)))</f>
        <v/>
      </c>
      <c r="C2077" s="300" t="str">
        <f>IF(LEN(A2077)=0,"",INDEX('Smelter Reference List'!$C:$C,MATCH($A2077,'Smelter Reference List'!$E:$E,0)))</f>
        <v/>
      </c>
      <c r="D2077" s="294" t="str">
        <f ca="1">IF(ISERROR($S2077),"",OFFSET('Smelter Reference List'!$C$4,$S2077-4,0)&amp;"")</f>
        <v/>
      </c>
      <c r="E2077" s="294" t="str">
        <f ca="1">IF(ISERROR($S2077),"",OFFSET('Smelter Reference List'!$D$4,$S2077-4,0)&amp;"")</f>
        <v/>
      </c>
      <c r="F2077" s="294" t="str">
        <f ca="1">IF(ISERROR($S2077),"",OFFSET('Smelter Reference List'!$E$4,$S2077-4,0))</f>
        <v/>
      </c>
      <c r="G2077" s="294" t="str">
        <f ca="1">IF(C2077=$U$4,"Enter smelter details", IF(ISERROR($S2077),"",OFFSET('Smelter Reference List'!$F$4,$S2077-4,0)))</f>
        <v/>
      </c>
      <c r="H2077" s="295" t="str">
        <f ca="1">IF(ISERROR($S2077),"",OFFSET('Smelter Reference List'!$G$4,$S2077-4,0))</f>
        <v/>
      </c>
      <c r="I2077" s="296" t="str">
        <f ca="1">IF(ISERROR($S2077),"",OFFSET('Smelter Reference List'!$H$4,$S2077-4,0))</f>
        <v/>
      </c>
      <c r="J2077" s="296" t="str">
        <f ca="1">IF(ISERROR($S2077),"",OFFSET('Smelter Reference List'!$I$4,$S2077-4,0))</f>
        <v/>
      </c>
      <c r="K2077" s="297"/>
      <c r="L2077" s="297"/>
      <c r="M2077" s="297"/>
      <c r="N2077" s="297"/>
      <c r="O2077" s="297"/>
      <c r="P2077" s="297"/>
      <c r="Q2077" s="298"/>
      <c r="R2077" s="227"/>
      <c r="S2077" s="228" t="e">
        <f>IF(C2077="",NA(),MATCH($B2077&amp;$C2077,'Smelter Reference List'!$J:$J,0))</f>
        <v>#N/A</v>
      </c>
      <c r="T2077" s="229"/>
      <c r="U2077" s="229">
        <f t="shared" ca="1" si="65"/>
        <v>0</v>
      </c>
      <c r="V2077" s="229"/>
      <c r="W2077" s="229"/>
      <c r="Y2077" s="223" t="str">
        <f t="shared" si="66"/>
        <v/>
      </c>
    </row>
    <row r="2078" spans="1:25" s="223" customFormat="1" ht="20.25">
      <c r="A2078" s="293"/>
      <c r="B2078" s="294" t="str">
        <f>IF(LEN(A2078)=0,"",INDEX('Smelter Reference List'!$A:$A,MATCH($A2078,'Smelter Reference List'!$E:$E,0)))</f>
        <v/>
      </c>
      <c r="C2078" s="300" t="str">
        <f>IF(LEN(A2078)=0,"",INDEX('Smelter Reference List'!$C:$C,MATCH($A2078,'Smelter Reference List'!$E:$E,0)))</f>
        <v/>
      </c>
      <c r="D2078" s="294" t="str">
        <f ca="1">IF(ISERROR($S2078),"",OFFSET('Smelter Reference List'!$C$4,$S2078-4,0)&amp;"")</f>
        <v/>
      </c>
      <c r="E2078" s="294" t="str">
        <f ca="1">IF(ISERROR($S2078),"",OFFSET('Smelter Reference List'!$D$4,$S2078-4,0)&amp;"")</f>
        <v/>
      </c>
      <c r="F2078" s="294" t="str">
        <f ca="1">IF(ISERROR($S2078),"",OFFSET('Smelter Reference List'!$E$4,$S2078-4,0))</f>
        <v/>
      </c>
      <c r="G2078" s="294" t="str">
        <f ca="1">IF(C2078=$U$4,"Enter smelter details", IF(ISERROR($S2078),"",OFFSET('Smelter Reference List'!$F$4,$S2078-4,0)))</f>
        <v/>
      </c>
      <c r="H2078" s="295" t="str">
        <f ca="1">IF(ISERROR($S2078),"",OFFSET('Smelter Reference List'!$G$4,$S2078-4,0))</f>
        <v/>
      </c>
      <c r="I2078" s="296" t="str">
        <f ca="1">IF(ISERROR($S2078),"",OFFSET('Smelter Reference List'!$H$4,$S2078-4,0))</f>
        <v/>
      </c>
      <c r="J2078" s="296" t="str">
        <f ca="1">IF(ISERROR($S2078),"",OFFSET('Smelter Reference List'!$I$4,$S2078-4,0))</f>
        <v/>
      </c>
      <c r="K2078" s="297"/>
      <c r="L2078" s="297"/>
      <c r="M2078" s="297"/>
      <c r="N2078" s="297"/>
      <c r="O2078" s="297"/>
      <c r="P2078" s="297"/>
      <c r="Q2078" s="298"/>
      <c r="R2078" s="227"/>
      <c r="S2078" s="228" t="e">
        <f>IF(C2078="",NA(),MATCH($B2078&amp;$C2078,'Smelter Reference List'!$J:$J,0))</f>
        <v>#N/A</v>
      </c>
      <c r="T2078" s="229"/>
      <c r="U2078" s="229">
        <f t="shared" ca="1" si="65"/>
        <v>0</v>
      </c>
      <c r="V2078" s="229"/>
      <c r="W2078" s="229"/>
      <c r="Y2078" s="223" t="str">
        <f t="shared" si="66"/>
        <v/>
      </c>
    </row>
    <row r="2079" spans="1:25" s="223" customFormat="1" ht="20.25">
      <c r="A2079" s="293"/>
      <c r="B2079" s="294" t="str">
        <f>IF(LEN(A2079)=0,"",INDEX('Smelter Reference List'!$A:$A,MATCH($A2079,'Smelter Reference List'!$E:$E,0)))</f>
        <v/>
      </c>
      <c r="C2079" s="300" t="str">
        <f>IF(LEN(A2079)=0,"",INDEX('Smelter Reference List'!$C:$C,MATCH($A2079,'Smelter Reference List'!$E:$E,0)))</f>
        <v/>
      </c>
      <c r="D2079" s="294" t="str">
        <f ca="1">IF(ISERROR($S2079),"",OFFSET('Smelter Reference List'!$C$4,$S2079-4,0)&amp;"")</f>
        <v/>
      </c>
      <c r="E2079" s="294" t="str">
        <f ca="1">IF(ISERROR($S2079),"",OFFSET('Smelter Reference List'!$D$4,$S2079-4,0)&amp;"")</f>
        <v/>
      </c>
      <c r="F2079" s="294" t="str">
        <f ca="1">IF(ISERROR($S2079),"",OFFSET('Smelter Reference List'!$E$4,$S2079-4,0))</f>
        <v/>
      </c>
      <c r="G2079" s="294" t="str">
        <f ca="1">IF(C2079=$U$4,"Enter smelter details", IF(ISERROR($S2079),"",OFFSET('Smelter Reference List'!$F$4,$S2079-4,0)))</f>
        <v/>
      </c>
      <c r="H2079" s="295" t="str">
        <f ca="1">IF(ISERROR($S2079),"",OFFSET('Smelter Reference List'!$G$4,$S2079-4,0))</f>
        <v/>
      </c>
      <c r="I2079" s="296" t="str">
        <f ca="1">IF(ISERROR($S2079),"",OFFSET('Smelter Reference List'!$H$4,$S2079-4,0))</f>
        <v/>
      </c>
      <c r="J2079" s="296" t="str">
        <f ca="1">IF(ISERROR($S2079),"",OFFSET('Smelter Reference List'!$I$4,$S2079-4,0))</f>
        <v/>
      </c>
      <c r="K2079" s="297"/>
      <c r="L2079" s="297"/>
      <c r="M2079" s="297"/>
      <c r="N2079" s="297"/>
      <c r="O2079" s="297"/>
      <c r="P2079" s="297"/>
      <c r="Q2079" s="298"/>
      <c r="R2079" s="227"/>
      <c r="S2079" s="228" t="e">
        <f>IF(C2079="",NA(),MATCH($B2079&amp;$C2079,'Smelter Reference List'!$J:$J,0))</f>
        <v>#N/A</v>
      </c>
      <c r="T2079" s="229"/>
      <c r="U2079" s="229">
        <f t="shared" ca="1" si="65"/>
        <v>0</v>
      </c>
      <c r="V2079" s="229"/>
      <c r="W2079" s="229"/>
      <c r="Y2079" s="223" t="str">
        <f t="shared" si="66"/>
        <v/>
      </c>
    </row>
    <row r="2080" spans="1:25" s="223" customFormat="1" ht="20.25">
      <c r="A2080" s="293"/>
      <c r="B2080" s="294" t="str">
        <f>IF(LEN(A2080)=0,"",INDEX('Smelter Reference List'!$A:$A,MATCH($A2080,'Smelter Reference List'!$E:$E,0)))</f>
        <v/>
      </c>
      <c r="C2080" s="300" t="str">
        <f>IF(LEN(A2080)=0,"",INDEX('Smelter Reference List'!$C:$C,MATCH($A2080,'Smelter Reference List'!$E:$E,0)))</f>
        <v/>
      </c>
      <c r="D2080" s="294" t="str">
        <f ca="1">IF(ISERROR($S2080),"",OFFSET('Smelter Reference List'!$C$4,$S2080-4,0)&amp;"")</f>
        <v/>
      </c>
      <c r="E2080" s="294" t="str">
        <f ca="1">IF(ISERROR($S2080),"",OFFSET('Smelter Reference List'!$D$4,$S2080-4,0)&amp;"")</f>
        <v/>
      </c>
      <c r="F2080" s="294" t="str">
        <f ca="1">IF(ISERROR($S2080),"",OFFSET('Smelter Reference List'!$E$4,$S2080-4,0))</f>
        <v/>
      </c>
      <c r="G2080" s="294" t="str">
        <f ca="1">IF(C2080=$U$4,"Enter smelter details", IF(ISERROR($S2080),"",OFFSET('Smelter Reference List'!$F$4,$S2080-4,0)))</f>
        <v/>
      </c>
      <c r="H2080" s="295" t="str">
        <f ca="1">IF(ISERROR($S2080),"",OFFSET('Smelter Reference List'!$G$4,$S2080-4,0))</f>
        <v/>
      </c>
      <c r="I2080" s="296" t="str">
        <f ca="1">IF(ISERROR($S2080),"",OFFSET('Smelter Reference List'!$H$4,$S2080-4,0))</f>
        <v/>
      </c>
      <c r="J2080" s="296" t="str">
        <f ca="1">IF(ISERROR($S2080),"",OFFSET('Smelter Reference List'!$I$4,$S2080-4,0))</f>
        <v/>
      </c>
      <c r="K2080" s="297"/>
      <c r="L2080" s="297"/>
      <c r="M2080" s="297"/>
      <c r="N2080" s="297"/>
      <c r="O2080" s="297"/>
      <c r="P2080" s="297"/>
      <c r="Q2080" s="298"/>
      <c r="R2080" s="227"/>
      <c r="S2080" s="228" t="e">
        <f>IF(C2080="",NA(),MATCH($B2080&amp;$C2080,'Smelter Reference List'!$J:$J,0))</f>
        <v>#N/A</v>
      </c>
      <c r="T2080" s="229"/>
      <c r="U2080" s="229">
        <f t="shared" ca="1" si="65"/>
        <v>0</v>
      </c>
      <c r="V2080" s="229"/>
      <c r="W2080" s="229"/>
      <c r="Y2080" s="223" t="str">
        <f t="shared" si="66"/>
        <v/>
      </c>
    </row>
    <row r="2081" spans="1:25" s="223" customFormat="1" ht="20.25">
      <c r="A2081" s="293"/>
      <c r="B2081" s="294" t="str">
        <f>IF(LEN(A2081)=0,"",INDEX('Smelter Reference List'!$A:$A,MATCH($A2081,'Smelter Reference List'!$E:$E,0)))</f>
        <v/>
      </c>
      <c r="C2081" s="300" t="str">
        <f>IF(LEN(A2081)=0,"",INDEX('Smelter Reference List'!$C:$C,MATCH($A2081,'Smelter Reference List'!$E:$E,0)))</f>
        <v/>
      </c>
      <c r="D2081" s="294" t="str">
        <f ca="1">IF(ISERROR($S2081),"",OFFSET('Smelter Reference List'!$C$4,$S2081-4,0)&amp;"")</f>
        <v/>
      </c>
      <c r="E2081" s="294" t="str">
        <f ca="1">IF(ISERROR($S2081),"",OFFSET('Smelter Reference List'!$D$4,$S2081-4,0)&amp;"")</f>
        <v/>
      </c>
      <c r="F2081" s="294" t="str">
        <f ca="1">IF(ISERROR($S2081),"",OFFSET('Smelter Reference List'!$E$4,$S2081-4,0))</f>
        <v/>
      </c>
      <c r="G2081" s="294" t="str">
        <f ca="1">IF(C2081=$U$4,"Enter smelter details", IF(ISERROR($S2081),"",OFFSET('Smelter Reference List'!$F$4,$S2081-4,0)))</f>
        <v/>
      </c>
      <c r="H2081" s="295" t="str">
        <f ca="1">IF(ISERROR($S2081),"",OFFSET('Smelter Reference List'!$G$4,$S2081-4,0))</f>
        <v/>
      </c>
      <c r="I2081" s="296" t="str">
        <f ca="1">IF(ISERROR($S2081),"",OFFSET('Smelter Reference List'!$H$4,$S2081-4,0))</f>
        <v/>
      </c>
      <c r="J2081" s="296" t="str">
        <f ca="1">IF(ISERROR($S2081),"",OFFSET('Smelter Reference List'!$I$4,$S2081-4,0))</f>
        <v/>
      </c>
      <c r="K2081" s="297"/>
      <c r="L2081" s="297"/>
      <c r="M2081" s="297"/>
      <c r="N2081" s="297"/>
      <c r="O2081" s="297"/>
      <c r="P2081" s="297"/>
      <c r="Q2081" s="298"/>
      <c r="R2081" s="227"/>
      <c r="S2081" s="228" t="e">
        <f>IF(C2081="",NA(),MATCH($B2081&amp;$C2081,'Smelter Reference List'!$J:$J,0))</f>
        <v>#N/A</v>
      </c>
      <c r="T2081" s="229"/>
      <c r="U2081" s="229">
        <f t="shared" ca="1" si="65"/>
        <v>0</v>
      </c>
      <c r="V2081" s="229"/>
      <c r="W2081" s="229"/>
      <c r="Y2081" s="223" t="str">
        <f t="shared" si="66"/>
        <v/>
      </c>
    </row>
    <row r="2082" spans="1:25" s="223" customFormat="1" ht="20.25">
      <c r="A2082" s="293"/>
      <c r="B2082" s="294" t="str">
        <f>IF(LEN(A2082)=0,"",INDEX('Smelter Reference List'!$A:$A,MATCH($A2082,'Smelter Reference List'!$E:$E,0)))</f>
        <v/>
      </c>
      <c r="C2082" s="300" t="str">
        <f>IF(LEN(A2082)=0,"",INDEX('Smelter Reference List'!$C:$C,MATCH($A2082,'Smelter Reference List'!$E:$E,0)))</f>
        <v/>
      </c>
      <c r="D2082" s="294" t="str">
        <f ca="1">IF(ISERROR($S2082),"",OFFSET('Smelter Reference List'!$C$4,$S2082-4,0)&amp;"")</f>
        <v/>
      </c>
      <c r="E2082" s="294" t="str">
        <f ca="1">IF(ISERROR($S2082),"",OFFSET('Smelter Reference List'!$D$4,$S2082-4,0)&amp;"")</f>
        <v/>
      </c>
      <c r="F2082" s="294" t="str">
        <f ca="1">IF(ISERROR($S2082),"",OFFSET('Smelter Reference List'!$E$4,$S2082-4,0))</f>
        <v/>
      </c>
      <c r="G2082" s="294" t="str">
        <f ca="1">IF(C2082=$U$4,"Enter smelter details", IF(ISERROR($S2082),"",OFFSET('Smelter Reference List'!$F$4,$S2082-4,0)))</f>
        <v/>
      </c>
      <c r="H2082" s="295" t="str">
        <f ca="1">IF(ISERROR($S2082),"",OFFSET('Smelter Reference List'!$G$4,$S2082-4,0))</f>
        <v/>
      </c>
      <c r="I2082" s="296" t="str">
        <f ca="1">IF(ISERROR($S2082),"",OFFSET('Smelter Reference List'!$H$4,$S2082-4,0))</f>
        <v/>
      </c>
      <c r="J2082" s="296" t="str">
        <f ca="1">IF(ISERROR($S2082),"",OFFSET('Smelter Reference List'!$I$4,$S2082-4,0))</f>
        <v/>
      </c>
      <c r="K2082" s="297"/>
      <c r="L2082" s="297"/>
      <c r="M2082" s="297"/>
      <c r="N2082" s="297"/>
      <c r="O2082" s="297"/>
      <c r="P2082" s="297"/>
      <c r="Q2082" s="298"/>
      <c r="R2082" s="227"/>
      <c r="S2082" s="228" t="e">
        <f>IF(C2082="",NA(),MATCH($B2082&amp;$C2082,'Smelter Reference List'!$J:$J,0))</f>
        <v>#N/A</v>
      </c>
      <c r="T2082" s="229"/>
      <c r="U2082" s="229">
        <f t="shared" ca="1" si="65"/>
        <v>0</v>
      </c>
      <c r="V2082" s="229"/>
      <c r="W2082" s="229"/>
      <c r="Y2082" s="223" t="str">
        <f t="shared" si="66"/>
        <v/>
      </c>
    </row>
    <row r="2083" spans="1:25" s="223" customFormat="1" ht="20.25">
      <c r="A2083" s="293"/>
      <c r="B2083" s="294" t="str">
        <f>IF(LEN(A2083)=0,"",INDEX('Smelter Reference List'!$A:$A,MATCH($A2083,'Smelter Reference List'!$E:$E,0)))</f>
        <v/>
      </c>
      <c r="C2083" s="300" t="str">
        <f>IF(LEN(A2083)=0,"",INDEX('Smelter Reference List'!$C:$C,MATCH($A2083,'Smelter Reference List'!$E:$E,0)))</f>
        <v/>
      </c>
      <c r="D2083" s="294" t="str">
        <f ca="1">IF(ISERROR($S2083),"",OFFSET('Smelter Reference List'!$C$4,$S2083-4,0)&amp;"")</f>
        <v/>
      </c>
      <c r="E2083" s="294" t="str">
        <f ca="1">IF(ISERROR($S2083),"",OFFSET('Smelter Reference List'!$D$4,$S2083-4,0)&amp;"")</f>
        <v/>
      </c>
      <c r="F2083" s="294" t="str">
        <f ca="1">IF(ISERROR($S2083),"",OFFSET('Smelter Reference List'!$E$4,$S2083-4,0))</f>
        <v/>
      </c>
      <c r="G2083" s="294" t="str">
        <f ca="1">IF(C2083=$U$4,"Enter smelter details", IF(ISERROR($S2083),"",OFFSET('Smelter Reference List'!$F$4,$S2083-4,0)))</f>
        <v/>
      </c>
      <c r="H2083" s="295" t="str">
        <f ca="1">IF(ISERROR($S2083),"",OFFSET('Smelter Reference List'!$G$4,$S2083-4,0))</f>
        <v/>
      </c>
      <c r="I2083" s="296" t="str">
        <f ca="1">IF(ISERROR($S2083),"",OFFSET('Smelter Reference List'!$H$4,$S2083-4,0))</f>
        <v/>
      </c>
      <c r="J2083" s="296" t="str">
        <f ca="1">IF(ISERROR($S2083),"",OFFSET('Smelter Reference List'!$I$4,$S2083-4,0))</f>
        <v/>
      </c>
      <c r="K2083" s="297"/>
      <c r="L2083" s="297"/>
      <c r="M2083" s="297"/>
      <c r="N2083" s="297"/>
      <c r="O2083" s="297"/>
      <c r="P2083" s="297"/>
      <c r="Q2083" s="298"/>
      <c r="R2083" s="227"/>
      <c r="S2083" s="228" t="e">
        <f>IF(C2083="",NA(),MATCH($B2083&amp;$C2083,'Smelter Reference List'!$J:$J,0))</f>
        <v>#N/A</v>
      </c>
      <c r="T2083" s="229"/>
      <c r="U2083" s="229">
        <f t="shared" ca="1" si="65"/>
        <v>0</v>
      </c>
      <c r="V2083" s="229"/>
      <c r="W2083" s="229"/>
      <c r="Y2083" s="223" t="str">
        <f t="shared" si="66"/>
        <v/>
      </c>
    </row>
    <row r="2084" spans="1:25" s="223" customFormat="1" ht="20.25">
      <c r="A2084" s="293"/>
      <c r="B2084" s="294" t="str">
        <f>IF(LEN(A2084)=0,"",INDEX('Smelter Reference List'!$A:$A,MATCH($A2084,'Smelter Reference List'!$E:$E,0)))</f>
        <v/>
      </c>
      <c r="C2084" s="300" t="str">
        <f>IF(LEN(A2084)=0,"",INDEX('Smelter Reference List'!$C:$C,MATCH($A2084,'Smelter Reference List'!$E:$E,0)))</f>
        <v/>
      </c>
      <c r="D2084" s="294" t="str">
        <f ca="1">IF(ISERROR($S2084),"",OFFSET('Smelter Reference List'!$C$4,$S2084-4,0)&amp;"")</f>
        <v/>
      </c>
      <c r="E2084" s="294" t="str">
        <f ca="1">IF(ISERROR($S2084),"",OFFSET('Smelter Reference List'!$D$4,$S2084-4,0)&amp;"")</f>
        <v/>
      </c>
      <c r="F2084" s="294" t="str">
        <f ca="1">IF(ISERROR($S2084),"",OFFSET('Smelter Reference List'!$E$4,$S2084-4,0))</f>
        <v/>
      </c>
      <c r="G2084" s="294" t="str">
        <f ca="1">IF(C2084=$U$4,"Enter smelter details", IF(ISERROR($S2084),"",OFFSET('Smelter Reference List'!$F$4,$S2084-4,0)))</f>
        <v/>
      </c>
      <c r="H2084" s="295" t="str">
        <f ca="1">IF(ISERROR($S2084),"",OFFSET('Smelter Reference List'!$G$4,$S2084-4,0))</f>
        <v/>
      </c>
      <c r="I2084" s="296" t="str">
        <f ca="1">IF(ISERROR($S2084),"",OFFSET('Smelter Reference List'!$H$4,$S2084-4,0))</f>
        <v/>
      </c>
      <c r="J2084" s="296" t="str">
        <f ca="1">IF(ISERROR($S2084),"",OFFSET('Smelter Reference List'!$I$4,$S2084-4,0))</f>
        <v/>
      </c>
      <c r="K2084" s="297"/>
      <c r="L2084" s="297"/>
      <c r="M2084" s="297"/>
      <c r="N2084" s="297"/>
      <c r="O2084" s="297"/>
      <c r="P2084" s="297"/>
      <c r="Q2084" s="298"/>
      <c r="R2084" s="227"/>
      <c r="S2084" s="228" t="e">
        <f>IF(C2084="",NA(),MATCH($B2084&amp;$C2084,'Smelter Reference List'!$J:$J,0))</f>
        <v>#N/A</v>
      </c>
      <c r="T2084" s="229"/>
      <c r="U2084" s="229">
        <f t="shared" ca="1" si="65"/>
        <v>0</v>
      </c>
      <c r="V2084" s="229"/>
      <c r="W2084" s="229"/>
      <c r="Y2084" s="223" t="str">
        <f t="shared" si="66"/>
        <v/>
      </c>
    </row>
    <row r="2085" spans="1:25" s="223" customFormat="1" ht="20.25">
      <c r="A2085" s="293"/>
      <c r="B2085" s="294" t="str">
        <f>IF(LEN(A2085)=0,"",INDEX('Smelter Reference List'!$A:$A,MATCH($A2085,'Smelter Reference List'!$E:$E,0)))</f>
        <v/>
      </c>
      <c r="C2085" s="300" t="str">
        <f>IF(LEN(A2085)=0,"",INDEX('Smelter Reference List'!$C:$C,MATCH($A2085,'Smelter Reference List'!$E:$E,0)))</f>
        <v/>
      </c>
      <c r="D2085" s="294" t="str">
        <f ca="1">IF(ISERROR($S2085),"",OFFSET('Smelter Reference List'!$C$4,$S2085-4,0)&amp;"")</f>
        <v/>
      </c>
      <c r="E2085" s="294" t="str">
        <f ca="1">IF(ISERROR($S2085),"",OFFSET('Smelter Reference List'!$D$4,$S2085-4,0)&amp;"")</f>
        <v/>
      </c>
      <c r="F2085" s="294" t="str">
        <f ca="1">IF(ISERROR($S2085),"",OFFSET('Smelter Reference List'!$E$4,$S2085-4,0))</f>
        <v/>
      </c>
      <c r="G2085" s="294" t="str">
        <f ca="1">IF(C2085=$U$4,"Enter smelter details", IF(ISERROR($S2085),"",OFFSET('Smelter Reference List'!$F$4,$S2085-4,0)))</f>
        <v/>
      </c>
      <c r="H2085" s="295" t="str">
        <f ca="1">IF(ISERROR($S2085),"",OFFSET('Smelter Reference List'!$G$4,$S2085-4,0))</f>
        <v/>
      </c>
      <c r="I2085" s="296" t="str">
        <f ca="1">IF(ISERROR($S2085),"",OFFSET('Smelter Reference List'!$H$4,$S2085-4,0))</f>
        <v/>
      </c>
      <c r="J2085" s="296" t="str">
        <f ca="1">IF(ISERROR($S2085),"",OFFSET('Smelter Reference List'!$I$4,$S2085-4,0))</f>
        <v/>
      </c>
      <c r="K2085" s="297"/>
      <c r="L2085" s="297"/>
      <c r="M2085" s="297"/>
      <c r="N2085" s="297"/>
      <c r="O2085" s="297"/>
      <c r="P2085" s="297"/>
      <c r="Q2085" s="298"/>
      <c r="R2085" s="227"/>
      <c r="S2085" s="228" t="e">
        <f>IF(C2085="",NA(),MATCH($B2085&amp;$C2085,'Smelter Reference List'!$J:$J,0))</f>
        <v>#N/A</v>
      </c>
      <c r="T2085" s="229"/>
      <c r="U2085" s="229">
        <f t="shared" ca="1" si="65"/>
        <v>0</v>
      </c>
      <c r="V2085" s="229"/>
      <c r="W2085" s="229"/>
      <c r="Y2085" s="223" t="str">
        <f t="shared" si="66"/>
        <v/>
      </c>
    </row>
    <row r="2086" spans="1:25" s="223" customFormat="1" ht="20.25">
      <c r="A2086" s="293"/>
      <c r="B2086" s="294" t="str">
        <f>IF(LEN(A2086)=0,"",INDEX('Smelter Reference List'!$A:$A,MATCH($A2086,'Smelter Reference List'!$E:$E,0)))</f>
        <v/>
      </c>
      <c r="C2086" s="300" t="str">
        <f>IF(LEN(A2086)=0,"",INDEX('Smelter Reference List'!$C:$C,MATCH($A2086,'Smelter Reference List'!$E:$E,0)))</f>
        <v/>
      </c>
      <c r="D2086" s="294" t="str">
        <f ca="1">IF(ISERROR($S2086),"",OFFSET('Smelter Reference List'!$C$4,$S2086-4,0)&amp;"")</f>
        <v/>
      </c>
      <c r="E2086" s="294" t="str">
        <f ca="1">IF(ISERROR($S2086),"",OFFSET('Smelter Reference List'!$D$4,$S2086-4,0)&amp;"")</f>
        <v/>
      </c>
      <c r="F2086" s="294" t="str">
        <f ca="1">IF(ISERROR($S2086),"",OFFSET('Smelter Reference List'!$E$4,$S2086-4,0))</f>
        <v/>
      </c>
      <c r="G2086" s="294" t="str">
        <f ca="1">IF(C2086=$U$4,"Enter smelter details", IF(ISERROR($S2086),"",OFFSET('Smelter Reference List'!$F$4,$S2086-4,0)))</f>
        <v/>
      </c>
      <c r="H2086" s="295" t="str">
        <f ca="1">IF(ISERROR($S2086),"",OFFSET('Smelter Reference List'!$G$4,$S2086-4,0))</f>
        <v/>
      </c>
      <c r="I2086" s="296" t="str">
        <f ca="1">IF(ISERROR($S2086),"",OFFSET('Smelter Reference List'!$H$4,$S2086-4,0))</f>
        <v/>
      </c>
      <c r="J2086" s="296" t="str">
        <f ca="1">IF(ISERROR($S2086),"",OFFSET('Smelter Reference List'!$I$4,$S2086-4,0))</f>
        <v/>
      </c>
      <c r="K2086" s="297"/>
      <c r="L2086" s="297"/>
      <c r="M2086" s="297"/>
      <c r="N2086" s="297"/>
      <c r="O2086" s="297"/>
      <c r="P2086" s="297"/>
      <c r="Q2086" s="298"/>
      <c r="R2086" s="227"/>
      <c r="S2086" s="228" t="e">
        <f>IF(C2086="",NA(),MATCH($B2086&amp;$C2086,'Smelter Reference List'!$J:$J,0))</f>
        <v>#N/A</v>
      </c>
      <c r="T2086" s="229"/>
      <c r="U2086" s="229">
        <f t="shared" ca="1" si="65"/>
        <v>0</v>
      </c>
      <c r="V2086" s="229"/>
      <c r="W2086" s="229"/>
      <c r="Y2086" s="223" t="str">
        <f t="shared" si="66"/>
        <v/>
      </c>
    </row>
    <row r="2087" spans="1:25" s="223" customFormat="1" ht="20.25">
      <c r="A2087" s="293"/>
      <c r="B2087" s="294" t="str">
        <f>IF(LEN(A2087)=0,"",INDEX('Smelter Reference List'!$A:$A,MATCH($A2087,'Smelter Reference List'!$E:$E,0)))</f>
        <v/>
      </c>
      <c r="C2087" s="300" t="str">
        <f>IF(LEN(A2087)=0,"",INDEX('Smelter Reference List'!$C:$C,MATCH($A2087,'Smelter Reference List'!$E:$E,0)))</f>
        <v/>
      </c>
      <c r="D2087" s="294" t="str">
        <f ca="1">IF(ISERROR($S2087),"",OFFSET('Smelter Reference List'!$C$4,$S2087-4,0)&amp;"")</f>
        <v/>
      </c>
      <c r="E2087" s="294" t="str">
        <f ca="1">IF(ISERROR($S2087),"",OFFSET('Smelter Reference List'!$D$4,$S2087-4,0)&amp;"")</f>
        <v/>
      </c>
      <c r="F2087" s="294" t="str">
        <f ca="1">IF(ISERROR($S2087),"",OFFSET('Smelter Reference List'!$E$4,$S2087-4,0))</f>
        <v/>
      </c>
      <c r="G2087" s="294" t="str">
        <f ca="1">IF(C2087=$U$4,"Enter smelter details", IF(ISERROR($S2087),"",OFFSET('Smelter Reference List'!$F$4,$S2087-4,0)))</f>
        <v/>
      </c>
      <c r="H2087" s="295" t="str">
        <f ca="1">IF(ISERROR($S2087),"",OFFSET('Smelter Reference List'!$G$4,$S2087-4,0))</f>
        <v/>
      </c>
      <c r="I2087" s="296" t="str">
        <f ca="1">IF(ISERROR($S2087),"",OFFSET('Smelter Reference List'!$H$4,$S2087-4,0))</f>
        <v/>
      </c>
      <c r="J2087" s="296" t="str">
        <f ca="1">IF(ISERROR($S2087),"",OFFSET('Smelter Reference List'!$I$4,$S2087-4,0))</f>
        <v/>
      </c>
      <c r="K2087" s="297"/>
      <c r="L2087" s="297"/>
      <c r="M2087" s="297"/>
      <c r="N2087" s="297"/>
      <c r="O2087" s="297"/>
      <c r="P2087" s="297"/>
      <c r="Q2087" s="298"/>
      <c r="R2087" s="227"/>
      <c r="S2087" s="228" t="e">
        <f>IF(C2087="",NA(),MATCH($B2087&amp;$C2087,'Smelter Reference List'!$J:$J,0))</f>
        <v>#N/A</v>
      </c>
      <c r="T2087" s="229"/>
      <c r="U2087" s="229">
        <f t="shared" ca="1" si="65"/>
        <v>0</v>
      </c>
      <c r="V2087" s="229"/>
      <c r="W2087" s="229"/>
      <c r="Y2087" s="223" t="str">
        <f t="shared" si="66"/>
        <v/>
      </c>
    </row>
    <row r="2088" spans="1:25" s="223" customFormat="1" ht="20.25">
      <c r="A2088" s="293"/>
      <c r="B2088" s="294" t="str">
        <f>IF(LEN(A2088)=0,"",INDEX('Smelter Reference List'!$A:$A,MATCH($A2088,'Smelter Reference List'!$E:$E,0)))</f>
        <v/>
      </c>
      <c r="C2088" s="300" t="str">
        <f>IF(LEN(A2088)=0,"",INDEX('Smelter Reference List'!$C:$C,MATCH($A2088,'Smelter Reference List'!$E:$E,0)))</f>
        <v/>
      </c>
      <c r="D2088" s="294" t="str">
        <f ca="1">IF(ISERROR($S2088),"",OFFSET('Smelter Reference List'!$C$4,$S2088-4,0)&amp;"")</f>
        <v/>
      </c>
      <c r="E2088" s="294" t="str">
        <f ca="1">IF(ISERROR($S2088),"",OFFSET('Smelter Reference List'!$D$4,$S2088-4,0)&amp;"")</f>
        <v/>
      </c>
      <c r="F2088" s="294" t="str">
        <f ca="1">IF(ISERROR($S2088),"",OFFSET('Smelter Reference List'!$E$4,$S2088-4,0))</f>
        <v/>
      </c>
      <c r="G2088" s="294" t="str">
        <f ca="1">IF(C2088=$U$4,"Enter smelter details", IF(ISERROR($S2088),"",OFFSET('Smelter Reference List'!$F$4,$S2088-4,0)))</f>
        <v/>
      </c>
      <c r="H2088" s="295" t="str">
        <f ca="1">IF(ISERROR($S2088),"",OFFSET('Smelter Reference List'!$G$4,$S2088-4,0))</f>
        <v/>
      </c>
      <c r="I2088" s="296" t="str">
        <f ca="1">IF(ISERROR($S2088),"",OFFSET('Smelter Reference List'!$H$4,$S2088-4,0))</f>
        <v/>
      </c>
      <c r="J2088" s="296" t="str">
        <f ca="1">IF(ISERROR($S2088),"",OFFSET('Smelter Reference List'!$I$4,$S2088-4,0))</f>
        <v/>
      </c>
      <c r="K2088" s="297"/>
      <c r="L2088" s="297"/>
      <c r="M2088" s="297"/>
      <c r="N2088" s="297"/>
      <c r="O2088" s="297"/>
      <c r="P2088" s="297"/>
      <c r="Q2088" s="298"/>
      <c r="R2088" s="227"/>
      <c r="S2088" s="228" t="e">
        <f>IF(C2088="",NA(),MATCH($B2088&amp;$C2088,'Smelter Reference List'!$J:$J,0))</f>
        <v>#N/A</v>
      </c>
      <c r="T2088" s="229"/>
      <c r="U2088" s="229">
        <f t="shared" ca="1" si="65"/>
        <v>0</v>
      </c>
      <c r="V2088" s="229"/>
      <c r="W2088" s="229"/>
      <c r="Y2088" s="223" t="str">
        <f t="shared" si="66"/>
        <v/>
      </c>
    </row>
    <row r="2089" spans="1:25" s="223" customFormat="1" ht="20.25">
      <c r="A2089" s="293"/>
      <c r="B2089" s="294" t="str">
        <f>IF(LEN(A2089)=0,"",INDEX('Smelter Reference List'!$A:$A,MATCH($A2089,'Smelter Reference List'!$E:$E,0)))</f>
        <v/>
      </c>
      <c r="C2089" s="300" t="str">
        <f>IF(LEN(A2089)=0,"",INDEX('Smelter Reference List'!$C:$C,MATCH($A2089,'Smelter Reference List'!$E:$E,0)))</f>
        <v/>
      </c>
      <c r="D2089" s="294" t="str">
        <f ca="1">IF(ISERROR($S2089),"",OFFSET('Smelter Reference List'!$C$4,$S2089-4,0)&amp;"")</f>
        <v/>
      </c>
      <c r="E2089" s="294" t="str">
        <f ca="1">IF(ISERROR($S2089),"",OFFSET('Smelter Reference List'!$D$4,$S2089-4,0)&amp;"")</f>
        <v/>
      </c>
      <c r="F2089" s="294" t="str">
        <f ca="1">IF(ISERROR($S2089),"",OFFSET('Smelter Reference List'!$E$4,$S2089-4,0))</f>
        <v/>
      </c>
      <c r="G2089" s="294" t="str">
        <f ca="1">IF(C2089=$U$4,"Enter smelter details", IF(ISERROR($S2089),"",OFFSET('Smelter Reference List'!$F$4,$S2089-4,0)))</f>
        <v/>
      </c>
      <c r="H2089" s="295" t="str">
        <f ca="1">IF(ISERROR($S2089),"",OFFSET('Smelter Reference List'!$G$4,$S2089-4,0))</f>
        <v/>
      </c>
      <c r="I2089" s="296" t="str">
        <f ca="1">IF(ISERROR($S2089),"",OFFSET('Smelter Reference List'!$H$4,$S2089-4,0))</f>
        <v/>
      </c>
      <c r="J2089" s="296" t="str">
        <f ca="1">IF(ISERROR($S2089),"",OFFSET('Smelter Reference List'!$I$4,$S2089-4,0))</f>
        <v/>
      </c>
      <c r="K2089" s="297"/>
      <c r="L2089" s="297"/>
      <c r="M2089" s="297"/>
      <c r="N2089" s="297"/>
      <c r="O2089" s="297"/>
      <c r="P2089" s="297"/>
      <c r="Q2089" s="298"/>
      <c r="R2089" s="227"/>
      <c r="S2089" s="228" t="e">
        <f>IF(C2089="",NA(),MATCH($B2089&amp;$C2089,'Smelter Reference List'!$J:$J,0))</f>
        <v>#N/A</v>
      </c>
      <c r="T2089" s="229"/>
      <c r="U2089" s="229">
        <f t="shared" ca="1" si="65"/>
        <v>0</v>
      </c>
      <c r="V2089" s="229"/>
      <c r="W2089" s="229"/>
      <c r="Y2089" s="223" t="str">
        <f t="shared" si="66"/>
        <v/>
      </c>
    </row>
    <row r="2090" spans="1:25" s="223" customFormat="1" ht="20.25">
      <c r="A2090" s="293"/>
      <c r="B2090" s="294" t="str">
        <f>IF(LEN(A2090)=0,"",INDEX('Smelter Reference List'!$A:$A,MATCH($A2090,'Smelter Reference List'!$E:$E,0)))</f>
        <v/>
      </c>
      <c r="C2090" s="300" t="str">
        <f>IF(LEN(A2090)=0,"",INDEX('Smelter Reference List'!$C:$C,MATCH($A2090,'Smelter Reference List'!$E:$E,0)))</f>
        <v/>
      </c>
      <c r="D2090" s="294" t="str">
        <f ca="1">IF(ISERROR($S2090),"",OFFSET('Smelter Reference List'!$C$4,$S2090-4,0)&amp;"")</f>
        <v/>
      </c>
      <c r="E2090" s="294" t="str">
        <f ca="1">IF(ISERROR($S2090),"",OFFSET('Smelter Reference List'!$D$4,$S2090-4,0)&amp;"")</f>
        <v/>
      </c>
      <c r="F2090" s="294" t="str">
        <f ca="1">IF(ISERROR($S2090),"",OFFSET('Smelter Reference List'!$E$4,$S2090-4,0))</f>
        <v/>
      </c>
      <c r="G2090" s="294" t="str">
        <f ca="1">IF(C2090=$U$4,"Enter smelter details", IF(ISERROR($S2090),"",OFFSET('Smelter Reference List'!$F$4,$S2090-4,0)))</f>
        <v/>
      </c>
      <c r="H2090" s="295" t="str">
        <f ca="1">IF(ISERROR($S2090),"",OFFSET('Smelter Reference List'!$G$4,$S2090-4,0))</f>
        <v/>
      </c>
      <c r="I2090" s="296" t="str">
        <f ca="1">IF(ISERROR($S2090),"",OFFSET('Smelter Reference List'!$H$4,$S2090-4,0))</f>
        <v/>
      </c>
      <c r="J2090" s="296" t="str">
        <f ca="1">IF(ISERROR($S2090),"",OFFSET('Smelter Reference List'!$I$4,$S2090-4,0))</f>
        <v/>
      </c>
      <c r="K2090" s="297"/>
      <c r="L2090" s="297"/>
      <c r="M2090" s="297"/>
      <c r="N2090" s="297"/>
      <c r="O2090" s="297"/>
      <c r="P2090" s="297"/>
      <c r="Q2090" s="298"/>
      <c r="R2090" s="227"/>
      <c r="S2090" s="228" t="e">
        <f>IF(C2090="",NA(),MATCH($B2090&amp;$C2090,'Smelter Reference List'!$J:$J,0))</f>
        <v>#N/A</v>
      </c>
      <c r="T2090" s="229"/>
      <c r="U2090" s="229">
        <f t="shared" ca="1" si="65"/>
        <v>0</v>
      </c>
      <c r="V2090" s="229"/>
      <c r="W2090" s="229"/>
      <c r="Y2090" s="223" t="str">
        <f t="shared" si="66"/>
        <v/>
      </c>
    </row>
    <row r="2091" spans="1:25" s="223" customFormat="1" ht="20.25">
      <c r="A2091" s="293"/>
      <c r="B2091" s="294" t="str">
        <f>IF(LEN(A2091)=0,"",INDEX('Smelter Reference List'!$A:$A,MATCH($A2091,'Smelter Reference List'!$E:$E,0)))</f>
        <v/>
      </c>
      <c r="C2091" s="300" t="str">
        <f>IF(LEN(A2091)=0,"",INDEX('Smelter Reference List'!$C:$C,MATCH($A2091,'Smelter Reference List'!$E:$E,0)))</f>
        <v/>
      </c>
      <c r="D2091" s="294" t="str">
        <f ca="1">IF(ISERROR($S2091),"",OFFSET('Smelter Reference List'!$C$4,$S2091-4,0)&amp;"")</f>
        <v/>
      </c>
      <c r="E2091" s="294" t="str">
        <f ca="1">IF(ISERROR($S2091),"",OFFSET('Smelter Reference List'!$D$4,$S2091-4,0)&amp;"")</f>
        <v/>
      </c>
      <c r="F2091" s="294" t="str">
        <f ca="1">IF(ISERROR($S2091),"",OFFSET('Smelter Reference List'!$E$4,$S2091-4,0))</f>
        <v/>
      </c>
      <c r="G2091" s="294" t="str">
        <f ca="1">IF(C2091=$U$4,"Enter smelter details", IF(ISERROR($S2091),"",OFFSET('Smelter Reference List'!$F$4,$S2091-4,0)))</f>
        <v/>
      </c>
      <c r="H2091" s="295" t="str">
        <f ca="1">IF(ISERROR($S2091),"",OFFSET('Smelter Reference List'!$G$4,$S2091-4,0))</f>
        <v/>
      </c>
      <c r="I2091" s="296" t="str">
        <f ca="1">IF(ISERROR($S2091),"",OFFSET('Smelter Reference List'!$H$4,$S2091-4,0))</f>
        <v/>
      </c>
      <c r="J2091" s="296" t="str">
        <f ca="1">IF(ISERROR($S2091),"",OFFSET('Smelter Reference List'!$I$4,$S2091-4,0))</f>
        <v/>
      </c>
      <c r="K2091" s="297"/>
      <c r="L2091" s="297"/>
      <c r="M2091" s="297"/>
      <c r="N2091" s="297"/>
      <c r="O2091" s="297"/>
      <c r="P2091" s="297"/>
      <c r="Q2091" s="298"/>
      <c r="R2091" s="227"/>
      <c r="S2091" s="228" t="e">
        <f>IF(C2091="",NA(),MATCH($B2091&amp;$C2091,'Smelter Reference List'!$J:$J,0))</f>
        <v>#N/A</v>
      </c>
      <c r="T2091" s="229"/>
      <c r="U2091" s="229">
        <f t="shared" ca="1" si="65"/>
        <v>0</v>
      </c>
      <c r="V2091" s="229"/>
      <c r="W2091" s="229"/>
      <c r="Y2091" s="223" t="str">
        <f t="shared" si="66"/>
        <v/>
      </c>
    </row>
    <row r="2092" spans="1:25" s="223" customFormat="1" ht="20.25">
      <c r="A2092" s="293"/>
      <c r="B2092" s="294" t="str">
        <f>IF(LEN(A2092)=0,"",INDEX('Smelter Reference List'!$A:$A,MATCH($A2092,'Smelter Reference List'!$E:$E,0)))</f>
        <v/>
      </c>
      <c r="C2092" s="300" t="str">
        <f>IF(LEN(A2092)=0,"",INDEX('Smelter Reference List'!$C:$C,MATCH($A2092,'Smelter Reference List'!$E:$E,0)))</f>
        <v/>
      </c>
      <c r="D2092" s="294" t="str">
        <f ca="1">IF(ISERROR($S2092),"",OFFSET('Smelter Reference List'!$C$4,$S2092-4,0)&amp;"")</f>
        <v/>
      </c>
      <c r="E2092" s="294" t="str">
        <f ca="1">IF(ISERROR($S2092),"",OFFSET('Smelter Reference List'!$D$4,$S2092-4,0)&amp;"")</f>
        <v/>
      </c>
      <c r="F2092" s="294" t="str">
        <f ca="1">IF(ISERROR($S2092),"",OFFSET('Smelter Reference List'!$E$4,$S2092-4,0))</f>
        <v/>
      </c>
      <c r="G2092" s="294" t="str">
        <f ca="1">IF(C2092=$U$4,"Enter smelter details", IF(ISERROR($S2092),"",OFFSET('Smelter Reference List'!$F$4,$S2092-4,0)))</f>
        <v/>
      </c>
      <c r="H2092" s="295" t="str">
        <f ca="1">IF(ISERROR($S2092),"",OFFSET('Smelter Reference List'!$G$4,$S2092-4,0))</f>
        <v/>
      </c>
      <c r="I2092" s="296" t="str">
        <f ca="1">IF(ISERROR($S2092),"",OFFSET('Smelter Reference List'!$H$4,$S2092-4,0))</f>
        <v/>
      </c>
      <c r="J2092" s="296" t="str">
        <f ca="1">IF(ISERROR($S2092),"",OFFSET('Smelter Reference List'!$I$4,$S2092-4,0))</f>
        <v/>
      </c>
      <c r="K2092" s="297"/>
      <c r="L2092" s="297"/>
      <c r="M2092" s="297"/>
      <c r="N2092" s="297"/>
      <c r="O2092" s="297"/>
      <c r="P2092" s="297"/>
      <c r="Q2092" s="298"/>
      <c r="R2092" s="227"/>
      <c r="S2092" s="228" t="e">
        <f>IF(C2092="",NA(),MATCH($B2092&amp;$C2092,'Smelter Reference List'!$J:$J,0))</f>
        <v>#N/A</v>
      </c>
      <c r="T2092" s="229"/>
      <c r="U2092" s="229">
        <f t="shared" ca="1" si="65"/>
        <v>0</v>
      </c>
      <c r="V2092" s="229"/>
      <c r="W2092" s="229"/>
      <c r="Y2092" s="223" t="str">
        <f t="shared" si="66"/>
        <v/>
      </c>
    </row>
    <row r="2093" spans="1:25" s="223" customFormat="1" ht="20.25">
      <c r="A2093" s="293"/>
      <c r="B2093" s="294" t="str">
        <f>IF(LEN(A2093)=0,"",INDEX('Smelter Reference List'!$A:$A,MATCH($A2093,'Smelter Reference List'!$E:$E,0)))</f>
        <v/>
      </c>
      <c r="C2093" s="300" t="str">
        <f>IF(LEN(A2093)=0,"",INDEX('Smelter Reference List'!$C:$C,MATCH($A2093,'Smelter Reference List'!$E:$E,0)))</f>
        <v/>
      </c>
      <c r="D2093" s="294" t="str">
        <f ca="1">IF(ISERROR($S2093),"",OFFSET('Smelter Reference List'!$C$4,$S2093-4,0)&amp;"")</f>
        <v/>
      </c>
      <c r="E2093" s="294" t="str">
        <f ca="1">IF(ISERROR($S2093),"",OFFSET('Smelter Reference List'!$D$4,$S2093-4,0)&amp;"")</f>
        <v/>
      </c>
      <c r="F2093" s="294" t="str">
        <f ca="1">IF(ISERROR($S2093),"",OFFSET('Smelter Reference List'!$E$4,$S2093-4,0))</f>
        <v/>
      </c>
      <c r="G2093" s="294" t="str">
        <f ca="1">IF(C2093=$U$4,"Enter smelter details", IF(ISERROR($S2093),"",OFFSET('Smelter Reference List'!$F$4,$S2093-4,0)))</f>
        <v/>
      </c>
      <c r="H2093" s="295" t="str">
        <f ca="1">IF(ISERROR($S2093),"",OFFSET('Smelter Reference List'!$G$4,$S2093-4,0))</f>
        <v/>
      </c>
      <c r="I2093" s="296" t="str">
        <f ca="1">IF(ISERROR($S2093),"",OFFSET('Smelter Reference List'!$H$4,$S2093-4,0))</f>
        <v/>
      </c>
      <c r="J2093" s="296" t="str">
        <f ca="1">IF(ISERROR($S2093),"",OFFSET('Smelter Reference List'!$I$4,$S2093-4,0))</f>
        <v/>
      </c>
      <c r="K2093" s="297"/>
      <c r="L2093" s="297"/>
      <c r="M2093" s="297"/>
      <c r="N2093" s="297"/>
      <c r="O2093" s="297"/>
      <c r="P2093" s="297"/>
      <c r="Q2093" s="298"/>
      <c r="R2093" s="227"/>
      <c r="S2093" s="228" t="e">
        <f>IF(C2093="",NA(),MATCH($B2093&amp;$C2093,'Smelter Reference List'!$J:$J,0))</f>
        <v>#N/A</v>
      </c>
      <c r="T2093" s="229"/>
      <c r="U2093" s="229">
        <f t="shared" ca="1" si="65"/>
        <v>0</v>
      </c>
      <c r="V2093" s="229"/>
      <c r="W2093" s="229"/>
      <c r="Y2093" s="223" t="str">
        <f t="shared" si="66"/>
        <v/>
      </c>
    </row>
    <row r="2094" spans="1:25" s="223" customFormat="1" ht="20.25">
      <c r="A2094" s="293"/>
      <c r="B2094" s="294" t="str">
        <f>IF(LEN(A2094)=0,"",INDEX('Smelter Reference List'!$A:$A,MATCH($A2094,'Smelter Reference List'!$E:$E,0)))</f>
        <v/>
      </c>
      <c r="C2094" s="300" t="str">
        <f>IF(LEN(A2094)=0,"",INDEX('Smelter Reference List'!$C:$C,MATCH($A2094,'Smelter Reference List'!$E:$E,0)))</f>
        <v/>
      </c>
      <c r="D2094" s="294" t="str">
        <f ca="1">IF(ISERROR($S2094),"",OFFSET('Smelter Reference List'!$C$4,$S2094-4,0)&amp;"")</f>
        <v/>
      </c>
      <c r="E2094" s="294" t="str">
        <f ca="1">IF(ISERROR($S2094),"",OFFSET('Smelter Reference List'!$D$4,$S2094-4,0)&amp;"")</f>
        <v/>
      </c>
      <c r="F2094" s="294" t="str">
        <f ca="1">IF(ISERROR($S2094),"",OFFSET('Smelter Reference List'!$E$4,$S2094-4,0))</f>
        <v/>
      </c>
      <c r="G2094" s="294" t="str">
        <f ca="1">IF(C2094=$U$4,"Enter smelter details", IF(ISERROR($S2094),"",OFFSET('Smelter Reference List'!$F$4,$S2094-4,0)))</f>
        <v/>
      </c>
      <c r="H2094" s="295" t="str">
        <f ca="1">IF(ISERROR($S2094),"",OFFSET('Smelter Reference List'!$G$4,$S2094-4,0))</f>
        <v/>
      </c>
      <c r="I2094" s="296" t="str">
        <f ca="1">IF(ISERROR($S2094),"",OFFSET('Smelter Reference List'!$H$4,$S2094-4,0))</f>
        <v/>
      </c>
      <c r="J2094" s="296" t="str">
        <f ca="1">IF(ISERROR($S2094),"",OFFSET('Smelter Reference List'!$I$4,$S2094-4,0))</f>
        <v/>
      </c>
      <c r="K2094" s="297"/>
      <c r="L2094" s="297"/>
      <c r="M2094" s="297"/>
      <c r="N2094" s="297"/>
      <c r="O2094" s="297"/>
      <c r="P2094" s="297"/>
      <c r="Q2094" s="298"/>
      <c r="R2094" s="227"/>
      <c r="S2094" s="228" t="e">
        <f>IF(C2094="",NA(),MATCH($B2094&amp;$C2094,'Smelter Reference List'!$J:$J,0))</f>
        <v>#N/A</v>
      </c>
      <c r="T2094" s="229"/>
      <c r="U2094" s="229">
        <f t="shared" ca="1" si="65"/>
        <v>0</v>
      </c>
      <c r="V2094" s="229"/>
      <c r="W2094" s="229"/>
      <c r="Y2094" s="223" t="str">
        <f t="shared" si="66"/>
        <v/>
      </c>
    </row>
    <row r="2095" spans="1:25" s="223" customFormat="1" ht="20.25">
      <c r="A2095" s="293"/>
      <c r="B2095" s="294" t="str">
        <f>IF(LEN(A2095)=0,"",INDEX('Smelter Reference List'!$A:$A,MATCH($A2095,'Smelter Reference List'!$E:$E,0)))</f>
        <v/>
      </c>
      <c r="C2095" s="300" t="str">
        <f>IF(LEN(A2095)=0,"",INDEX('Smelter Reference List'!$C:$C,MATCH($A2095,'Smelter Reference List'!$E:$E,0)))</f>
        <v/>
      </c>
      <c r="D2095" s="294" t="str">
        <f ca="1">IF(ISERROR($S2095),"",OFFSET('Smelter Reference List'!$C$4,$S2095-4,0)&amp;"")</f>
        <v/>
      </c>
      <c r="E2095" s="294" t="str">
        <f ca="1">IF(ISERROR($S2095),"",OFFSET('Smelter Reference List'!$D$4,$S2095-4,0)&amp;"")</f>
        <v/>
      </c>
      <c r="F2095" s="294" t="str">
        <f ca="1">IF(ISERROR($S2095),"",OFFSET('Smelter Reference List'!$E$4,$S2095-4,0))</f>
        <v/>
      </c>
      <c r="G2095" s="294" t="str">
        <f ca="1">IF(C2095=$U$4,"Enter smelter details", IF(ISERROR($S2095),"",OFFSET('Smelter Reference List'!$F$4,$S2095-4,0)))</f>
        <v/>
      </c>
      <c r="H2095" s="295" t="str">
        <f ca="1">IF(ISERROR($S2095),"",OFFSET('Smelter Reference List'!$G$4,$S2095-4,0))</f>
        <v/>
      </c>
      <c r="I2095" s="296" t="str">
        <f ca="1">IF(ISERROR($S2095),"",OFFSET('Smelter Reference List'!$H$4,$S2095-4,0))</f>
        <v/>
      </c>
      <c r="J2095" s="296" t="str">
        <f ca="1">IF(ISERROR($S2095),"",OFFSET('Smelter Reference List'!$I$4,$S2095-4,0))</f>
        <v/>
      </c>
      <c r="K2095" s="297"/>
      <c r="L2095" s="297"/>
      <c r="M2095" s="297"/>
      <c r="N2095" s="297"/>
      <c r="O2095" s="297"/>
      <c r="P2095" s="297"/>
      <c r="Q2095" s="298"/>
      <c r="R2095" s="227"/>
      <c r="S2095" s="228" t="e">
        <f>IF(C2095="",NA(),MATCH($B2095&amp;$C2095,'Smelter Reference List'!$J:$J,0))</f>
        <v>#N/A</v>
      </c>
      <c r="T2095" s="229"/>
      <c r="U2095" s="229">
        <f t="shared" ca="1" si="65"/>
        <v>0</v>
      </c>
      <c r="V2095" s="229"/>
      <c r="W2095" s="229"/>
      <c r="Y2095" s="223" t="str">
        <f t="shared" si="66"/>
        <v/>
      </c>
    </row>
    <row r="2096" spans="1:25" s="223" customFormat="1" ht="20.25">
      <c r="A2096" s="293"/>
      <c r="B2096" s="294" t="str">
        <f>IF(LEN(A2096)=0,"",INDEX('Smelter Reference List'!$A:$A,MATCH($A2096,'Smelter Reference List'!$E:$E,0)))</f>
        <v/>
      </c>
      <c r="C2096" s="300" t="str">
        <f>IF(LEN(A2096)=0,"",INDEX('Smelter Reference List'!$C:$C,MATCH($A2096,'Smelter Reference List'!$E:$E,0)))</f>
        <v/>
      </c>
      <c r="D2096" s="294" t="str">
        <f ca="1">IF(ISERROR($S2096),"",OFFSET('Smelter Reference List'!$C$4,$S2096-4,0)&amp;"")</f>
        <v/>
      </c>
      <c r="E2096" s="294" t="str">
        <f ca="1">IF(ISERROR($S2096),"",OFFSET('Smelter Reference List'!$D$4,$S2096-4,0)&amp;"")</f>
        <v/>
      </c>
      <c r="F2096" s="294" t="str">
        <f ca="1">IF(ISERROR($S2096),"",OFFSET('Smelter Reference List'!$E$4,$S2096-4,0))</f>
        <v/>
      </c>
      <c r="G2096" s="294" t="str">
        <f ca="1">IF(C2096=$U$4,"Enter smelter details", IF(ISERROR($S2096),"",OFFSET('Smelter Reference List'!$F$4,$S2096-4,0)))</f>
        <v/>
      </c>
      <c r="H2096" s="295" t="str">
        <f ca="1">IF(ISERROR($S2096),"",OFFSET('Smelter Reference List'!$G$4,$S2096-4,0))</f>
        <v/>
      </c>
      <c r="I2096" s="296" t="str">
        <f ca="1">IF(ISERROR($S2096),"",OFFSET('Smelter Reference List'!$H$4,$S2096-4,0))</f>
        <v/>
      </c>
      <c r="J2096" s="296" t="str">
        <f ca="1">IF(ISERROR($S2096),"",OFFSET('Smelter Reference List'!$I$4,$S2096-4,0))</f>
        <v/>
      </c>
      <c r="K2096" s="297"/>
      <c r="L2096" s="297"/>
      <c r="M2096" s="297"/>
      <c r="N2096" s="297"/>
      <c r="O2096" s="297"/>
      <c r="P2096" s="297"/>
      <c r="Q2096" s="298"/>
      <c r="R2096" s="227"/>
      <c r="S2096" s="228" t="e">
        <f>IF(C2096="",NA(),MATCH($B2096&amp;$C2096,'Smelter Reference List'!$J:$J,0))</f>
        <v>#N/A</v>
      </c>
      <c r="T2096" s="229"/>
      <c r="U2096" s="229">
        <f t="shared" ca="1" si="65"/>
        <v>0</v>
      </c>
      <c r="V2096" s="229"/>
      <c r="W2096" s="229"/>
      <c r="Y2096" s="223" t="str">
        <f t="shared" si="66"/>
        <v/>
      </c>
    </row>
    <row r="2097" spans="1:25" s="223" customFormat="1" ht="20.25">
      <c r="A2097" s="293"/>
      <c r="B2097" s="294" t="str">
        <f>IF(LEN(A2097)=0,"",INDEX('Smelter Reference List'!$A:$A,MATCH($A2097,'Smelter Reference List'!$E:$E,0)))</f>
        <v/>
      </c>
      <c r="C2097" s="300" t="str">
        <f>IF(LEN(A2097)=0,"",INDEX('Smelter Reference List'!$C:$C,MATCH($A2097,'Smelter Reference List'!$E:$E,0)))</f>
        <v/>
      </c>
      <c r="D2097" s="294" t="str">
        <f ca="1">IF(ISERROR($S2097),"",OFFSET('Smelter Reference List'!$C$4,$S2097-4,0)&amp;"")</f>
        <v/>
      </c>
      <c r="E2097" s="294" t="str">
        <f ca="1">IF(ISERROR($S2097),"",OFFSET('Smelter Reference List'!$D$4,$S2097-4,0)&amp;"")</f>
        <v/>
      </c>
      <c r="F2097" s="294" t="str">
        <f ca="1">IF(ISERROR($S2097),"",OFFSET('Smelter Reference List'!$E$4,$S2097-4,0))</f>
        <v/>
      </c>
      <c r="G2097" s="294" t="str">
        <f ca="1">IF(C2097=$U$4,"Enter smelter details", IF(ISERROR($S2097),"",OFFSET('Smelter Reference List'!$F$4,$S2097-4,0)))</f>
        <v/>
      </c>
      <c r="H2097" s="295" t="str">
        <f ca="1">IF(ISERROR($S2097),"",OFFSET('Smelter Reference List'!$G$4,$S2097-4,0))</f>
        <v/>
      </c>
      <c r="I2097" s="296" t="str">
        <f ca="1">IF(ISERROR($S2097),"",OFFSET('Smelter Reference List'!$H$4,$S2097-4,0))</f>
        <v/>
      </c>
      <c r="J2097" s="296" t="str">
        <f ca="1">IF(ISERROR($S2097),"",OFFSET('Smelter Reference List'!$I$4,$S2097-4,0))</f>
        <v/>
      </c>
      <c r="K2097" s="297"/>
      <c r="L2097" s="297"/>
      <c r="M2097" s="297"/>
      <c r="N2097" s="297"/>
      <c r="O2097" s="297"/>
      <c r="P2097" s="297"/>
      <c r="Q2097" s="298"/>
      <c r="R2097" s="227"/>
      <c r="S2097" s="228" t="e">
        <f>IF(C2097="",NA(),MATCH($B2097&amp;$C2097,'Smelter Reference List'!$J:$J,0))</f>
        <v>#N/A</v>
      </c>
      <c r="T2097" s="229"/>
      <c r="U2097" s="229">
        <f t="shared" ca="1" si="65"/>
        <v>0</v>
      </c>
      <c r="V2097" s="229"/>
      <c r="W2097" s="229"/>
      <c r="Y2097" s="223" t="str">
        <f t="shared" si="66"/>
        <v/>
      </c>
    </row>
    <row r="2098" spans="1:25" s="223" customFormat="1" ht="20.25">
      <c r="A2098" s="293"/>
      <c r="B2098" s="294" t="str">
        <f>IF(LEN(A2098)=0,"",INDEX('Smelter Reference List'!$A:$A,MATCH($A2098,'Smelter Reference List'!$E:$E,0)))</f>
        <v/>
      </c>
      <c r="C2098" s="300" t="str">
        <f>IF(LEN(A2098)=0,"",INDEX('Smelter Reference List'!$C:$C,MATCH($A2098,'Smelter Reference List'!$E:$E,0)))</f>
        <v/>
      </c>
      <c r="D2098" s="294" t="str">
        <f ca="1">IF(ISERROR($S2098),"",OFFSET('Smelter Reference List'!$C$4,$S2098-4,0)&amp;"")</f>
        <v/>
      </c>
      <c r="E2098" s="294" t="str">
        <f ca="1">IF(ISERROR($S2098),"",OFFSET('Smelter Reference List'!$D$4,$S2098-4,0)&amp;"")</f>
        <v/>
      </c>
      <c r="F2098" s="294" t="str">
        <f ca="1">IF(ISERROR($S2098),"",OFFSET('Smelter Reference List'!$E$4,$S2098-4,0))</f>
        <v/>
      </c>
      <c r="G2098" s="294" t="str">
        <f ca="1">IF(C2098=$U$4,"Enter smelter details", IF(ISERROR($S2098),"",OFFSET('Smelter Reference List'!$F$4,$S2098-4,0)))</f>
        <v/>
      </c>
      <c r="H2098" s="295" t="str">
        <f ca="1">IF(ISERROR($S2098),"",OFFSET('Smelter Reference List'!$G$4,$S2098-4,0))</f>
        <v/>
      </c>
      <c r="I2098" s="296" t="str">
        <f ca="1">IF(ISERROR($S2098),"",OFFSET('Smelter Reference List'!$H$4,$S2098-4,0))</f>
        <v/>
      </c>
      <c r="J2098" s="296" t="str">
        <f ca="1">IF(ISERROR($S2098),"",OFFSET('Smelter Reference List'!$I$4,$S2098-4,0))</f>
        <v/>
      </c>
      <c r="K2098" s="297"/>
      <c r="L2098" s="297"/>
      <c r="M2098" s="297"/>
      <c r="N2098" s="297"/>
      <c r="O2098" s="297"/>
      <c r="P2098" s="297"/>
      <c r="Q2098" s="298"/>
      <c r="R2098" s="227"/>
      <c r="S2098" s="228" t="e">
        <f>IF(C2098="",NA(),MATCH($B2098&amp;$C2098,'Smelter Reference List'!$J:$J,0))</f>
        <v>#N/A</v>
      </c>
      <c r="T2098" s="229"/>
      <c r="U2098" s="229">
        <f t="shared" ca="1" si="65"/>
        <v>0</v>
      </c>
      <c r="V2098" s="229"/>
      <c r="W2098" s="229"/>
      <c r="Y2098" s="223" t="str">
        <f t="shared" si="66"/>
        <v/>
      </c>
    </row>
    <row r="2099" spans="1:25" s="223" customFormat="1" ht="20.25">
      <c r="A2099" s="293"/>
      <c r="B2099" s="294" t="str">
        <f>IF(LEN(A2099)=0,"",INDEX('Smelter Reference List'!$A:$A,MATCH($A2099,'Smelter Reference List'!$E:$E,0)))</f>
        <v/>
      </c>
      <c r="C2099" s="300" t="str">
        <f>IF(LEN(A2099)=0,"",INDEX('Smelter Reference List'!$C:$C,MATCH($A2099,'Smelter Reference List'!$E:$E,0)))</f>
        <v/>
      </c>
      <c r="D2099" s="294" t="str">
        <f ca="1">IF(ISERROR($S2099),"",OFFSET('Smelter Reference List'!$C$4,$S2099-4,0)&amp;"")</f>
        <v/>
      </c>
      <c r="E2099" s="294" t="str">
        <f ca="1">IF(ISERROR($S2099),"",OFFSET('Smelter Reference List'!$D$4,$S2099-4,0)&amp;"")</f>
        <v/>
      </c>
      <c r="F2099" s="294" t="str">
        <f ca="1">IF(ISERROR($S2099),"",OFFSET('Smelter Reference List'!$E$4,$S2099-4,0))</f>
        <v/>
      </c>
      <c r="G2099" s="294" t="str">
        <f ca="1">IF(C2099=$U$4,"Enter smelter details", IF(ISERROR($S2099),"",OFFSET('Smelter Reference List'!$F$4,$S2099-4,0)))</f>
        <v/>
      </c>
      <c r="H2099" s="295" t="str">
        <f ca="1">IF(ISERROR($S2099),"",OFFSET('Smelter Reference List'!$G$4,$S2099-4,0))</f>
        <v/>
      </c>
      <c r="I2099" s="296" t="str">
        <f ca="1">IF(ISERROR($S2099),"",OFFSET('Smelter Reference List'!$H$4,$S2099-4,0))</f>
        <v/>
      </c>
      <c r="J2099" s="296" t="str">
        <f ca="1">IF(ISERROR($S2099),"",OFFSET('Smelter Reference List'!$I$4,$S2099-4,0))</f>
        <v/>
      </c>
      <c r="K2099" s="297"/>
      <c r="L2099" s="297"/>
      <c r="M2099" s="297"/>
      <c r="N2099" s="297"/>
      <c r="O2099" s="297"/>
      <c r="P2099" s="297"/>
      <c r="Q2099" s="298"/>
      <c r="R2099" s="227"/>
      <c r="S2099" s="228" t="e">
        <f>IF(C2099="",NA(),MATCH($B2099&amp;$C2099,'Smelter Reference List'!$J:$J,0))</f>
        <v>#N/A</v>
      </c>
      <c r="T2099" s="229"/>
      <c r="U2099" s="229">
        <f t="shared" ca="1" si="65"/>
        <v>0</v>
      </c>
      <c r="V2099" s="229"/>
      <c r="W2099" s="229"/>
      <c r="Y2099" s="223" t="str">
        <f t="shared" si="66"/>
        <v/>
      </c>
    </row>
    <row r="2100" spans="1:25" s="223" customFormat="1" ht="20.25">
      <c r="A2100" s="293"/>
      <c r="B2100" s="294" t="str">
        <f>IF(LEN(A2100)=0,"",INDEX('Smelter Reference List'!$A:$A,MATCH($A2100,'Smelter Reference List'!$E:$E,0)))</f>
        <v/>
      </c>
      <c r="C2100" s="300" t="str">
        <f>IF(LEN(A2100)=0,"",INDEX('Smelter Reference List'!$C:$C,MATCH($A2100,'Smelter Reference List'!$E:$E,0)))</f>
        <v/>
      </c>
      <c r="D2100" s="294" t="str">
        <f ca="1">IF(ISERROR($S2100),"",OFFSET('Smelter Reference List'!$C$4,$S2100-4,0)&amp;"")</f>
        <v/>
      </c>
      <c r="E2100" s="294" t="str">
        <f ca="1">IF(ISERROR($S2100),"",OFFSET('Smelter Reference List'!$D$4,$S2100-4,0)&amp;"")</f>
        <v/>
      </c>
      <c r="F2100" s="294" t="str">
        <f ca="1">IF(ISERROR($S2100),"",OFFSET('Smelter Reference List'!$E$4,$S2100-4,0))</f>
        <v/>
      </c>
      <c r="G2100" s="294" t="str">
        <f ca="1">IF(C2100=$U$4,"Enter smelter details", IF(ISERROR($S2100),"",OFFSET('Smelter Reference List'!$F$4,$S2100-4,0)))</f>
        <v/>
      </c>
      <c r="H2100" s="295" t="str">
        <f ca="1">IF(ISERROR($S2100),"",OFFSET('Smelter Reference List'!$G$4,$S2100-4,0))</f>
        <v/>
      </c>
      <c r="I2100" s="296" t="str">
        <f ca="1">IF(ISERROR($S2100),"",OFFSET('Smelter Reference List'!$H$4,$S2100-4,0))</f>
        <v/>
      </c>
      <c r="J2100" s="296" t="str">
        <f ca="1">IF(ISERROR($S2100),"",OFFSET('Smelter Reference List'!$I$4,$S2100-4,0))</f>
        <v/>
      </c>
      <c r="K2100" s="297"/>
      <c r="L2100" s="297"/>
      <c r="M2100" s="297"/>
      <c r="N2100" s="297"/>
      <c r="O2100" s="297"/>
      <c r="P2100" s="297"/>
      <c r="Q2100" s="298"/>
      <c r="R2100" s="227"/>
      <c r="S2100" s="228" t="e">
        <f>IF(C2100="",NA(),MATCH($B2100&amp;$C2100,'Smelter Reference List'!$J:$J,0))</f>
        <v>#N/A</v>
      </c>
      <c r="T2100" s="229"/>
      <c r="U2100" s="229">
        <f t="shared" ca="1" si="65"/>
        <v>0</v>
      </c>
      <c r="V2100" s="229"/>
      <c r="W2100" s="229"/>
      <c r="Y2100" s="223" t="str">
        <f t="shared" si="66"/>
        <v/>
      </c>
    </row>
    <row r="2101" spans="1:25" s="223" customFormat="1" ht="20.25">
      <c r="A2101" s="293"/>
      <c r="B2101" s="294" t="str">
        <f>IF(LEN(A2101)=0,"",INDEX('Smelter Reference List'!$A:$A,MATCH($A2101,'Smelter Reference List'!$E:$E,0)))</f>
        <v/>
      </c>
      <c r="C2101" s="300" t="str">
        <f>IF(LEN(A2101)=0,"",INDEX('Smelter Reference List'!$C:$C,MATCH($A2101,'Smelter Reference List'!$E:$E,0)))</f>
        <v/>
      </c>
      <c r="D2101" s="294" t="str">
        <f ca="1">IF(ISERROR($S2101),"",OFFSET('Smelter Reference List'!$C$4,$S2101-4,0)&amp;"")</f>
        <v/>
      </c>
      <c r="E2101" s="294" t="str">
        <f ca="1">IF(ISERROR($S2101),"",OFFSET('Smelter Reference List'!$D$4,$S2101-4,0)&amp;"")</f>
        <v/>
      </c>
      <c r="F2101" s="294" t="str">
        <f ca="1">IF(ISERROR($S2101),"",OFFSET('Smelter Reference List'!$E$4,$S2101-4,0))</f>
        <v/>
      </c>
      <c r="G2101" s="294" t="str">
        <f ca="1">IF(C2101=$U$4,"Enter smelter details", IF(ISERROR($S2101),"",OFFSET('Smelter Reference List'!$F$4,$S2101-4,0)))</f>
        <v/>
      </c>
      <c r="H2101" s="295" t="str">
        <f ca="1">IF(ISERROR($S2101),"",OFFSET('Smelter Reference List'!$G$4,$S2101-4,0))</f>
        <v/>
      </c>
      <c r="I2101" s="296" t="str">
        <f ca="1">IF(ISERROR($S2101),"",OFFSET('Smelter Reference List'!$H$4,$S2101-4,0))</f>
        <v/>
      </c>
      <c r="J2101" s="296" t="str">
        <f ca="1">IF(ISERROR($S2101),"",OFFSET('Smelter Reference List'!$I$4,$S2101-4,0))</f>
        <v/>
      </c>
      <c r="K2101" s="297"/>
      <c r="L2101" s="297"/>
      <c r="M2101" s="297"/>
      <c r="N2101" s="297"/>
      <c r="O2101" s="297"/>
      <c r="P2101" s="297"/>
      <c r="Q2101" s="298"/>
      <c r="R2101" s="227"/>
      <c r="S2101" s="228" t="e">
        <f>IF(C2101="",NA(),MATCH($B2101&amp;$C2101,'Smelter Reference List'!$J:$J,0))</f>
        <v>#N/A</v>
      </c>
      <c r="T2101" s="229"/>
      <c r="U2101" s="229">
        <f t="shared" ca="1" si="65"/>
        <v>0</v>
      </c>
      <c r="V2101" s="229"/>
      <c r="W2101" s="229"/>
      <c r="Y2101" s="223" t="str">
        <f t="shared" si="66"/>
        <v/>
      </c>
    </row>
    <row r="2102" spans="1:25" s="223" customFormat="1" ht="20.25">
      <c r="A2102" s="293"/>
      <c r="B2102" s="294" t="str">
        <f>IF(LEN(A2102)=0,"",INDEX('Smelter Reference List'!$A:$A,MATCH($A2102,'Smelter Reference List'!$E:$E,0)))</f>
        <v/>
      </c>
      <c r="C2102" s="300" t="str">
        <f>IF(LEN(A2102)=0,"",INDEX('Smelter Reference List'!$C:$C,MATCH($A2102,'Smelter Reference List'!$E:$E,0)))</f>
        <v/>
      </c>
      <c r="D2102" s="294" t="str">
        <f ca="1">IF(ISERROR($S2102),"",OFFSET('Smelter Reference List'!$C$4,$S2102-4,0)&amp;"")</f>
        <v/>
      </c>
      <c r="E2102" s="294" t="str">
        <f ca="1">IF(ISERROR($S2102),"",OFFSET('Smelter Reference List'!$D$4,$S2102-4,0)&amp;"")</f>
        <v/>
      </c>
      <c r="F2102" s="294" t="str">
        <f ca="1">IF(ISERROR($S2102),"",OFFSET('Smelter Reference List'!$E$4,$S2102-4,0))</f>
        <v/>
      </c>
      <c r="G2102" s="294" t="str">
        <f ca="1">IF(C2102=$U$4,"Enter smelter details", IF(ISERROR($S2102),"",OFFSET('Smelter Reference List'!$F$4,$S2102-4,0)))</f>
        <v/>
      </c>
      <c r="H2102" s="295" t="str">
        <f ca="1">IF(ISERROR($S2102),"",OFFSET('Smelter Reference List'!$G$4,$S2102-4,0))</f>
        <v/>
      </c>
      <c r="I2102" s="296" t="str">
        <f ca="1">IF(ISERROR($S2102),"",OFFSET('Smelter Reference List'!$H$4,$S2102-4,0))</f>
        <v/>
      </c>
      <c r="J2102" s="296" t="str">
        <f ca="1">IF(ISERROR($S2102),"",OFFSET('Smelter Reference List'!$I$4,$S2102-4,0))</f>
        <v/>
      </c>
      <c r="K2102" s="297"/>
      <c r="L2102" s="297"/>
      <c r="M2102" s="297"/>
      <c r="N2102" s="297"/>
      <c r="O2102" s="297"/>
      <c r="P2102" s="297"/>
      <c r="Q2102" s="298"/>
      <c r="R2102" s="227"/>
      <c r="S2102" s="228" t="e">
        <f>IF(C2102="",NA(),MATCH($B2102&amp;$C2102,'Smelter Reference List'!$J:$J,0))</f>
        <v>#N/A</v>
      </c>
      <c r="T2102" s="229"/>
      <c r="U2102" s="229">
        <f t="shared" ca="1" si="65"/>
        <v>0</v>
      </c>
      <c r="V2102" s="229"/>
      <c r="W2102" s="229"/>
      <c r="Y2102" s="223" t="str">
        <f t="shared" si="66"/>
        <v/>
      </c>
    </row>
    <row r="2103" spans="1:25" s="223" customFormat="1" ht="20.25">
      <c r="A2103" s="293"/>
      <c r="B2103" s="294" t="str">
        <f>IF(LEN(A2103)=0,"",INDEX('Smelter Reference List'!$A:$A,MATCH($A2103,'Smelter Reference List'!$E:$E,0)))</f>
        <v/>
      </c>
      <c r="C2103" s="300" t="str">
        <f>IF(LEN(A2103)=0,"",INDEX('Smelter Reference List'!$C:$C,MATCH($A2103,'Smelter Reference List'!$E:$E,0)))</f>
        <v/>
      </c>
      <c r="D2103" s="294" t="str">
        <f ca="1">IF(ISERROR($S2103),"",OFFSET('Smelter Reference List'!$C$4,$S2103-4,0)&amp;"")</f>
        <v/>
      </c>
      <c r="E2103" s="294" t="str">
        <f ca="1">IF(ISERROR($S2103),"",OFFSET('Smelter Reference List'!$D$4,$S2103-4,0)&amp;"")</f>
        <v/>
      </c>
      <c r="F2103" s="294" t="str">
        <f ca="1">IF(ISERROR($S2103),"",OFFSET('Smelter Reference List'!$E$4,$S2103-4,0))</f>
        <v/>
      </c>
      <c r="G2103" s="294" t="str">
        <f ca="1">IF(C2103=$U$4,"Enter smelter details", IF(ISERROR($S2103),"",OFFSET('Smelter Reference List'!$F$4,$S2103-4,0)))</f>
        <v/>
      </c>
      <c r="H2103" s="295" t="str">
        <f ca="1">IF(ISERROR($S2103),"",OFFSET('Smelter Reference List'!$G$4,$S2103-4,0))</f>
        <v/>
      </c>
      <c r="I2103" s="296" t="str">
        <f ca="1">IF(ISERROR($S2103),"",OFFSET('Smelter Reference List'!$H$4,$S2103-4,0))</f>
        <v/>
      </c>
      <c r="J2103" s="296" t="str">
        <f ca="1">IF(ISERROR($S2103),"",OFFSET('Smelter Reference List'!$I$4,$S2103-4,0))</f>
        <v/>
      </c>
      <c r="K2103" s="297"/>
      <c r="L2103" s="297"/>
      <c r="M2103" s="297"/>
      <c r="N2103" s="297"/>
      <c r="O2103" s="297"/>
      <c r="P2103" s="297"/>
      <c r="Q2103" s="298"/>
      <c r="R2103" s="227"/>
      <c r="S2103" s="228" t="e">
        <f>IF(C2103="",NA(),MATCH($B2103&amp;$C2103,'Smelter Reference List'!$J:$J,0))</f>
        <v>#N/A</v>
      </c>
      <c r="T2103" s="229"/>
      <c r="U2103" s="229">
        <f t="shared" ca="1" si="65"/>
        <v>0</v>
      </c>
      <c r="V2103" s="229"/>
      <c r="W2103" s="229"/>
      <c r="Y2103" s="223" t="str">
        <f t="shared" si="66"/>
        <v/>
      </c>
    </row>
    <row r="2104" spans="1:25" s="223" customFormat="1" ht="20.25">
      <c r="A2104" s="293"/>
      <c r="B2104" s="294" t="str">
        <f>IF(LEN(A2104)=0,"",INDEX('Smelter Reference List'!$A:$A,MATCH($A2104,'Smelter Reference List'!$E:$E,0)))</f>
        <v/>
      </c>
      <c r="C2104" s="300" t="str">
        <f>IF(LEN(A2104)=0,"",INDEX('Smelter Reference List'!$C:$C,MATCH($A2104,'Smelter Reference List'!$E:$E,0)))</f>
        <v/>
      </c>
      <c r="D2104" s="294" t="str">
        <f ca="1">IF(ISERROR($S2104),"",OFFSET('Smelter Reference List'!$C$4,$S2104-4,0)&amp;"")</f>
        <v/>
      </c>
      <c r="E2104" s="294" t="str">
        <f ca="1">IF(ISERROR($S2104),"",OFFSET('Smelter Reference List'!$D$4,$S2104-4,0)&amp;"")</f>
        <v/>
      </c>
      <c r="F2104" s="294" t="str">
        <f ca="1">IF(ISERROR($S2104),"",OFFSET('Smelter Reference List'!$E$4,$S2104-4,0))</f>
        <v/>
      </c>
      <c r="G2104" s="294" t="str">
        <f ca="1">IF(C2104=$U$4,"Enter smelter details", IF(ISERROR($S2104),"",OFFSET('Smelter Reference List'!$F$4,$S2104-4,0)))</f>
        <v/>
      </c>
      <c r="H2104" s="295" t="str">
        <f ca="1">IF(ISERROR($S2104),"",OFFSET('Smelter Reference List'!$G$4,$S2104-4,0))</f>
        <v/>
      </c>
      <c r="I2104" s="296" t="str">
        <f ca="1">IF(ISERROR($S2104),"",OFFSET('Smelter Reference List'!$H$4,$S2104-4,0))</f>
        <v/>
      </c>
      <c r="J2104" s="296" t="str">
        <f ca="1">IF(ISERROR($S2104),"",OFFSET('Smelter Reference List'!$I$4,$S2104-4,0))</f>
        <v/>
      </c>
      <c r="K2104" s="297"/>
      <c r="L2104" s="297"/>
      <c r="M2104" s="297"/>
      <c r="N2104" s="297"/>
      <c r="O2104" s="297"/>
      <c r="P2104" s="297"/>
      <c r="Q2104" s="298"/>
      <c r="R2104" s="227"/>
      <c r="S2104" s="228" t="e">
        <f>IF(C2104="",NA(),MATCH($B2104&amp;$C2104,'Smelter Reference List'!$J:$J,0))</f>
        <v>#N/A</v>
      </c>
      <c r="T2104" s="229"/>
      <c r="U2104" s="229">
        <f t="shared" ca="1" si="65"/>
        <v>0</v>
      </c>
      <c r="V2104" s="229"/>
      <c r="W2104" s="229"/>
      <c r="Y2104" s="223" t="str">
        <f t="shared" si="66"/>
        <v/>
      </c>
    </row>
    <row r="2105" spans="1:25" s="223" customFormat="1" ht="20.25">
      <c r="A2105" s="293"/>
      <c r="B2105" s="294" t="str">
        <f>IF(LEN(A2105)=0,"",INDEX('Smelter Reference List'!$A:$A,MATCH($A2105,'Smelter Reference List'!$E:$E,0)))</f>
        <v/>
      </c>
      <c r="C2105" s="300" t="str">
        <f>IF(LEN(A2105)=0,"",INDEX('Smelter Reference List'!$C:$C,MATCH($A2105,'Smelter Reference List'!$E:$E,0)))</f>
        <v/>
      </c>
      <c r="D2105" s="294" t="str">
        <f ca="1">IF(ISERROR($S2105),"",OFFSET('Smelter Reference List'!$C$4,$S2105-4,0)&amp;"")</f>
        <v/>
      </c>
      <c r="E2105" s="294" t="str">
        <f ca="1">IF(ISERROR($S2105),"",OFFSET('Smelter Reference List'!$D$4,$S2105-4,0)&amp;"")</f>
        <v/>
      </c>
      <c r="F2105" s="294" t="str">
        <f ca="1">IF(ISERROR($S2105),"",OFFSET('Smelter Reference List'!$E$4,$S2105-4,0))</f>
        <v/>
      </c>
      <c r="G2105" s="294" t="str">
        <f ca="1">IF(C2105=$U$4,"Enter smelter details", IF(ISERROR($S2105),"",OFFSET('Smelter Reference List'!$F$4,$S2105-4,0)))</f>
        <v/>
      </c>
      <c r="H2105" s="295" t="str">
        <f ca="1">IF(ISERROR($S2105),"",OFFSET('Smelter Reference List'!$G$4,$S2105-4,0))</f>
        <v/>
      </c>
      <c r="I2105" s="296" t="str">
        <f ca="1">IF(ISERROR($S2105),"",OFFSET('Smelter Reference List'!$H$4,$S2105-4,0))</f>
        <v/>
      </c>
      <c r="J2105" s="296" t="str">
        <f ca="1">IF(ISERROR($S2105),"",OFFSET('Smelter Reference List'!$I$4,$S2105-4,0))</f>
        <v/>
      </c>
      <c r="K2105" s="297"/>
      <c r="L2105" s="297"/>
      <c r="M2105" s="297"/>
      <c r="N2105" s="297"/>
      <c r="O2105" s="297"/>
      <c r="P2105" s="297"/>
      <c r="Q2105" s="298"/>
      <c r="R2105" s="227"/>
      <c r="S2105" s="228" t="e">
        <f>IF(C2105="",NA(),MATCH($B2105&amp;$C2105,'Smelter Reference List'!$J:$J,0))</f>
        <v>#N/A</v>
      </c>
      <c r="T2105" s="229"/>
      <c r="U2105" s="229">
        <f t="shared" ca="1" si="65"/>
        <v>0</v>
      </c>
      <c r="V2105" s="229"/>
      <c r="W2105" s="229"/>
      <c r="Y2105" s="223" t="str">
        <f t="shared" si="66"/>
        <v/>
      </c>
    </row>
    <row r="2106" spans="1:25" s="223" customFormat="1" ht="20.25">
      <c r="A2106" s="293"/>
      <c r="B2106" s="294" t="str">
        <f>IF(LEN(A2106)=0,"",INDEX('Smelter Reference List'!$A:$A,MATCH($A2106,'Smelter Reference List'!$E:$E,0)))</f>
        <v/>
      </c>
      <c r="C2106" s="300" t="str">
        <f>IF(LEN(A2106)=0,"",INDEX('Smelter Reference List'!$C:$C,MATCH($A2106,'Smelter Reference List'!$E:$E,0)))</f>
        <v/>
      </c>
      <c r="D2106" s="294" t="str">
        <f ca="1">IF(ISERROR($S2106),"",OFFSET('Smelter Reference List'!$C$4,$S2106-4,0)&amp;"")</f>
        <v/>
      </c>
      <c r="E2106" s="294" t="str">
        <f ca="1">IF(ISERROR($S2106),"",OFFSET('Smelter Reference List'!$D$4,$S2106-4,0)&amp;"")</f>
        <v/>
      </c>
      <c r="F2106" s="294" t="str">
        <f ca="1">IF(ISERROR($S2106),"",OFFSET('Smelter Reference List'!$E$4,$S2106-4,0))</f>
        <v/>
      </c>
      <c r="G2106" s="294" t="str">
        <f ca="1">IF(C2106=$U$4,"Enter smelter details", IF(ISERROR($S2106),"",OFFSET('Smelter Reference List'!$F$4,$S2106-4,0)))</f>
        <v/>
      </c>
      <c r="H2106" s="295" t="str">
        <f ca="1">IF(ISERROR($S2106),"",OFFSET('Smelter Reference List'!$G$4,$S2106-4,0))</f>
        <v/>
      </c>
      <c r="I2106" s="296" t="str">
        <f ca="1">IF(ISERROR($S2106),"",OFFSET('Smelter Reference List'!$H$4,$S2106-4,0))</f>
        <v/>
      </c>
      <c r="J2106" s="296" t="str">
        <f ca="1">IF(ISERROR($S2106),"",OFFSET('Smelter Reference List'!$I$4,$S2106-4,0))</f>
        <v/>
      </c>
      <c r="K2106" s="297"/>
      <c r="L2106" s="297"/>
      <c r="M2106" s="297"/>
      <c r="N2106" s="297"/>
      <c r="O2106" s="297"/>
      <c r="P2106" s="297"/>
      <c r="Q2106" s="298"/>
      <c r="R2106" s="227"/>
      <c r="S2106" s="228" t="e">
        <f>IF(C2106="",NA(),MATCH($B2106&amp;$C2106,'Smelter Reference List'!$J:$J,0))</f>
        <v>#N/A</v>
      </c>
      <c r="T2106" s="229"/>
      <c r="U2106" s="229">
        <f t="shared" ca="1" si="65"/>
        <v>0</v>
      </c>
      <c r="V2106" s="229"/>
      <c r="W2106" s="229"/>
      <c r="Y2106" s="223" t="str">
        <f t="shared" si="66"/>
        <v/>
      </c>
    </row>
    <row r="2107" spans="1:25" s="223" customFormat="1" ht="20.25">
      <c r="A2107" s="293"/>
      <c r="B2107" s="294" t="str">
        <f>IF(LEN(A2107)=0,"",INDEX('Smelter Reference List'!$A:$A,MATCH($A2107,'Smelter Reference List'!$E:$E,0)))</f>
        <v/>
      </c>
      <c r="C2107" s="300" t="str">
        <f>IF(LEN(A2107)=0,"",INDEX('Smelter Reference List'!$C:$C,MATCH($A2107,'Smelter Reference List'!$E:$E,0)))</f>
        <v/>
      </c>
      <c r="D2107" s="294" t="str">
        <f ca="1">IF(ISERROR($S2107),"",OFFSET('Smelter Reference List'!$C$4,$S2107-4,0)&amp;"")</f>
        <v/>
      </c>
      <c r="E2107" s="294" t="str">
        <f ca="1">IF(ISERROR($S2107),"",OFFSET('Smelter Reference List'!$D$4,$S2107-4,0)&amp;"")</f>
        <v/>
      </c>
      <c r="F2107" s="294" t="str">
        <f ca="1">IF(ISERROR($S2107),"",OFFSET('Smelter Reference List'!$E$4,$S2107-4,0))</f>
        <v/>
      </c>
      <c r="G2107" s="294" t="str">
        <f ca="1">IF(C2107=$U$4,"Enter smelter details", IF(ISERROR($S2107),"",OFFSET('Smelter Reference List'!$F$4,$S2107-4,0)))</f>
        <v/>
      </c>
      <c r="H2107" s="295" t="str">
        <f ca="1">IF(ISERROR($S2107),"",OFFSET('Smelter Reference List'!$G$4,$S2107-4,0))</f>
        <v/>
      </c>
      <c r="I2107" s="296" t="str">
        <f ca="1">IF(ISERROR($S2107),"",OFFSET('Smelter Reference List'!$H$4,$S2107-4,0))</f>
        <v/>
      </c>
      <c r="J2107" s="296" t="str">
        <f ca="1">IF(ISERROR($S2107),"",OFFSET('Smelter Reference List'!$I$4,$S2107-4,0))</f>
        <v/>
      </c>
      <c r="K2107" s="297"/>
      <c r="L2107" s="297"/>
      <c r="M2107" s="297"/>
      <c r="N2107" s="297"/>
      <c r="O2107" s="297"/>
      <c r="P2107" s="297"/>
      <c r="Q2107" s="298"/>
      <c r="R2107" s="227"/>
      <c r="S2107" s="228" t="e">
        <f>IF(C2107="",NA(),MATCH($B2107&amp;$C2107,'Smelter Reference List'!$J:$J,0))</f>
        <v>#N/A</v>
      </c>
      <c r="T2107" s="229"/>
      <c r="U2107" s="229">
        <f t="shared" ca="1" si="65"/>
        <v>0</v>
      </c>
      <c r="V2107" s="229"/>
      <c r="W2107" s="229"/>
      <c r="Y2107" s="223" t="str">
        <f t="shared" si="66"/>
        <v/>
      </c>
    </row>
    <row r="2108" spans="1:25" s="223" customFormat="1" ht="20.25">
      <c r="A2108" s="293"/>
      <c r="B2108" s="294" t="str">
        <f>IF(LEN(A2108)=0,"",INDEX('Smelter Reference List'!$A:$A,MATCH($A2108,'Smelter Reference List'!$E:$E,0)))</f>
        <v/>
      </c>
      <c r="C2108" s="300" t="str">
        <f>IF(LEN(A2108)=0,"",INDEX('Smelter Reference List'!$C:$C,MATCH($A2108,'Smelter Reference List'!$E:$E,0)))</f>
        <v/>
      </c>
      <c r="D2108" s="294" t="str">
        <f ca="1">IF(ISERROR($S2108),"",OFFSET('Smelter Reference List'!$C$4,$S2108-4,0)&amp;"")</f>
        <v/>
      </c>
      <c r="E2108" s="294" t="str">
        <f ca="1">IF(ISERROR($S2108),"",OFFSET('Smelter Reference List'!$D$4,$S2108-4,0)&amp;"")</f>
        <v/>
      </c>
      <c r="F2108" s="294" t="str">
        <f ca="1">IF(ISERROR($S2108),"",OFFSET('Smelter Reference List'!$E$4,$S2108-4,0))</f>
        <v/>
      </c>
      <c r="G2108" s="294" t="str">
        <f ca="1">IF(C2108=$U$4,"Enter smelter details", IF(ISERROR($S2108),"",OFFSET('Smelter Reference List'!$F$4,$S2108-4,0)))</f>
        <v/>
      </c>
      <c r="H2108" s="295" t="str">
        <f ca="1">IF(ISERROR($S2108),"",OFFSET('Smelter Reference List'!$G$4,$S2108-4,0))</f>
        <v/>
      </c>
      <c r="I2108" s="296" t="str">
        <f ca="1">IF(ISERROR($S2108),"",OFFSET('Smelter Reference List'!$H$4,$S2108-4,0))</f>
        <v/>
      </c>
      <c r="J2108" s="296" t="str">
        <f ca="1">IF(ISERROR($S2108),"",OFFSET('Smelter Reference List'!$I$4,$S2108-4,0))</f>
        <v/>
      </c>
      <c r="K2108" s="297"/>
      <c r="L2108" s="297"/>
      <c r="M2108" s="297"/>
      <c r="N2108" s="297"/>
      <c r="O2108" s="297"/>
      <c r="P2108" s="297"/>
      <c r="Q2108" s="298"/>
      <c r="R2108" s="227"/>
      <c r="S2108" s="228" t="e">
        <f>IF(C2108="",NA(),MATCH($B2108&amp;$C2108,'Smelter Reference List'!$J:$J,0))</f>
        <v>#N/A</v>
      </c>
      <c r="T2108" s="229"/>
      <c r="U2108" s="229">
        <f t="shared" ca="1" si="65"/>
        <v>0</v>
      </c>
      <c r="V2108" s="229"/>
      <c r="W2108" s="229"/>
      <c r="Y2108" s="223" t="str">
        <f t="shared" si="66"/>
        <v/>
      </c>
    </row>
    <row r="2109" spans="1:25" s="223" customFormat="1" ht="20.25">
      <c r="A2109" s="293"/>
      <c r="B2109" s="294" t="str">
        <f>IF(LEN(A2109)=0,"",INDEX('Smelter Reference List'!$A:$A,MATCH($A2109,'Smelter Reference List'!$E:$E,0)))</f>
        <v/>
      </c>
      <c r="C2109" s="300" t="str">
        <f>IF(LEN(A2109)=0,"",INDEX('Smelter Reference List'!$C:$C,MATCH($A2109,'Smelter Reference List'!$E:$E,0)))</f>
        <v/>
      </c>
      <c r="D2109" s="294" t="str">
        <f ca="1">IF(ISERROR($S2109),"",OFFSET('Smelter Reference List'!$C$4,$S2109-4,0)&amp;"")</f>
        <v/>
      </c>
      <c r="E2109" s="294" t="str">
        <f ca="1">IF(ISERROR($S2109),"",OFFSET('Smelter Reference List'!$D$4,$S2109-4,0)&amp;"")</f>
        <v/>
      </c>
      <c r="F2109" s="294" t="str">
        <f ca="1">IF(ISERROR($S2109),"",OFFSET('Smelter Reference List'!$E$4,$S2109-4,0))</f>
        <v/>
      </c>
      <c r="G2109" s="294" t="str">
        <f ca="1">IF(C2109=$U$4,"Enter smelter details", IF(ISERROR($S2109),"",OFFSET('Smelter Reference List'!$F$4,$S2109-4,0)))</f>
        <v/>
      </c>
      <c r="H2109" s="295" t="str">
        <f ca="1">IF(ISERROR($S2109),"",OFFSET('Smelter Reference List'!$G$4,$S2109-4,0))</f>
        <v/>
      </c>
      <c r="I2109" s="296" t="str">
        <f ca="1">IF(ISERROR($S2109),"",OFFSET('Smelter Reference List'!$H$4,$S2109-4,0))</f>
        <v/>
      </c>
      <c r="J2109" s="296" t="str">
        <f ca="1">IF(ISERROR($S2109),"",OFFSET('Smelter Reference List'!$I$4,$S2109-4,0))</f>
        <v/>
      </c>
      <c r="K2109" s="297"/>
      <c r="L2109" s="297"/>
      <c r="M2109" s="297"/>
      <c r="N2109" s="297"/>
      <c r="O2109" s="297"/>
      <c r="P2109" s="297"/>
      <c r="Q2109" s="298"/>
      <c r="R2109" s="227"/>
      <c r="S2109" s="228" t="e">
        <f>IF(C2109="",NA(),MATCH($B2109&amp;$C2109,'Smelter Reference List'!$J:$J,0))</f>
        <v>#N/A</v>
      </c>
      <c r="T2109" s="229"/>
      <c r="U2109" s="229">
        <f t="shared" ca="1" si="65"/>
        <v>0</v>
      </c>
      <c r="V2109" s="229"/>
      <c r="W2109" s="229"/>
      <c r="Y2109" s="223" t="str">
        <f t="shared" si="66"/>
        <v/>
      </c>
    </row>
    <row r="2110" spans="1:25" s="223" customFormat="1" ht="20.25">
      <c r="A2110" s="293"/>
      <c r="B2110" s="294" t="str">
        <f>IF(LEN(A2110)=0,"",INDEX('Smelter Reference List'!$A:$A,MATCH($A2110,'Smelter Reference List'!$E:$E,0)))</f>
        <v/>
      </c>
      <c r="C2110" s="300" t="str">
        <f>IF(LEN(A2110)=0,"",INDEX('Smelter Reference List'!$C:$C,MATCH($A2110,'Smelter Reference List'!$E:$E,0)))</f>
        <v/>
      </c>
      <c r="D2110" s="294" t="str">
        <f ca="1">IF(ISERROR($S2110),"",OFFSET('Smelter Reference List'!$C$4,$S2110-4,0)&amp;"")</f>
        <v/>
      </c>
      <c r="E2110" s="294" t="str">
        <f ca="1">IF(ISERROR($S2110),"",OFFSET('Smelter Reference List'!$D$4,$S2110-4,0)&amp;"")</f>
        <v/>
      </c>
      <c r="F2110" s="294" t="str">
        <f ca="1">IF(ISERROR($S2110),"",OFFSET('Smelter Reference List'!$E$4,$S2110-4,0))</f>
        <v/>
      </c>
      <c r="G2110" s="294" t="str">
        <f ca="1">IF(C2110=$U$4,"Enter smelter details", IF(ISERROR($S2110),"",OFFSET('Smelter Reference List'!$F$4,$S2110-4,0)))</f>
        <v/>
      </c>
      <c r="H2110" s="295" t="str">
        <f ca="1">IF(ISERROR($S2110),"",OFFSET('Smelter Reference List'!$G$4,$S2110-4,0))</f>
        <v/>
      </c>
      <c r="I2110" s="296" t="str">
        <f ca="1">IF(ISERROR($S2110),"",OFFSET('Smelter Reference List'!$H$4,$S2110-4,0))</f>
        <v/>
      </c>
      <c r="J2110" s="296" t="str">
        <f ca="1">IF(ISERROR($S2110),"",OFFSET('Smelter Reference List'!$I$4,$S2110-4,0))</f>
        <v/>
      </c>
      <c r="K2110" s="297"/>
      <c r="L2110" s="297"/>
      <c r="M2110" s="297"/>
      <c r="N2110" s="297"/>
      <c r="O2110" s="297"/>
      <c r="P2110" s="297"/>
      <c r="Q2110" s="298"/>
      <c r="R2110" s="227"/>
      <c r="S2110" s="228" t="e">
        <f>IF(C2110="",NA(),MATCH($B2110&amp;$C2110,'Smelter Reference List'!$J:$J,0))</f>
        <v>#N/A</v>
      </c>
      <c r="T2110" s="229"/>
      <c r="U2110" s="229">
        <f t="shared" ca="1" si="65"/>
        <v>0</v>
      </c>
      <c r="V2110" s="229"/>
      <c r="W2110" s="229"/>
      <c r="Y2110" s="223" t="str">
        <f t="shared" si="66"/>
        <v/>
      </c>
    </row>
    <row r="2111" spans="1:25" s="223" customFormat="1" ht="20.25">
      <c r="A2111" s="293"/>
      <c r="B2111" s="294" t="str">
        <f>IF(LEN(A2111)=0,"",INDEX('Smelter Reference List'!$A:$A,MATCH($A2111,'Smelter Reference List'!$E:$E,0)))</f>
        <v/>
      </c>
      <c r="C2111" s="300" t="str">
        <f>IF(LEN(A2111)=0,"",INDEX('Smelter Reference List'!$C:$C,MATCH($A2111,'Smelter Reference List'!$E:$E,0)))</f>
        <v/>
      </c>
      <c r="D2111" s="294" t="str">
        <f ca="1">IF(ISERROR($S2111),"",OFFSET('Smelter Reference List'!$C$4,$S2111-4,0)&amp;"")</f>
        <v/>
      </c>
      <c r="E2111" s="294" t="str">
        <f ca="1">IF(ISERROR($S2111),"",OFFSET('Smelter Reference List'!$D$4,$S2111-4,0)&amp;"")</f>
        <v/>
      </c>
      <c r="F2111" s="294" t="str">
        <f ca="1">IF(ISERROR($S2111),"",OFFSET('Smelter Reference List'!$E$4,$S2111-4,0))</f>
        <v/>
      </c>
      <c r="G2111" s="294" t="str">
        <f ca="1">IF(C2111=$U$4,"Enter smelter details", IF(ISERROR($S2111),"",OFFSET('Smelter Reference List'!$F$4,$S2111-4,0)))</f>
        <v/>
      </c>
      <c r="H2111" s="295" t="str">
        <f ca="1">IF(ISERROR($S2111),"",OFFSET('Smelter Reference List'!$G$4,$S2111-4,0))</f>
        <v/>
      </c>
      <c r="I2111" s="296" t="str">
        <f ca="1">IF(ISERROR($S2111),"",OFFSET('Smelter Reference List'!$H$4,$S2111-4,0))</f>
        <v/>
      </c>
      <c r="J2111" s="296" t="str">
        <f ca="1">IF(ISERROR($S2111),"",OFFSET('Smelter Reference List'!$I$4,$S2111-4,0))</f>
        <v/>
      </c>
      <c r="K2111" s="297"/>
      <c r="L2111" s="297"/>
      <c r="M2111" s="297"/>
      <c r="N2111" s="297"/>
      <c r="O2111" s="297"/>
      <c r="P2111" s="297"/>
      <c r="Q2111" s="298"/>
      <c r="R2111" s="227"/>
      <c r="S2111" s="228" t="e">
        <f>IF(C2111="",NA(),MATCH($B2111&amp;$C2111,'Smelter Reference List'!$J:$J,0))</f>
        <v>#N/A</v>
      </c>
      <c r="T2111" s="229"/>
      <c r="U2111" s="229">
        <f t="shared" ca="1" si="65"/>
        <v>0</v>
      </c>
      <c r="V2111" s="229"/>
      <c r="W2111" s="229"/>
      <c r="Y2111" s="223" t="str">
        <f t="shared" si="66"/>
        <v/>
      </c>
    </row>
    <row r="2112" spans="1:25" s="223" customFormat="1" ht="20.25">
      <c r="A2112" s="293"/>
      <c r="B2112" s="294" t="str">
        <f>IF(LEN(A2112)=0,"",INDEX('Smelter Reference List'!$A:$A,MATCH($A2112,'Smelter Reference List'!$E:$E,0)))</f>
        <v/>
      </c>
      <c r="C2112" s="300" t="str">
        <f>IF(LEN(A2112)=0,"",INDEX('Smelter Reference List'!$C:$C,MATCH($A2112,'Smelter Reference List'!$E:$E,0)))</f>
        <v/>
      </c>
      <c r="D2112" s="294" t="str">
        <f ca="1">IF(ISERROR($S2112),"",OFFSET('Smelter Reference List'!$C$4,$S2112-4,0)&amp;"")</f>
        <v/>
      </c>
      <c r="E2112" s="294" t="str">
        <f ca="1">IF(ISERROR($S2112),"",OFFSET('Smelter Reference List'!$D$4,$S2112-4,0)&amp;"")</f>
        <v/>
      </c>
      <c r="F2112" s="294" t="str">
        <f ca="1">IF(ISERROR($S2112),"",OFFSET('Smelter Reference List'!$E$4,$S2112-4,0))</f>
        <v/>
      </c>
      <c r="G2112" s="294" t="str">
        <f ca="1">IF(C2112=$U$4,"Enter smelter details", IF(ISERROR($S2112),"",OFFSET('Smelter Reference List'!$F$4,$S2112-4,0)))</f>
        <v/>
      </c>
      <c r="H2112" s="295" t="str">
        <f ca="1">IF(ISERROR($S2112),"",OFFSET('Smelter Reference List'!$G$4,$S2112-4,0))</f>
        <v/>
      </c>
      <c r="I2112" s="296" t="str">
        <f ca="1">IF(ISERROR($S2112),"",OFFSET('Smelter Reference List'!$H$4,$S2112-4,0))</f>
        <v/>
      </c>
      <c r="J2112" s="296" t="str">
        <f ca="1">IF(ISERROR($S2112),"",OFFSET('Smelter Reference List'!$I$4,$S2112-4,0))</f>
        <v/>
      </c>
      <c r="K2112" s="297"/>
      <c r="L2112" s="297"/>
      <c r="M2112" s="297"/>
      <c r="N2112" s="297"/>
      <c r="O2112" s="297"/>
      <c r="P2112" s="297"/>
      <c r="Q2112" s="298"/>
      <c r="R2112" s="227"/>
      <c r="S2112" s="228" t="e">
        <f>IF(C2112="",NA(),MATCH($B2112&amp;$C2112,'Smelter Reference List'!$J:$J,0))</f>
        <v>#N/A</v>
      </c>
      <c r="T2112" s="229"/>
      <c r="U2112" s="229">
        <f t="shared" ca="1" si="65"/>
        <v>0</v>
      </c>
      <c r="V2112" s="229"/>
      <c r="W2112" s="229"/>
      <c r="Y2112" s="223" t="str">
        <f t="shared" si="66"/>
        <v/>
      </c>
    </row>
    <row r="2113" spans="1:25" s="223" customFormat="1" ht="20.25">
      <c r="A2113" s="293"/>
      <c r="B2113" s="294" t="str">
        <f>IF(LEN(A2113)=0,"",INDEX('Smelter Reference List'!$A:$A,MATCH($A2113,'Smelter Reference List'!$E:$E,0)))</f>
        <v/>
      </c>
      <c r="C2113" s="300" t="str">
        <f>IF(LEN(A2113)=0,"",INDEX('Smelter Reference List'!$C:$C,MATCH($A2113,'Smelter Reference List'!$E:$E,0)))</f>
        <v/>
      </c>
      <c r="D2113" s="294" t="str">
        <f ca="1">IF(ISERROR($S2113),"",OFFSET('Smelter Reference List'!$C$4,$S2113-4,0)&amp;"")</f>
        <v/>
      </c>
      <c r="E2113" s="294" t="str">
        <f ca="1">IF(ISERROR($S2113),"",OFFSET('Smelter Reference List'!$D$4,$S2113-4,0)&amp;"")</f>
        <v/>
      </c>
      <c r="F2113" s="294" t="str">
        <f ca="1">IF(ISERROR($S2113),"",OFFSET('Smelter Reference List'!$E$4,$S2113-4,0))</f>
        <v/>
      </c>
      <c r="G2113" s="294" t="str">
        <f ca="1">IF(C2113=$U$4,"Enter smelter details", IF(ISERROR($S2113),"",OFFSET('Smelter Reference List'!$F$4,$S2113-4,0)))</f>
        <v/>
      </c>
      <c r="H2113" s="295" t="str">
        <f ca="1">IF(ISERROR($S2113),"",OFFSET('Smelter Reference List'!$G$4,$S2113-4,0))</f>
        <v/>
      </c>
      <c r="I2113" s="296" t="str">
        <f ca="1">IF(ISERROR($S2113),"",OFFSET('Smelter Reference List'!$H$4,$S2113-4,0))</f>
        <v/>
      </c>
      <c r="J2113" s="296" t="str">
        <f ca="1">IF(ISERROR($S2113),"",OFFSET('Smelter Reference List'!$I$4,$S2113-4,0))</f>
        <v/>
      </c>
      <c r="K2113" s="297"/>
      <c r="L2113" s="297"/>
      <c r="M2113" s="297"/>
      <c r="N2113" s="297"/>
      <c r="O2113" s="297"/>
      <c r="P2113" s="297"/>
      <c r="Q2113" s="298"/>
      <c r="R2113" s="227"/>
      <c r="S2113" s="228" t="e">
        <f>IF(C2113="",NA(),MATCH($B2113&amp;$C2113,'Smelter Reference List'!$J:$J,0))</f>
        <v>#N/A</v>
      </c>
      <c r="T2113" s="229"/>
      <c r="U2113" s="229">
        <f t="shared" ca="1" si="65"/>
        <v>0</v>
      </c>
      <c r="V2113" s="229"/>
      <c r="W2113" s="229"/>
      <c r="Y2113" s="223" t="str">
        <f t="shared" si="66"/>
        <v/>
      </c>
    </row>
    <row r="2114" spans="1:25" s="223" customFormat="1" ht="20.25">
      <c r="A2114" s="293"/>
      <c r="B2114" s="294" t="str">
        <f>IF(LEN(A2114)=0,"",INDEX('Smelter Reference List'!$A:$A,MATCH($A2114,'Smelter Reference List'!$E:$E,0)))</f>
        <v/>
      </c>
      <c r="C2114" s="300" t="str">
        <f>IF(LEN(A2114)=0,"",INDEX('Smelter Reference List'!$C:$C,MATCH($A2114,'Smelter Reference List'!$E:$E,0)))</f>
        <v/>
      </c>
      <c r="D2114" s="294" t="str">
        <f ca="1">IF(ISERROR($S2114),"",OFFSET('Smelter Reference List'!$C$4,$S2114-4,0)&amp;"")</f>
        <v/>
      </c>
      <c r="E2114" s="294" t="str">
        <f ca="1">IF(ISERROR($S2114),"",OFFSET('Smelter Reference List'!$D$4,$S2114-4,0)&amp;"")</f>
        <v/>
      </c>
      <c r="F2114" s="294" t="str">
        <f ca="1">IF(ISERROR($S2114),"",OFFSET('Smelter Reference List'!$E$4,$S2114-4,0))</f>
        <v/>
      </c>
      <c r="G2114" s="294" t="str">
        <f ca="1">IF(C2114=$U$4,"Enter smelter details", IF(ISERROR($S2114),"",OFFSET('Smelter Reference List'!$F$4,$S2114-4,0)))</f>
        <v/>
      </c>
      <c r="H2114" s="295" t="str">
        <f ca="1">IF(ISERROR($S2114),"",OFFSET('Smelter Reference List'!$G$4,$S2114-4,0))</f>
        <v/>
      </c>
      <c r="I2114" s="296" t="str">
        <f ca="1">IF(ISERROR($S2114),"",OFFSET('Smelter Reference List'!$H$4,$S2114-4,0))</f>
        <v/>
      </c>
      <c r="J2114" s="296" t="str">
        <f ca="1">IF(ISERROR($S2114),"",OFFSET('Smelter Reference List'!$I$4,$S2114-4,0))</f>
        <v/>
      </c>
      <c r="K2114" s="297"/>
      <c r="L2114" s="297"/>
      <c r="M2114" s="297"/>
      <c r="N2114" s="297"/>
      <c r="O2114" s="297"/>
      <c r="P2114" s="297"/>
      <c r="Q2114" s="298"/>
      <c r="R2114" s="227"/>
      <c r="S2114" s="228" t="e">
        <f>IF(C2114="",NA(),MATCH($B2114&amp;$C2114,'Smelter Reference List'!$J:$J,0))</f>
        <v>#N/A</v>
      </c>
      <c r="T2114" s="229"/>
      <c r="U2114" s="229">
        <f t="shared" ca="1" si="65"/>
        <v>0</v>
      </c>
      <c r="V2114" s="229"/>
      <c r="W2114" s="229"/>
      <c r="Y2114" s="223" t="str">
        <f t="shared" si="66"/>
        <v/>
      </c>
    </row>
    <row r="2115" spans="1:25" s="223" customFormat="1" ht="20.25">
      <c r="A2115" s="293"/>
      <c r="B2115" s="294" t="str">
        <f>IF(LEN(A2115)=0,"",INDEX('Smelter Reference List'!$A:$A,MATCH($A2115,'Smelter Reference List'!$E:$E,0)))</f>
        <v/>
      </c>
      <c r="C2115" s="300" t="str">
        <f>IF(LEN(A2115)=0,"",INDEX('Smelter Reference List'!$C:$C,MATCH($A2115,'Smelter Reference List'!$E:$E,0)))</f>
        <v/>
      </c>
      <c r="D2115" s="294" t="str">
        <f ca="1">IF(ISERROR($S2115),"",OFFSET('Smelter Reference List'!$C$4,$S2115-4,0)&amp;"")</f>
        <v/>
      </c>
      <c r="E2115" s="294" t="str">
        <f ca="1">IF(ISERROR($S2115),"",OFFSET('Smelter Reference List'!$D$4,$S2115-4,0)&amp;"")</f>
        <v/>
      </c>
      <c r="F2115" s="294" t="str">
        <f ca="1">IF(ISERROR($S2115),"",OFFSET('Smelter Reference List'!$E$4,$S2115-4,0))</f>
        <v/>
      </c>
      <c r="G2115" s="294" t="str">
        <f ca="1">IF(C2115=$U$4,"Enter smelter details", IF(ISERROR($S2115),"",OFFSET('Smelter Reference List'!$F$4,$S2115-4,0)))</f>
        <v/>
      </c>
      <c r="H2115" s="295" t="str">
        <f ca="1">IF(ISERROR($S2115),"",OFFSET('Smelter Reference List'!$G$4,$S2115-4,0))</f>
        <v/>
      </c>
      <c r="I2115" s="296" t="str">
        <f ca="1">IF(ISERROR($S2115),"",OFFSET('Smelter Reference List'!$H$4,$S2115-4,0))</f>
        <v/>
      </c>
      <c r="J2115" s="296" t="str">
        <f ca="1">IF(ISERROR($S2115),"",OFFSET('Smelter Reference List'!$I$4,$S2115-4,0))</f>
        <v/>
      </c>
      <c r="K2115" s="297"/>
      <c r="L2115" s="297"/>
      <c r="M2115" s="297"/>
      <c r="N2115" s="297"/>
      <c r="O2115" s="297"/>
      <c r="P2115" s="297"/>
      <c r="Q2115" s="298"/>
      <c r="R2115" s="227"/>
      <c r="S2115" s="228" t="e">
        <f>IF(C2115="",NA(),MATCH($B2115&amp;$C2115,'Smelter Reference List'!$J:$J,0))</f>
        <v>#N/A</v>
      </c>
      <c r="T2115" s="229"/>
      <c r="U2115" s="229">
        <f t="shared" ca="1" si="65"/>
        <v>0</v>
      </c>
      <c r="V2115" s="229"/>
      <c r="W2115" s="229"/>
      <c r="Y2115" s="223" t="str">
        <f t="shared" si="66"/>
        <v/>
      </c>
    </row>
    <row r="2116" spans="1:25" s="223" customFormat="1" ht="20.25">
      <c r="A2116" s="293"/>
      <c r="B2116" s="294" t="str">
        <f>IF(LEN(A2116)=0,"",INDEX('Smelter Reference List'!$A:$A,MATCH($A2116,'Smelter Reference List'!$E:$E,0)))</f>
        <v/>
      </c>
      <c r="C2116" s="300" t="str">
        <f>IF(LEN(A2116)=0,"",INDEX('Smelter Reference List'!$C:$C,MATCH($A2116,'Smelter Reference List'!$E:$E,0)))</f>
        <v/>
      </c>
      <c r="D2116" s="294" t="str">
        <f ca="1">IF(ISERROR($S2116),"",OFFSET('Smelter Reference List'!$C$4,$S2116-4,0)&amp;"")</f>
        <v/>
      </c>
      <c r="E2116" s="294" t="str">
        <f ca="1">IF(ISERROR($S2116),"",OFFSET('Smelter Reference List'!$D$4,$S2116-4,0)&amp;"")</f>
        <v/>
      </c>
      <c r="F2116" s="294" t="str">
        <f ca="1">IF(ISERROR($S2116),"",OFFSET('Smelter Reference List'!$E$4,$S2116-4,0))</f>
        <v/>
      </c>
      <c r="G2116" s="294" t="str">
        <f ca="1">IF(C2116=$U$4,"Enter smelter details", IF(ISERROR($S2116),"",OFFSET('Smelter Reference List'!$F$4,$S2116-4,0)))</f>
        <v/>
      </c>
      <c r="H2116" s="295" t="str">
        <f ca="1">IF(ISERROR($S2116),"",OFFSET('Smelter Reference List'!$G$4,$S2116-4,0))</f>
        <v/>
      </c>
      <c r="I2116" s="296" t="str">
        <f ca="1">IF(ISERROR($S2116),"",OFFSET('Smelter Reference List'!$H$4,$S2116-4,0))</f>
        <v/>
      </c>
      <c r="J2116" s="296" t="str">
        <f ca="1">IF(ISERROR($S2116),"",OFFSET('Smelter Reference List'!$I$4,$S2116-4,0))</f>
        <v/>
      </c>
      <c r="K2116" s="297"/>
      <c r="L2116" s="297"/>
      <c r="M2116" s="297"/>
      <c r="N2116" s="297"/>
      <c r="O2116" s="297"/>
      <c r="P2116" s="297"/>
      <c r="Q2116" s="298"/>
      <c r="R2116" s="227"/>
      <c r="S2116" s="228" t="e">
        <f>IF(C2116="",NA(),MATCH($B2116&amp;$C2116,'Smelter Reference List'!$J:$J,0))</f>
        <v>#N/A</v>
      </c>
      <c r="T2116" s="229"/>
      <c r="U2116" s="229">
        <f t="shared" ca="1" si="65"/>
        <v>0</v>
      </c>
      <c r="V2116" s="229"/>
      <c r="W2116" s="229"/>
      <c r="Y2116" s="223" t="str">
        <f t="shared" si="66"/>
        <v/>
      </c>
    </row>
    <row r="2117" spans="1:25" s="223" customFormat="1" ht="20.25">
      <c r="A2117" s="293"/>
      <c r="B2117" s="294" t="str">
        <f>IF(LEN(A2117)=0,"",INDEX('Smelter Reference List'!$A:$A,MATCH($A2117,'Smelter Reference List'!$E:$E,0)))</f>
        <v/>
      </c>
      <c r="C2117" s="300" t="str">
        <f>IF(LEN(A2117)=0,"",INDEX('Smelter Reference List'!$C:$C,MATCH($A2117,'Smelter Reference List'!$E:$E,0)))</f>
        <v/>
      </c>
      <c r="D2117" s="294" t="str">
        <f ca="1">IF(ISERROR($S2117),"",OFFSET('Smelter Reference List'!$C$4,$S2117-4,0)&amp;"")</f>
        <v/>
      </c>
      <c r="E2117" s="294" t="str">
        <f ca="1">IF(ISERROR($S2117),"",OFFSET('Smelter Reference List'!$D$4,$S2117-4,0)&amp;"")</f>
        <v/>
      </c>
      <c r="F2117" s="294" t="str">
        <f ca="1">IF(ISERROR($S2117),"",OFFSET('Smelter Reference List'!$E$4,$S2117-4,0))</f>
        <v/>
      </c>
      <c r="G2117" s="294" t="str">
        <f ca="1">IF(C2117=$U$4,"Enter smelter details", IF(ISERROR($S2117),"",OFFSET('Smelter Reference List'!$F$4,$S2117-4,0)))</f>
        <v/>
      </c>
      <c r="H2117" s="295" t="str">
        <f ca="1">IF(ISERROR($S2117),"",OFFSET('Smelter Reference List'!$G$4,$S2117-4,0))</f>
        <v/>
      </c>
      <c r="I2117" s="296" t="str">
        <f ca="1">IF(ISERROR($S2117),"",OFFSET('Smelter Reference List'!$H$4,$S2117-4,0))</f>
        <v/>
      </c>
      <c r="J2117" s="296" t="str">
        <f ca="1">IF(ISERROR($S2117),"",OFFSET('Smelter Reference List'!$I$4,$S2117-4,0))</f>
        <v/>
      </c>
      <c r="K2117" s="297"/>
      <c r="L2117" s="297"/>
      <c r="M2117" s="297"/>
      <c r="N2117" s="297"/>
      <c r="O2117" s="297"/>
      <c r="P2117" s="297"/>
      <c r="Q2117" s="298"/>
      <c r="R2117" s="227"/>
      <c r="S2117" s="228" t="e">
        <f>IF(C2117="",NA(),MATCH($B2117&amp;$C2117,'Smelter Reference List'!$J:$J,0))</f>
        <v>#N/A</v>
      </c>
      <c r="T2117" s="229"/>
      <c r="U2117" s="229">
        <f t="shared" ca="1" si="65"/>
        <v>0</v>
      </c>
      <c r="V2117" s="229"/>
      <c r="W2117" s="229"/>
      <c r="Y2117" s="223" t="str">
        <f t="shared" si="66"/>
        <v/>
      </c>
    </row>
    <row r="2118" spans="1:25" s="223" customFormat="1" ht="20.25">
      <c r="A2118" s="293"/>
      <c r="B2118" s="294" t="str">
        <f>IF(LEN(A2118)=0,"",INDEX('Smelter Reference List'!$A:$A,MATCH($A2118,'Smelter Reference List'!$E:$E,0)))</f>
        <v/>
      </c>
      <c r="C2118" s="300" t="str">
        <f>IF(LEN(A2118)=0,"",INDEX('Smelter Reference List'!$C:$C,MATCH($A2118,'Smelter Reference List'!$E:$E,0)))</f>
        <v/>
      </c>
      <c r="D2118" s="294" t="str">
        <f ca="1">IF(ISERROR($S2118),"",OFFSET('Smelter Reference List'!$C$4,$S2118-4,0)&amp;"")</f>
        <v/>
      </c>
      <c r="E2118" s="294" t="str">
        <f ca="1">IF(ISERROR($S2118),"",OFFSET('Smelter Reference List'!$D$4,$S2118-4,0)&amp;"")</f>
        <v/>
      </c>
      <c r="F2118" s="294" t="str">
        <f ca="1">IF(ISERROR($S2118),"",OFFSET('Smelter Reference List'!$E$4,$S2118-4,0))</f>
        <v/>
      </c>
      <c r="G2118" s="294" t="str">
        <f ca="1">IF(C2118=$U$4,"Enter smelter details", IF(ISERROR($S2118),"",OFFSET('Smelter Reference List'!$F$4,$S2118-4,0)))</f>
        <v/>
      </c>
      <c r="H2118" s="295" t="str">
        <f ca="1">IF(ISERROR($S2118),"",OFFSET('Smelter Reference List'!$G$4,$S2118-4,0))</f>
        <v/>
      </c>
      <c r="I2118" s="296" t="str">
        <f ca="1">IF(ISERROR($S2118),"",OFFSET('Smelter Reference List'!$H$4,$S2118-4,0))</f>
        <v/>
      </c>
      <c r="J2118" s="296" t="str">
        <f ca="1">IF(ISERROR($S2118),"",OFFSET('Smelter Reference List'!$I$4,$S2118-4,0))</f>
        <v/>
      </c>
      <c r="K2118" s="297"/>
      <c r="L2118" s="297"/>
      <c r="M2118" s="297"/>
      <c r="N2118" s="297"/>
      <c r="O2118" s="297"/>
      <c r="P2118" s="297"/>
      <c r="Q2118" s="298"/>
      <c r="R2118" s="227"/>
      <c r="S2118" s="228" t="e">
        <f>IF(C2118="",NA(),MATCH($B2118&amp;$C2118,'Smelter Reference List'!$J:$J,0))</f>
        <v>#N/A</v>
      </c>
      <c r="T2118" s="229"/>
      <c r="U2118" s="229">
        <f t="shared" ref="U2118:U2181" ca="1" si="67">IF(AND(C2118="Smelter not listed",OR(LEN(D2118)=0,LEN(E2118)=0)),1,0)</f>
        <v>0</v>
      </c>
      <c r="V2118" s="229"/>
      <c r="W2118" s="229"/>
      <c r="Y2118" s="223" t="str">
        <f t="shared" ref="Y2118:Y2181" si="68">B2118&amp;C2118</f>
        <v/>
      </c>
    </row>
    <row r="2119" spans="1:25" s="223" customFormat="1" ht="20.25">
      <c r="A2119" s="293"/>
      <c r="B2119" s="294" t="str">
        <f>IF(LEN(A2119)=0,"",INDEX('Smelter Reference List'!$A:$A,MATCH($A2119,'Smelter Reference List'!$E:$E,0)))</f>
        <v/>
      </c>
      <c r="C2119" s="300" t="str">
        <f>IF(LEN(A2119)=0,"",INDEX('Smelter Reference List'!$C:$C,MATCH($A2119,'Smelter Reference List'!$E:$E,0)))</f>
        <v/>
      </c>
      <c r="D2119" s="294" t="str">
        <f ca="1">IF(ISERROR($S2119),"",OFFSET('Smelter Reference List'!$C$4,$S2119-4,0)&amp;"")</f>
        <v/>
      </c>
      <c r="E2119" s="294" t="str">
        <f ca="1">IF(ISERROR($S2119),"",OFFSET('Smelter Reference List'!$D$4,$S2119-4,0)&amp;"")</f>
        <v/>
      </c>
      <c r="F2119" s="294" t="str">
        <f ca="1">IF(ISERROR($S2119),"",OFFSET('Smelter Reference List'!$E$4,$S2119-4,0))</f>
        <v/>
      </c>
      <c r="G2119" s="294" t="str">
        <f ca="1">IF(C2119=$U$4,"Enter smelter details", IF(ISERROR($S2119),"",OFFSET('Smelter Reference List'!$F$4,$S2119-4,0)))</f>
        <v/>
      </c>
      <c r="H2119" s="295" t="str">
        <f ca="1">IF(ISERROR($S2119),"",OFFSET('Smelter Reference List'!$G$4,$S2119-4,0))</f>
        <v/>
      </c>
      <c r="I2119" s="296" t="str">
        <f ca="1">IF(ISERROR($S2119),"",OFFSET('Smelter Reference List'!$H$4,$S2119-4,0))</f>
        <v/>
      </c>
      <c r="J2119" s="296" t="str">
        <f ca="1">IF(ISERROR($S2119),"",OFFSET('Smelter Reference List'!$I$4,$S2119-4,0))</f>
        <v/>
      </c>
      <c r="K2119" s="297"/>
      <c r="L2119" s="297"/>
      <c r="M2119" s="297"/>
      <c r="N2119" s="297"/>
      <c r="O2119" s="297"/>
      <c r="P2119" s="297"/>
      <c r="Q2119" s="298"/>
      <c r="R2119" s="227"/>
      <c r="S2119" s="228" t="e">
        <f>IF(C2119="",NA(),MATCH($B2119&amp;$C2119,'Smelter Reference List'!$J:$J,0))</f>
        <v>#N/A</v>
      </c>
      <c r="T2119" s="229"/>
      <c r="U2119" s="229">
        <f t="shared" ca="1" si="67"/>
        <v>0</v>
      </c>
      <c r="V2119" s="229"/>
      <c r="W2119" s="229"/>
      <c r="Y2119" s="223" t="str">
        <f t="shared" si="68"/>
        <v/>
      </c>
    </row>
    <row r="2120" spans="1:25" s="223" customFormat="1" ht="20.25">
      <c r="A2120" s="293"/>
      <c r="B2120" s="294" t="str">
        <f>IF(LEN(A2120)=0,"",INDEX('Smelter Reference List'!$A:$A,MATCH($A2120,'Smelter Reference List'!$E:$E,0)))</f>
        <v/>
      </c>
      <c r="C2120" s="300" t="str">
        <f>IF(LEN(A2120)=0,"",INDEX('Smelter Reference List'!$C:$C,MATCH($A2120,'Smelter Reference List'!$E:$E,0)))</f>
        <v/>
      </c>
      <c r="D2120" s="294" t="str">
        <f ca="1">IF(ISERROR($S2120),"",OFFSET('Smelter Reference List'!$C$4,$S2120-4,0)&amp;"")</f>
        <v/>
      </c>
      <c r="E2120" s="294" t="str">
        <f ca="1">IF(ISERROR($S2120),"",OFFSET('Smelter Reference List'!$D$4,$S2120-4,0)&amp;"")</f>
        <v/>
      </c>
      <c r="F2120" s="294" t="str">
        <f ca="1">IF(ISERROR($S2120),"",OFFSET('Smelter Reference List'!$E$4,$S2120-4,0))</f>
        <v/>
      </c>
      <c r="G2120" s="294" t="str">
        <f ca="1">IF(C2120=$U$4,"Enter smelter details", IF(ISERROR($S2120),"",OFFSET('Smelter Reference List'!$F$4,$S2120-4,0)))</f>
        <v/>
      </c>
      <c r="H2120" s="295" t="str">
        <f ca="1">IF(ISERROR($S2120),"",OFFSET('Smelter Reference List'!$G$4,$S2120-4,0))</f>
        <v/>
      </c>
      <c r="I2120" s="296" t="str">
        <f ca="1">IF(ISERROR($S2120),"",OFFSET('Smelter Reference List'!$H$4,$S2120-4,0))</f>
        <v/>
      </c>
      <c r="J2120" s="296" t="str">
        <f ca="1">IF(ISERROR($S2120),"",OFFSET('Smelter Reference List'!$I$4,$S2120-4,0))</f>
        <v/>
      </c>
      <c r="K2120" s="297"/>
      <c r="L2120" s="297"/>
      <c r="M2120" s="297"/>
      <c r="N2120" s="297"/>
      <c r="O2120" s="297"/>
      <c r="P2120" s="297"/>
      <c r="Q2120" s="298"/>
      <c r="R2120" s="227"/>
      <c r="S2120" s="228" t="e">
        <f>IF(C2120="",NA(),MATCH($B2120&amp;$C2120,'Smelter Reference List'!$J:$J,0))</f>
        <v>#N/A</v>
      </c>
      <c r="T2120" s="229"/>
      <c r="U2120" s="229">
        <f t="shared" ca="1" si="67"/>
        <v>0</v>
      </c>
      <c r="V2120" s="229"/>
      <c r="W2120" s="229"/>
      <c r="Y2120" s="223" t="str">
        <f t="shared" si="68"/>
        <v/>
      </c>
    </row>
    <row r="2121" spans="1:25" s="223" customFormat="1" ht="20.25">
      <c r="A2121" s="293"/>
      <c r="B2121" s="294" t="str">
        <f>IF(LEN(A2121)=0,"",INDEX('Smelter Reference List'!$A:$A,MATCH($A2121,'Smelter Reference List'!$E:$E,0)))</f>
        <v/>
      </c>
      <c r="C2121" s="300" t="str">
        <f>IF(LEN(A2121)=0,"",INDEX('Smelter Reference List'!$C:$C,MATCH($A2121,'Smelter Reference List'!$E:$E,0)))</f>
        <v/>
      </c>
      <c r="D2121" s="294" t="str">
        <f ca="1">IF(ISERROR($S2121),"",OFFSET('Smelter Reference List'!$C$4,$S2121-4,0)&amp;"")</f>
        <v/>
      </c>
      <c r="E2121" s="294" t="str">
        <f ca="1">IF(ISERROR($S2121),"",OFFSET('Smelter Reference List'!$D$4,$S2121-4,0)&amp;"")</f>
        <v/>
      </c>
      <c r="F2121" s="294" t="str">
        <f ca="1">IF(ISERROR($S2121),"",OFFSET('Smelter Reference List'!$E$4,$S2121-4,0))</f>
        <v/>
      </c>
      <c r="G2121" s="294" t="str">
        <f ca="1">IF(C2121=$U$4,"Enter smelter details", IF(ISERROR($S2121),"",OFFSET('Smelter Reference List'!$F$4,$S2121-4,0)))</f>
        <v/>
      </c>
      <c r="H2121" s="295" t="str">
        <f ca="1">IF(ISERROR($S2121),"",OFFSET('Smelter Reference List'!$G$4,$S2121-4,0))</f>
        <v/>
      </c>
      <c r="I2121" s="296" t="str">
        <f ca="1">IF(ISERROR($S2121),"",OFFSET('Smelter Reference List'!$H$4,$S2121-4,0))</f>
        <v/>
      </c>
      <c r="J2121" s="296" t="str">
        <f ca="1">IF(ISERROR($S2121),"",OFFSET('Smelter Reference List'!$I$4,$S2121-4,0))</f>
        <v/>
      </c>
      <c r="K2121" s="297"/>
      <c r="L2121" s="297"/>
      <c r="M2121" s="297"/>
      <c r="N2121" s="297"/>
      <c r="O2121" s="297"/>
      <c r="P2121" s="297"/>
      <c r="Q2121" s="298"/>
      <c r="R2121" s="227"/>
      <c r="S2121" s="228" t="e">
        <f>IF(C2121="",NA(),MATCH($B2121&amp;$C2121,'Smelter Reference List'!$J:$J,0))</f>
        <v>#N/A</v>
      </c>
      <c r="T2121" s="229"/>
      <c r="U2121" s="229">
        <f t="shared" ca="1" si="67"/>
        <v>0</v>
      </c>
      <c r="V2121" s="229"/>
      <c r="W2121" s="229"/>
      <c r="Y2121" s="223" t="str">
        <f t="shared" si="68"/>
        <v/>
      </c>
    </row>
    <row r="2122" spans="1:25" s="223" customFormat="1" ht="20.25">
      <c r="A2122" s="293"/>
      <c r="B2122" s="294" t="str">
        <f>IF(LEN(A2122)=0,"",INDEX('Smelter Reference List'!$A:$A,MATCH($A2122,'Smelter Reference List'!$E:$E,0)))</f>
        <v/>
      </c>
      <c r="C2122" s="300" t="str">
        <f>IF(LEN(A2122)=0,"",INDEX('Smelter Reference List'!$C:$C,MATCH($A2122,'Smelter Reference List'!$E:$E,0)))</f>
        <v/>
      </c>
      <c r="D2122" s="294" t="str">
        <f ca="1">IF(ISERROR($S2122),"",OFFSET('Smelter Reference List'!$C$4,$S2122-4,0)&amp;"")</f>
        <v/>
      </c>
      <c r="E2122" s="294" t="str">
        <f ca="1">IF(ISERROR($S2122),"",OFFSET('Smelter Reference List'!$D$4,$S2122-4,0)&amp;"")</f>
        <v/>
      </c>
      <c r="F2122" s="294" t="str">
        <f ca="1">IF(ISERROR($S2122),"",OFFSET('Smelter Reference List'!$E$4,$S2122-4,0))</f>
        <v/>
      </c>
      <c r="G2122" s="294" t="str">
        <f ca="1">IF(C2122=$U$4,"Enter smelter details", IF(ISERROR($S2122),"",OFFSET('Smelter Reference List'!$F$4,$S2122-4,0)))</f>
        <v/>
      </c>
      <c r="H2122" s="295" t="str">
        <f ca="1">IF(ISERROR($S2122),"",OFFSET('Smelter Reference List'!$G$4,$S2122-4,0))</f>
        <v/>
      </c>
      <c r="I2122" s="296" t="str">
        <f ca="1">IF(ISERROR($S2122),"",OFFSET('Smelter Reference List'!$H$4,$S2122-4,0))</f>
        <v/>
      </c>
      <c r="J2122" s="296" t="str">
        <f ca="1">IF(ISERROR($S2122),"",OFFSET('Smelter Reference List'!$I$4,$S2122-4,0))</f>
        <v/>
      </c>
      <c r="K2122" s="297"/>
      <c r="L2122" s="297"/>
      <c r="M2122" s="297"/>
      <c r="N2122" s="297"/>
      <c r="O2122" s="297"/>
      <c r="P2122" s="297"/>
      <c r="Q2122" s="298"/>
      <c r="R2122" s="227"/>
      <c r="S2122" s="228" t="e">
        <f>IF(C2122="",NA(),MATCH($B2122&amp;$C2122,'Smelter Reference List'!$J:$J,0))</f>
        <v>#N/A</v>
      </c>
      <c r="T2122" s="229"/>
      <c r="U2122" s="229">
        <f t="shared" ca="1" si="67"/>
        <v>0</v>
      </c>
      <c r="V2122" s="229"/>
      <c r="W2122" s="229"/>
      <c r="Y2122" s="223" t="str">
        <f t="shared" si="68"/>
        <v/>
      </c>
    </row>
    <row r="2123" spans="1:25" s="223" customFormat="1" ht="20.25">
      <c r="A2123" s="293"/>
      <c r="B2123" s="294" t="str">
        <f>IF(LEN(A2123)=0,"",INDEX('Smelter Reference List'!$A:$A,MATCH($A2123,'Smelter Reference List'!$E:$E,0)))</f>
        <v/>
      </c>
      <c r="C2123" s="300" t="str">
        <f>IF(LEN(A2123)=0,"",INDEX('Smelter Reference List'!$C:$C,MATCH($A2123,'Smelter Reference List'!$E:$E,0)))</f>
        <v/>
      </c>
      <c r="D2123" s="294" t="str">
        <f ca="1">IF(ISERROR($S2123),"",OFFSET('Smelter Reference List'!$C$4,$S2123-4,0)&amp;"")</f>
        <v/>
      </c>
      <c r="E2123" s="294" t="str">
        <f ca="1">IF(ISERROR($S2123),"",OFFSET('Smelter Reference List'!$D$4,$S2123-4,0)&amp;"")</f>
        <v/>
      </c>
      <c r="F2123" s="294" t="str">
        <f ca="1">IF(ISERROR($S2123),"",OFFSET('Smelter Reference List'!$E$4,$S2123-4,0))</f>
        <v/>
      </c>
      <c r="G2123" s="294" t="str">
        <f ca="1">IF(C2123=$U$4,"Enter smelter details", IF(ISERROR($S2123),"",OFFSET('Smelter Reference List'!$F$4,$S2123-4,0)))</f>
        <v/>
      </c>
      <c r="H2123" s="295" t="str">
        <f ca="1">IF(ISERROR($S2123),"",OFFSET('Smelter Reference List'!$G$4,$S2123-4,0))</f>
        <v/>
      </c>
      <c r="I2123" s="296" t="str">
        <f ca="1">IF(ISERROR($S2123),"",OFFSET('Smelter Reference List'!$H$4,$S2123-4,0))</f>
        <v/>
      </c>
      <c r="J2123" s="296" t="str">
        <f ca="1">IF(ISERROR($S2123),"",OFFSET('Smelter Reference List'!$I$4,$S2123-4,0))</f>
        <v/>
      </c>
      <c r="K2123" s="297"/>
      <c r="L2123" s="297"/>
      <c r="M2123" s="297"/>
      <c r="N2123" s="297"/>
      <c r="O2123" s="297"/>
      <c r="P2123" s="297"/>
      <c r="Q2123" s="298"/>
      <c r="R2123" s="227"/>
      <c r="S2123" s="228" t="e">
        <f>IF(C2123="",NA(),MATCH($B2123&amp;$C2123,'Smelter Reference List'!$J:$J,0))</f>
        <v>#N/A</v>
      </c>
      <c r="T2123" s="229"/>
      <c r="U2123" s="229">
        <f t="shared" ca="1" si="67"/>
        <v>0</v>
      </c>
      <c r="V2123" s="229"/>
      <c r="W2123" s="229"/>
      <c r="Y2123" s="223" t="str">
        <f t="shared" si="68"/>
        <v/>
      </c>
    </row>
    <row r="2124" spans="1:25" s="223" customFormat="1" ht="20.25">
      <c r="A2124" s="293"/>
      <c r="B2124" s="294" t="str">
        <f>IF(LEN(A2124)=0,"",INDEX('Smelter Reference List'!$A:$A,MATCH($A2124,'Smelter Reference List'!$E:$E,0)))</f>
        <v/>
      </c>
      <c r="C2124" s="300" t="str">
        <f>IF(LEN(A2124)=0,"",INDEX('Smelter Reference List'!$C:$C,MATCH($A2124,'Smelter Reference List'!$E:$E,0)))</f>
        <v/>
      </c>
      <c r="D2124" s="294" t="str">
        <f ca="1">IF(ISERROR($S2124),"",OFFSET('Smelter Reference List'!$C$4,$S2124-4,0)&amp;"")</f>
        <v/>
      </c>
      <c r="E2124" s="294" t="str">
        <f ca="1">IF(ISERROR($S2124),"",OFFSET('Smelter Reference List'!$D$4,$S2124-4,0)&amp;"")</f>
        <v/>
      </c>
      <c r="F2124" s="294" t="str">
        <f ca="1">IF(ISERROR($S2124),"",OFFSET('Smelter Reference List'!$E$4,$S2124-4,0))</f>
        <v/>
      </c>
      <c r="G2124" s="294" t="str">
        <f ca="1">IF(C2124=$U$4,"Enter smelter details", IF(ISERROR($S2124),"",OFFSET('Smelter Reference List'!$F$4,$S2124-4,0)))</f>
        <v/>
      </c>
      <c r="H2124" s="295" t="str">
        <f ca="1">IF(ISERROR($S2124),"",OFFSET('Smelter Reference List'!$G$4,$S2124-4,0))</f>
        <v/>
      </c>
      <c r="I2124" s="296" t="str">
        <f ca="1">IF(ISERROR($S2124),"",OFFSET('Smelter Reference List'!$H$4,$S2124-4,0))</f>
        <v/>
      </c>
      <c r="J2124" s="296" t="str">
        <f ca="1">IF(ISERROR($S2124),"",OFFSET('Smelter Reference List'!$I$4,$S2124-4,0))</f>
        <v/>
      </c>
      <c r="K2124" s="297"/>
      <c r="L2124" s="297"/>
      <c r="M2124" s="297"/>
      <c r="N2124" s="297"/>
      <c r="O2124" s="297"/>
      <c r="P2124" s="297"/>
      <c r="Q2124" s="298"/>
      <c r="R2124" s="227"/>
      <c r="S2124" s="228" t="e">
        <f>IF(C2124="",NA(),MATCH($B2124&amp;$C2124,'Smelter Reference List'!$J:$J,0))</f>
        <v>#N/A</v>
      </c>
      <c r="T2124" s="229"/>
      <c r="U2124" s="229">
        <f t="shared" ca="1" si="67"/>
        <v>0</v>
      </c>
      <c r="V2124" s="229"/>
      <c r="W2124" s="229"/>
      <c r="Y2124" s="223" t="str">
        <f t="shared" si="68"/>
        <v/>
      </c>
    </row>
    <row r="2125" spans="1:25" s="223" customFormat="1" ht="20.25">
      <c r="A2125" s="293"/>
      <c r="B2125" s="294" t="str">
        <f>IF(LEN(A2125)=0,"",INDEX('Smelter Reference List'!$A:$A,MATCH($A2125,'Smelter Reference List'!$E:$E,0)))</f>
        <v/>
      </c>
      <c r="C2125" s="300" t="str">
        <f>IF(LEN(A2125)=0,"",INDEX('Smelter Reference List'!$C:$C,MATCH($A2125,'Smelter Reference List'!$E:$E,0)))</f>
        <v/>
      </c>
      <c r="D2125" s="294" t="str">
        <f ca="1">IF(ISERROR($S2125),"",OFFSET('Smelter Reference List'!$C$4,$S2125-4,0)&amp;"")</f>
        <v/>
      </c>
      <c r="E2125" s="294" t="str">
        <f ca="1">IF(ISERROR($S2125),"",OFFSET('Smelter Reference List'!$D$4,$S2125-4,0)&amp;"")</f>
        <v/>
      </c>
      <c r="F2125" s="294" t="str">
        <f ca="1">IF(ISERROR($S2125),"",OFFSET('Smelter Reference List'!$E$4,$S2125-4,0))</f>
        <v/>
      </c>
      <c r="G2125" s="294" t="str">
        <f ca="1">IF(C2125=$U$4,"Enter smelter details", IF(ISERROR($S2125),"",OFFSET('Smelter Reference List'!$F$4,$S2125-4,0)))</f>
        <v/>
      </c>
      <c r="H2125" s="295" t="str">
        <f ca="1">IF(ISERROR($S2125),"",OFFSET('Smelter Reference List'!$G$4,$S2125-4,0))</f>
        <v/>
      </c>
      <c r="I2125" s="296" t="str">
        <f ca="1">IF(ISERROR($S2125),"",OFFSET('Smelter Reference List'!$H$4,$S2125-4,0))</f>
        <v/>
      </c>
      <c r="J2125" s="296" t="str">
        <f ca="1">IF(ISERROR($S2125),"",OFFSET('Smelter Reference List'!$I$4,$S2125-4,0))</f>
        <v/>
      </c>
      <c r="K2125" s="297"/>
      <c r="L2125" s="297"/>
      <c r="M2125" s="297"/>
      <c r="N2125" s="297"/>
      <c r="O2125" s="297"/>
      <c r="P2125" s="297"/>
      <c r="Q2125" s="298"/>
      <c r="R2125" s="227"/>
      <c r="S2125" s="228" t="e">
        <f>IF(C2125="",NA(),MATCH($B2125&amp;$C2125,'Smelter Reference List'!$J:$J,0))</f>
        <v>#N/A</v>
      </c>
      <c r="T2125" s="229"/>
      <c r="U2125" s="229">
        <f t="shared" ca="1" si="67"/>
        <v>0</v>
      </c>
      <c r="V2125" s="229"/>
      <c r="W2125" s="229"/>
      <c r="Y2125" s="223" t="str">
        <f t="shared" si="68"/>
        <v/>
      </c>
    </row>
    <row r="2126" spans="1:25" s="223" customFormat="1" ht="20.25">
      <c r="A2126" s="293"/>
      <c r="B2126" s="294" t="str">
        <f>IF(LEN(A2126)=0,"",INDEX('Smelter Reference List'!$A:$A,MATCH($A2126,'Smelter Reference List'!$E:$E,0)))</f>
        <v/>
      </c>
      <c r="C2126" s="300" t="str">
        <f>IF(LEN(A2126)=0,"",INDEX('Smelter Reference List'!$C:$C,MATCH($A2126,'Smelter Reference List'!$E:$E,0)))</f>
        <v/>
      </c>
      <c r="D2126" s="294" t="str">
        <f ca="1">IF(ISERROR($S2126),"",OFFSET('Smelter Reference List'!$C$4,$S2126-4,0)&amp;"")</f>
        <v/>
      </c>
      <c r="E2126" s="294" t="str">
        <f ca="1">IF(ISERROR($S2126),"",OFFSET('Smelter Reference List'!$D$4,$S2126-4,0)&amp;"")</f>
        <v/>
      </c>
      <c r="F2126" s="294" t="str">
        <f ca="1">IF(ISERROR($S2126),"",OFFSET('Smelter Reference List'!$E$4,$S2126-4,0))</f>
        <v/>
      </c>
      <c r="G2126" s="294" t="str">
        <f ca="1">IF(C2126=$U$4,"Enter smelter details", IF(ISERROR($S2126),"",OFFSET('Smelter Reference List'!$F$4,$S2126-4,0)))</f>
        <v/>
      </c>
      <c r="H2126" s="295" t="str">
        <f ca="1">IF(ISERROR($S2126),"",OFFSET('Smelter Reference List'!$G$4,$S2126-4,0))</f>
        <v/>
      </c>
      <c r="I2126" s="296" t="str">
        <f ca="1">IF(ISERROR($S2126),"",OFFSET('Smelter Reference List'!$H$4,$S2126-4,0))</f>
        <v/>
      </c>
      <c r="J2126" s="296" t="str">
        <f ca="1">IF(ISERROR($S2126),"",OFFSET('Smelter Reference List'!$I$4,$S2126-4,0))</f>
        <v/>
      </c>
      <c r="K2126" s="297"/>
      <c r="L2126" s="297"/>
      <c r="M2126" s="297"/>
      <c r="N2126" s="297"/>
      <c r="O2126" s="297"/>
      <c r="P2126" s="297"/>
      <c r="Q2126" s="298"/>
      <c r="R2126" s="227"/>
      <c r="S2126" s="228" t="e">
        <f>IF(C2126="",NA(),MATCH($B2126&amp;$C2126,'Smelter Reference List'!$J:$J,0))</f>
        <v>#N/A</v>
      </c>
      <c r="T2126" s="229"/>
      <c r="U2126" s="229">
        <f t="shared" ca="1" si="67"/>
        <v>0</v>
      </c>
      <c r="V2126" s="229"/>
      <c r="W2126" s="229"/>
      <c r="Y2126" s="223" t="str">
        <f t="shared" si="68"/>
        <v/>
      </c>
    </row>
    <row r="2127" spans="1:25" s="223" customFormat="1" ht="20.25">
      <c r="A2127" s="293"/>
      <c r="B2127" s="294" t="str">
        <f>IF(LEN(A2127)=0,"",INDEX('Smelter Reference List'!$A:$A,MATCH($A2127,'Smelter Reference List'!$E:$E,0)))</f>
        <v/>
      </c>
      <c r="C2127" s="300" t="str">
        <f>IF(LEN(A2127)=0,"",INDEX('Smelter Reference List'!$C:$C,MATCH($A2127,'Smelter Reference List'!$E:$E,0)))</f>
        <v/>
      </c>
      <c r="D2127" s="294" t="str">
        <f ca="1">IF(ISERROR($S2127),"",OFFSET('Smelter Reference List'!$C$4,$S2127-4,0)&amp;"")</f>
        <v/>
      </c>
      <c r="E2127" s="294" t="str">
        <f ca="1">IF(ISERROR($S2127),"",OFFSET('Smelter Reference List'!$D$4,$S2127-4,0)&amp;"")</f>
        <v/>
      </c>
      <c r="F2127" s="294" t="str">
        <f ca="1">IF(ISERROR($S2127),"",OFFSET('Smelter Reference List'!$E$4,$S2127-4,0))</f>
        <v/>
      </c>
      <c r="G2127" s="294" t="str">
        <f ca="1">IF(C2127=$U$4,"Enter smelter details", IF(ISERROR($S2127),"",OFFSET('Smelter Reference List'!$F$4,$S2127-4,0)))</f>
        <v/>
      </c>
      <c r="H2127" s="295" t="str">
        <f ca="1">IF(ISERROR($S2127),"",OFFSET('Smelter Reference List'!$G$4,$S2127-4,0))</f>
        <v/>
      </c>
      <c r="I2127" s="296" t="str">
        <f ca="1">IF(ISERROR($S2127),"",OFFSET('Smelter Reference List'!$H$4,$S2127-4,0))</f>
        <v/>
      </c>
      <c r="J2127" s="296" t="str">
        <f ca="1">IF(ISERROR($S2127),"",OFFSET('Smelter Reference List'!$I$4,$S2127-4,0))</f>
        <v/>
      </c>
      <c r="K2127" s="297"/>
      <c r="L2127" s="297"/>
      <c r="M2127" s="297"/>
      <c r="N2127" s="297"/>
      <c r="O2127" s="297"/>
      <c r="P2127" s="297"/>
      <c r="Q2127" s="298"/>
      <c r="R2127" s="227"/>
      <c r="S2127" s="228" t="e">
        <f>IF(C2127="",NA(),MATCH($B2127&amp;$C2127,'Smelter Reference List'!$J:$J,0))</f>
        <v>#N/A</v>
      </c>
      <c r="T2127" s="229"/>
      <c r="U2127" s="229">
        <f t="shared" ca="1" si="67"/>
        <v>0</v>
      </c>
      <c r="V2127" s="229"/>
      <c r="W2127" s="229"/>
      <c r="Y2127" s="223" t="str">
        <f t="shared" si="68"/>
        <v/>
      </c>
    </row>
    <row r="2128" spans="1:25" s="223" customFormat="1" ht="20.25">
      <c r="A2128" s="293"/>
      <c r="B2128" s="294" t="str">
        <f>IF(LEN(A2128)=0,"",INDEX('Smelter Reference List'!$A:$A,MATCH($A2128,'Smelter Reference List'!$E:$E,0)))</f>
        <v/>
      </c>
      <c r="C2128" s="300" t="str">
        <f>IF(LEN(A2128)=0,"",INDEX('Smelter Reference List'!$C:$C,MATCH($A2128,'Smelter Reference List'!$E:$E,0)))</f>
        <v/>
      </c>
      <c r="D2128" s="294" t="str">
        <f ca="1">IF(ISERROR($S2128),"",OFFSET('Smelter Reference List'!$C$4,$S2128-4,0)&amp;"")</f>
        <v/>
      </c>
      <c r="E2128" s="294" t="str">
        <f ca="1">IF(ISERROR($S2128),"",OFFSET('Smelter Reference List'!$D$4,$S2128-4,0)&amp;"")</f>
        <v/>
      </c>
      <c r="F2128" s="294" t="str">
        <f ca="1">IF(ISERROR($S2128),"",OFFSET('Smelter Reference List'!$E$4,$S2128-4,0))</f>
        <v/>
      </c>
      <c r="G2128" s="294" t="str">
        <f ca="1">IF(C2128=$U$4,"Enter smelter details", IF(ISERROR($S2128),"",OFFSET('Smelter Reference List'!$F$4,$S2128-4,0)))</f>
        <v/>
      </c>
      <c r="H2128" s="295" t="str">
        <f ca="1">IF(ISERROR($S2128),"",OFFSET('Smelter Reference List'!$G$4,$S2128-4,0))</f>
        <v/>
      </c>
      <c r="I2128" s="296" t="str">
        <f ca="1">IF(ISERROR($S2128),"",OFFSET('Smelter Reference List'!$H$4,$S2128-4,0))</f>
        <v/>
      </c>
      <c r="J2128" s="296" t="str">
        <f ca="1">IF(ISERROR($S2128),"",OFFSET('Smelter Reference List'!$I$4,$S2128-4,0))</f>
        <v/>
      </c>
      <c r="K2128" s="297"/>
      <c r="L2128" s="297"/>
      <c r="M2128" s="297"/>
      <c r="N2128" s="297"/>
      <c r="O2128" s="297"/>
      <c r="P2128" s="297"/>
      <c r="Q2128" s="298"/>
      <c r="R2128" s="227"/>
      <c r="S2128" s="228" t="e">
        <f>IF(C2128="",NA(),MATCH($B2128&amp;$C2128,'Smelter Reference List'!$J:$J,0))</f>
        <v>#N/A</v>
      </c>
      <c r="T2128" s="229"/>
      <c r="U2128" s="229">
        <f t="shared" ca="1" si="67"/>
        <v>0</v>
      </c>
      <c r="V2128" s="229"/>
      <c r="W2128" s="229"/>
      <c r="Y2128" s="223" t="str">
        <f t="shared" si="68"/>
        <v/>
      </c>
    </row>
    <row r="2129" spans="1:25" s="223" customFormat="1" ht="20.25">
      <c r="A2129" s="293"/>
      <c r="B2129" s="294" t="str">
        <f>IF(LEN(A2129)=0,"",INDEX('Smelter Reference List'!$A:$A,MATCH($A2129,'Smelter Reference List'!$E:$E,0)))</f>
        <v/>
      </c>
      <c r="C2129" s="300" t="str">
        <f>IF(LEN(A2129)=0,"",INDEX('Smelter Reference List'!$C:$C,MATCH($A2129,'Smelter Reference List'!$E:$E,0)))</f>
        <v/>
      </c>
      <c r="D2129" s="294" t="str">
        <f ca="1">IF(ISERROR($S2129),"",OFFSET('Smelter Reference List'!$C$4,$S2129-4,0)&amp;"")</f>
        <v/>
      </c>
      <c r="E2129" s="294" t="str">
        <f ca="1">IF(ISERROR($S2129),"",OFFSET('Smelter Reference List'!$D$4,$S2129-4,0)&amp;"")</f>
        <v/>
      </c>
      <c r="F2129" s="294" t="str">
        <f ca="1">IF(ISERROR($S2129),"",OFFSET('Smelter Reference List'!$E$4,$S2129-4,0))</f>
        <v/>
      </c>
      <c r="G2129" s="294" t="str">
        <f ca="1">IF(C2129=$U$4,"Enter smelter details", IF(ISERROR($S2129),"",OFFSET('Smelter Reference List'!$F$4,$S2129-4,0)))</f>
        <v/>
      </c>
      <c r="H2129" s="295" t="str">
        <f ca="1">IF(ISERROR($S2129),"",OFFSET('Smelter Reference List'!$G$4,$S2129-4,0))</f>
        <v/>
      </c>
      <c r="I2129" s="296" t="str">
        <f ca="1">IF(ISERROR($S2129),"",OFFSET('Smelter Reference List'!$H$4,$S2129-4,0))</f>
        <v/>
      </c>
      <c r="J2129" s="296" t="str">
        <f ca="1">IF(ISERROR($S2129),"",OFFSET('Smelter Reference List'!$I$4,$S2129-4,0))</f>
        <v/>
      </c>
      <c r="K2129" s="297"/>
      <c r="L2129" s="297"/>
      <c r="M2129" s="297"/>
      <c r="N2129" s="297"/>
      <c r="O2129" s="297"/>
      <c r="P2129" s="297"/>
      <c r="Q2129" s="298"/>
      <c r="R2129" s="227"/>
      <c r="S2129" s="228" t="e">
        <f>IF(C2129="",NA(),MATCH($B2129&amp;$C2129,'Smelter Reference List'!$J:$J,0))</f>
        <v>#N/A</v>
      </c>
      <c r="T2129" s="229"/>
      <c r="U2129" s="229">
        <f t="shared" ca="1" si="67"/>
        <v>0</v>
      </c>
      <c r="V2129" s="229"/>
      <c r="W2129" s="229"/>
      <c r="Y2129" s="223" t="str">
        <f t="shared" si="68"/>
        <v/>
      </c>
    </row>
    <row r="2130" spans="1:25" s="223" customFormat="1" ht="20.25">
      <c r="A2130" s="293"/>
      <c r="B2130" s="294" t="str">
        <f>IF(LEN(A2130)=0,"",INDEX('Smelter Reference List'!$A:$A,MATCH($A2130,'Smelter Reference List'!$E:$E,0)))</f>
        <v/>
      </c>
      <c r="C2130" s="300" t="str">
        <f>IF(LEN(A2130)=0,"",INDEX('Smelter Reference List'!$C:$C,MATCH($A2130,'Smelter Reference List'!$E:$E,0)))</f>
        <v/>
      </c>
      <c r="D2130" s="294" t="str">
        <f ca="1">IF(ISERROR($S2130),"",OFFSET('Smelter Reference List'!$C$4,$S2130-4,0)&amp;"")</f>
        <v/>
      </c>
      <c r="E2130" s="294" t="str">
        <f ca="1">IF(ISERROR($S2130),"",OFFSET('Smelter Reference List'!$D$4,$S2130-4,0)&amp;"")</f>
        <v/>
      </c>
      <c r="F2130" s="294" t="str">
        <f ca="1">IF(ISERROR($S2130),"",OFFSET('Smelter Reference List'!$E$4,$S2130-4,0))</f>
        <v/>
      </c>
      <c r="G2130" s="294" t="str">
        <f ca="1">IF(C2130=$U$4,"Enter smelter details", IF(ISERROR($S2130),"",OFFSET('Smelter Reference List'!$F$4,$S2130-4,0)))</f>
        <v/>
      </c>
      <c r="H2130" s="295" t="str">
        <f ca="1">IF(ISERROR($S2130),"",OFFSET('Smelter Reference List'!$G$4,$S2130-4,0))</f>
        <v/>
      </c>
      <c r="I2130" s="296" t="str">
        <f ca="1">IF(ISERROR($S2130),"",OFFSET('Smelter Reference List'!$H$4,$S2130-4,0))</f>
        <v/>
      </c>
      <c r="J2130" s="296" t="str">
        <f ca="1">IF(ISERROR($S2130),"",OFFSET('Smelter Reference List'!$I$4,$S2130-4,0))</f>
        <v/>
      </c>
      <c r="K2130" s="297"/>
      <c r="L2130" s="297"/>
      <c r="M2130" s="297"/>
      <c r="N2130" s="297"/>
      <c r="O2130" s="297"/>
      <c r="P2130" s="297"/>
      <c r="Q2130" s="298"/>
      <c r="R2130" s="227"/>
      <c r="S2130" s="228" t="e">
        <f>IF(C2130="",NA(),MATCH($B2130&amp;$C2130,'Smelter Reference List'!$J:$J,0))</f>
        <v>#N/A</v>
      </c>
      <c r="T2130" s="229"/>
      <c r="U2130" s="229">
        <f t="shared" ca="1" si="67"/>
        <v>0</v>
      </c>
      <c r="V2130" s="229"/>
      <c r="W2130" s="229"/>
      <c r="Y2130" s="223" t="str">
        <f t="shared" si="68"/>
        <v/>
      </c>
    </row>
    <row r="2131" spans="1:25" s="223" customFormat="1" ht="20.25">
      <c r="A2131" s="293"/>
      <c r="B2131" s="294" t="str">
        <f>IF(LEN(A2131)=0,"",INDEX('Smelter Reference List'!$A:$A,MATCH($A2131,'Smelter Reference List'!$E:$E,0)))</f>
        <v/>
      </c>
      <c r="C2131" s="300" t="str">
        <f>IF(LEN(A2131)=0,"",INDEX('Smelter Reference List'!$C:$C,MATCH($A2131,'Smelter Reference List'!$E:$E,0)))</f>
        <v/>
      </c>
      <c r="D2131" s="294" t="str">
        <f ca="1">IF(ISERROR($S2131),"",OFFSET('Smelter Reference List'!$C$4,$S2131-4,0)&amp;"")</f>
        <v/>
      </c>
      <c r="E2131" s="294" t="str">
        <f ca="1">IF(ISERROR($S2131),"",OFFSET('Smelter Reference List'!$D$4,$S2131-4,0)&amp;"")</f>
        <v/>
      </c>
      <c r="F2131" s="294" t="str">
        <f ca="1">IF(ISERROR($S2131),"",OFFSET('Smelter Reference List'!$E$4,$S2131-4,0))</f>
        <v/>
      </c>
      <c r="G2131" s="294" t="str">
        <f ca="1">IF(C2131=$U$4,"Enter smelter details", IF(ISERROR($S2131),"",OFFSET('Smelter Reference List'!$F$4,$S2131-4,0)))</f>
        <v/>
      </c>
      <c r="H2131" s="295" t="str">
        <f ca="1">IF(ISERROR($S2131),"",OFFSET('Smelter Reference List'!$G$4,$S2131-4,0))</f>
        <v/>
      </c>
      <c r="I2131" s="296" t="str">
        <f ca="1">IF(ISERROR($S2131),"",OFFSET('Smelter Reference List'!$H$4,$S2131-4,0))</f>
        <v/>
      </c>
      <c r="J2131" s="296" t="str">
        <f ca="1">IF(ISERROR($S2131),"",OFFSET('Smelter Reference List'!$I$4,$S2131-4,0))</f>
        <v/>
      </c>
      <c r="K2131" s="297"/>
      <c r="L2131" s="297"/>
      <c r="M2131" s="297"/>
      <c r="N2131" s="297"/>
      <c r="O2131" s="297"/>
      <c r="P2131" s="297"/>
      <c r="Q2131" s="298"/>
      <c r="R2131" s="227"/>
      <c r="S2131" s="228" t="e">
        <f>IF(C2131="",NA(),MATCH($B2131&amp;$C2131,'Smelter Reference List'!$J:$J,0))</f>
        <v>#N/A</v>
      </c>
      <c r="T2131" s="229"/>
      <c r="U2131" s="229">
        <f t="shared" ca="1" si="67"/>
        <v>0</v>
      </c>
      <c r="V2131" s="229"/>
      <c r="W2131" s="229"/>
      <c r="Y2131" s="223" t="str">
        <f t="shared" si="68"/>
        <v/>
      </c>
    </row>
    <row r="2132" spans="1:25" s="223" customFormat="1" ht="20.25">
      <c r="A2132" s="293"/>
      <c r="B2132" s="294" t="str">
        <f>IF(LEN(A2132)=0,"",INDEX('Smelter Reference List'!$A:$A,MATCH($A2132,'Smelter Reference List'!$E:$E,0)))</f>
        <v/>
      </c>
      <c r="C2132" s="300" t="str">
        <f>IF(LEN(A2132)=0,"",INDEX('Smelter Reference List'!$C:$C,MATCH($A2132,'Smelter Reference List'!$E:$E,0)))</f>
        <v/>
      </c>
      <c r="D2132" s="294" t="str">
        <f ca="1">IF(ISERROR($S2132),"",OFFSET('Smelter Reference List'!$C$4,$S2132-4,0)&amp;"")</f>
        <v/>
      </c>
      <c r="E2132" s="294" t="str">
        <f ca="1">IF(ISERROR($S2132),"",OFFSET('Smelter Reference List'!$D$4,$S2132-4,0)&amp;"")</f>
        <v/>
      </c>
      <c r="F2132" s="294" t="str">
        <f ca="1">IF(ISERROR($S2132),"",OFFSET('Smelter Reference List'!$E$4,$S2132-4,0))</f>
        <v/>
      </c>
      <c r="G2132" s="294" t="str">
        <f ca="1">IF(C2132=$U$4,"Enter smelter details", IF(ISERROR($S2132),"",OFFSET('Smelter Reference List'!$F$4,$S2132-4,0)))</f>
        <v/>
      </c>
      <c r="H2132" s="295" t="str">
        <f ca="1">IF(ISERROR($S2132),"",OFFSET('Smelter Reference List'!$G$4,$S2132-4,0))</f>
        <v/>
      </c>
      <c r="I2132" s="296" t="str">
        <f ca="1">IF(ISERROR($S2132),"",OFFSET('Smelter Reference List'!$H$4,$S2132-4,0))</f>
        <v/>
      </c>
      <c r="J2132" s="296" t="str">
        <f ca="1">IF(ISERROR($S2132),"",OFFSET('Smelter Reference List'!$I$4,$S2132-4,0))</f>
        <v/>
      </c>
      <c r="K2132" s="297"/>
      <c r="L2132" s="297"/>
      <c r="M2132" s="297"/>
      <c r="N2132" s="297"/>
      <c r="O2132" s="297"/>
      <c r="P2132" s="297"/>
      <c r="Q2132" s="298"/>
      <c r="R2132" s="227"/>
      <c r="S2132" s="228" t="e">
        <f>IF(C2132="",NA(),MATCH($B2132&amp;$C2132,'Smelter Reference List'!$J:$J,0))</f>
        <v>#N/A</v>
      </c>
      <c r="T2132" s="229"/>
      <c r="U2132" s="229">
        <f t="shared" ca="1" si="67"/>
        <v>0</v>
      </c>
      <c r="V2132" s="229"/>
      <c r="W2132" s="229"/>
      <c r="Y2132" s="223" t="str">
        <f t="shared" si="68"/>
        <v/>
      </c>
    </row>
    <row r="2133" spans="1:25" s="223" customFormat="1" ht="20.25">
      <c r="A2133" s="293"/>
      <c r="B2133" s="294" t="str">
        <f>IF(LEN(A2133)=0,"",INDEX('Smelter Reference List'!$A:$A,MATCH($A2133,'Smelter Reference List'!$E:$E,0)))</f>
        <v/>
      </c>
      <c r="C2133" s="300" t="str">
        <f>IF(LEN(A2133)=0,"",INDEX('Smelter Reference List'!$C:$C,MATCH($A2133,'Smelter Reference List'!$E:$E,0)))</f>
        <v/>
      </c>
      <c r="D2133" s="294" t="str">
        <f ca="1">IF(ISERROR($S2133),"",OFFSET('Smelter Reference List'!$C$4,$S2133-4,0)&amp;"")</f>
        <v/>
      </c>
      <c r="E2133" s="294" t="str">
        <f ca="1">IF(ISERROR($S2133),"",OFFSET('Smelter Reference List'!$D$4,$S2133-4,0)&amp;"")</f>
        <v/>
      </c>
      <c r="F2133" s="294" t="str">
        <f ca="1">IF(ISERROR($S2133),"",OFFSET('Smelter Reference List'!$E$4,$S2133-4,0))</f>
        <v/>
      </c>
      <c r="G2133" s="294" t="str">
        <f ca="1">IF(C2133=$U$4,"Enter smelter details", IF(ISERROR($S2133),"",OFFSET('Smelter Reference List'!$F$4,$S2133-4,0)))</f>
        <v/>
      </c>
      <c r="H2133" s="295" t="str">
        <f ca="1">IF(ISERROR($S2133),"",OFFSET('Smelter Reference List'!$G$4,$S2133-4,0))</f>
        <v/>
      </c>
      <c r="I2133" s="296" t="str">
        <f ca="1">IF(ISERROR($S2133),"",OFFSET('Smelter Reference List'!$H$4,$S2133-4,0))</f>
        <v/>
      </c>
      <c r="J2133" s="296" t="str">
        <f ca="1">IF(ISERROR($S2133),"",OFFSET('Smelter Reference List'!$I$4,$S2133-4,0))</f>
        <v/>
      </c>
      <c r="K2133" s="297"/>
      <c r="L2133" s="297"/>
      <c r="M2133" s="297"/>
      <c r="N2133" s="297"/>
      <c r="O2133" s="297"/>
      <c r="P2133" s="297"/>
      <c r="Q2133" s="298"/>
      <c r="R2133" s="227"/>
      <c r="S2133" s="228" t="e">
        <f>IF(C2133="",NA(),MATCH($B2133&amp;$C2133,'Smelter Reference List'!$J:$J,0))</f>
        <v>#N/A</v>
      </c>
      <c r="T2133" s="229"/>
      <c r="U2133" s="229">
        <f t="shared" ca="1" si="67"/>
        <v>0</v>
      </c>
      <c r="V2133" s="229"/>
      <c r="W2133" s="229"/>
      <c r="Y2133" s="223" t="str">
        <f t="shared" si="68"/>
        <v/>
      </c>
    </row>
    <row r="2134" spans="1:25" s="223" customFormat="1" ht="20.25">
      <c r="A2134" s="293"/>
      <c r="B2134" s="294" t="str">
        <f>IF(LEN(A2134)=0,"",INDEX('Smelter Reference List'!$A:$A,MATCH($A2134,'Smelter Reference List'!$E:$E,0)))</f>
        <v/>
      </c>
      <c r="C2134" s="300" t="str">
        <f>IF(LEN(A2134)=0,"",INDEX('Smelter Reference List'!$C:$C,MATCH($A2134,'Smelter Reference List'!$E:$E,0)))</f>
        <v/>
      </c>
      <c r="D2134" s="294" t="str">
        <f ca="1">IF(ISERROR($S2134),"",OFFSET('Smelter Reference List'!$C$4,$S2134-4,0)&amp;"")</f>
        <v/>
      </c>
      <c r="E2134" s="294" t="str">
        <f ca="1">IF(ISERROR($S2134),"",OFFSET('Smelter Reference List'!$D$4,$S2134-4,0)&amp;"")</f>
        <v/>
      </c>
      <c r="F2134" s="294" t="str">
        <f ca="1">IF(ISERROR($S2134),"",OFFSET('Smelter Reference List'!$E$4,$S2134-4,0))</f>
        <v/>
      </c>
      <c r="G2134" s="294" t="str">
        <f ca="1">IF(C2134=$U$4,"Enter smelter details", IF(ISERROR($S2134),"",OFFSET('Smelter Reference List'!$F$4,$S2134-4,0)))</f>
        <v/>
      </c>
      <c r="H2134" s="295" t="str">
        <f ca="1">IF(ISERROR($S2134),"",OFFSET('Smelter Reference List'!$G$4,$S2134-4,0))</f>
        <v/>
      </c>
      <c r="I2134" s="296" t="str">
        <f ca="1">IF(ISERROR($S2134),"",OFFSET('Smelter Reference List'!$H$4,$S2134-4,0))</f>
        <v/>
      </c>
      <c r="J2134" s="296" t="str">
        <f ca="1">IF(ISERROR($S2134),"",OFFSET('Smelter Reference List'!$I$4,$S2134-4,0))</f>
        <v/>
      </c>
      <c r="K2134" s="297"/>
      <c r="L2134" s="297"/>
      <c r="M2134" s="297"/>
      <c r="N2134" s="297"/>
      <c r="O2134" s="297"/>
      <c r="P2134" s="297"/>
      <c r="Q2134" s="298"/>
      <c r="R2134" s="227"/>
      <c r="S2134" s="228" t="e">
        <f>IF(C2134="",NA(),MATCH($B2134&amp;$C2134,'Smelter Reference List'!$J:$J,0))</f>
        <v>#N/A</v>
      </c>
      <c r="T2134" s="229"/>
      <c r="U2134" s="229">
        <f t="shared" ca="1" si="67"/>
        <v>0</v>
      </c>
      <c r="V2134" s="229"/>
      <c r="W2134" s="229"/>
      <c r="Y2134" s="223" t="str">
        <f t="shared" si="68"/>
        <v/>
      </c>
    </row>
    <row r="2135" spans="1:25" s="223" customFormat="1" ht="20.25">
      <c r="A2135" s="293"/>
      <c r="B2135" s="294" t="str">
        <f>IF(LEN(A2135)=0,"",INDEX('Smelter Reference List'!$A:$A,MATCH($A2135,'Smelter Reference List'!$E:$E,0)))</f>
        <v/>
      </c>
      <c r="C2135" s="300" t="str">
        <f>IF(LEN(A2135)=0,"",INDEX('Smelter Reference List'!$C:$C,MATCH($A2135,'Smelter Reference List'!$E:$E,0)))</f>
        <v/>
      </c>
      <c r="D2135" s="294" t="str">
        <f ca="1">IF(ISERROR($S2135),"",OFFSET('Smelter Reference List'!$C$4,$S2135-4,0)&amp;"")</f>
        <v/>
      </c>
      <c r="E2135" s="294" t="str">
        <f ca="1">IF(ISERROR($S2135),"",OFFSET('Smelter Reference List'!$D$4,$S2135-4,0)&amp;"")</f>
        <v/>
      </c>
      <c r="F2135" s="294" t="str">
        <f ca="1">IF(ISERROR($S2135),"",OFFSET('Smelter Reference List'!$E$4,$S2135-4,0))</f>
        <v/>
      </c>
      <c r="G2135" s="294" t="str">
        <f ca="1">IF(C2135=$U$4,"Enter smelter details", IF(ISERROR($S2135),"",OFFSET('Smelter Reference List'!$F$4,$S2135-4,0)))</f>
        <v/>
      </c>
      <c r="H2135" s="295" t="str">
        <f ca="1">IF(ISERROR($S2135),"",OFFSET('Smelter Reference List'!$G$4,$S2135-4,0))</f>
        <v/>
      </c>
      <c r="I2135" s="296" t="str">
        <f ca="1">IF(ISERROR($S2135),"",OFFSET('Smelter Reference List'!$H$4,$S2135-4,0))</f>
        <v/>
      </c>
      <c r="J2135" s="296" t="str">
        <f ca="1">IF(ISERROR($S2135),"",OFFSET('Smelter Reference List'!$I$4,$S2135-4,0))</f>
        <v/>
      </c>
      <c r="K2135" s="297"/>
      <c r="L2135" s="297"/>
      <c r="M2135" s="297"/>
      <c r="N2135" s="297"/>
      <c r="O2135" s="297"/>
      <c r="P2135" s="297"/>
      <c r="Q2135" s="298"/>
      <c r="R2135" s="227"/>
      <c r="S2135" s="228" t="e">
        <f>IF(C2135="",NA(),MATCH($B2135&amp;$C2135,'Smelter Reference List'!$J:$J,0))</f>
        <v>#N/A</v>
      </c>
      <c r="T2135" s="229"/>
      <c r="U2135" s="229">
        <f t="shared" ca="1" si="67"/>
        <v>0</v>
      </c>
      <c r="V2135" s="229"/>
      <c r="W2135" s="229"/>
      <c r="Y2135" s="223" t="str">
        <f t="shared" si="68"/>
        <v/>
      </c>
    </row>
    <row r="2136" spans="1:25" s="223" customFormat="1" ht="20.25">
      <c r="A2136" s="293"/>
      <c r="B2136" s="294" t="str">
        <f>IF(LEN(A2136)=0,"",INDEX('Smelter Reference List'!$A:$A,MATCH($A2136,'Smelter Reference List'!$E:$E,0)))</f>
        <v/>
      </c>
      <c r="C2136" s="300" t="str">
        <f>IF(LEN(A2136)=0,"",INDEX('Smelter Reference List'!$C:$C,MATCH($A2136,'Smelter Reference List'!$E:$E,0)))</f>
        <v/>
      </c>
      <c r="D2136" s="294" t="str">
        <f ca="1">IF(ISERROR($S2136),"",OFFSET('Smelter Reference List'!$C$4,$S2136-4,0)&amp;"")</f>
        <v/>
      </c>
      <c r="E2136" s="294" t="str">
        <f ca="1">IF(ISERROR($S2136),"",OFFSET('Smelter Reference List'!$D$4,$S2136-4,0)&amp;"")</f>
        <v/>
      </c>
      <c r="F2136" s="294" t="str">
        <f ca="1">IF(ISERROR($S2136),"",OFFSET('Smelter Reference List'!$E$4,$S2136-4,0))</f>
        <v/>
      </c>
      <c r="G2136" s="294" t="str">
        <f ca="1">IF(C2136=$U$4,"Enter smelter details", IF(ISERROR($S2136),"",OFFSET('Smelter Reference List'!$F$4,$S2136-4,0)))</f>
        <v/>
      </c>
      <c r="H2136" s="295" t="str">
        <f ca="1">IF(ISERROR($S2136),"",OFFSET('Smelter Reference List'!$G$4,$S2136-4,0))</f>
        <v/>
      </c>
      <c r="I2136" s="296" t="str">
        <f ca="1">IF(ISERROR($S2136),"",OFFSET('Smelter Reference List'!$H$4,$S2136-4,0))</f>
        <v/>
      </c>
      <c r="J2136" s="296" t="str">
        <f ca="1">IF(ISERROR($S2136),"",OFFSET('Smelter Reference List'!$I$4,$S2136-4,0))</f>
        <v/>
      </c>
      <c r="K2136" s="297"/>
      <c r="L2136" s="297"/>
      <c r="M2136" s="297"/>
      <c r="N2136" s="297"/>
      <c r="O2136" s="297"/>
      <c r="P2136" s="297"/>
      <c r="Q2136" s="298"/>
      <c r="R2136" s="227"/>
      <c r="S2136" s="228" t="e">
        <f>IF(C2136="",NA(),MATCH($B2136&amp;$C2136,'Smelter Reference List'!$J:$J,0))</f>
        <v>#N/A</v>
      </c>
      <c r="T2136" s="229"/>
      <c r="U2136" s="229">
        <f t="shared" ca="1" si="67"/>
        <v>0</v>
      </c>
      <c r="V2136" s="229"/>
      <c r="W2136" s="229"/>
      <c r="Y2136" s="223" t="str">
        <f t="shared" si="68"/>
        <v/>
      </c>
    </row>
    <row r="2137" spans="1:25" s="223" customFormat="1" ht="20.25">
      <c r="A2137" s="293"/>
      <c r="B2137" s="294" t="str">
        <f>IF(LEN(A2137)=0,"",INDEX('Smelter Reference List'!$A:$A,MATCH($A2137,'Smelter Reference List'!$E:$E,0)))</f>
        <v/>
      </c>
      <c r="C2137" s="300" t="str">
        <f>IF(LEN(A2137)=0,"",INDEX('Smelter Reference List'!$C:$C,MATCH($A2137,'Smelter Reference List'!$E:$E,0)))</f>
        <v/>
      </c>
      <c r="D2137" s="294" t="str">
        <f ca="1">IF(ISERROR($S2137),"",OFFSET('Smelter Reference List'!$C$4,$S2137-4,0)&amp;"")</f>
        <v/>
      </c>
      <c r="E2137" s="294" t="str">
        <f ca="1">IF(ISERROR($S2137),"",OFFSET('Smelter Reference List'!$D$4,$S2137-4,0)&amp;"")</f>
        <v/>
      </c>
      <c r="F2137" s="294" t="str">
        <f ca="1">IF(ISERROR($S2137),"",OFFSET('Smelter Reference List'!$E$4,$S2137-4,0))</f>
        <v/>
      </c>
      <c r="G2137" s="294" t="str">
        <f ca="1">IF(C2137=$U$4,"Enter smelter details", IF(ISERROR($S2137),"",OFFSET('Smelter Reference List'!$F$4,$S2137-4,0)))</f>
        <v/>
      </c>
      <c r="H2137" s="295" t="str">
        <f ca="1">IF(ISERROR($S2137),"",OFFSET('Smelter Reference List'!$G$4,$S2137-4,0))</f>
        <v/>
      </c>
      <c r="I2137" s="296" t="str">
        <f ca="1">IF(ISERROR($S2137),"",OFFSET('Smelter Reference List'!$H$4,$S2137-4,0))</f>
        <v/>
      </c>
      <c r="J2137" s="296" t="str">
        <f ca="1">IF(ISERROR($S2137),"",OFFSET('Smelter Reference List'!$I$4,$S2137-4,0))</f>
        <v/>
      </c>
      <c r="K2137" s="297"/>
      <c r="L2137" s="297"/>
      <c r="M2137" s="297"/>
      <c r="N2137" s="297"/>
      <c r="O2137" s="297"/>
      <c r="P2137" s="297"/>
      <c r="Q2137" s="298"/>
      <c r="R2137" s="227"/>
      <c r="S2137" s="228" t="e">
        <f>IF(C2137="",NA(),MATCH($B2137&amp;$C2137,'Smelter Reference List'!$J:$J,0))</f>
        <v>#N/A</v>
      </c>
      <c r="T2137" s="229"/>
      <c r="U2137" s="229">
        <f t="shared" ca="1" si="67"/>
        <v>0</v>
      </c>
      <c r="V2137" s="229"/>
      <c r="W2137" s="229"/>
      <c r="Y2137" s="223" t="str">
        <f t="shared" si="68"/>
        <v/>
      </c>
    </row>
    <row r="2138" spans="1:25" s="223" customFormat="1" ht="20.25">
      <c r="A2138" s="293"/>
      <c r="B2138" s="294" t="str">
        <f>IF(LEN(A2138)=0,"",INDEX('Smelter Reference List'!$A:$A,MATCH($A2138,'Smelter Reference List'!$E:$E,0)))</f>
        <v/>
      </c>
      <c r="C2138" s="300" t="str">
        <f>IF(LEN(A2138)=0,"",INDEX('Smelter Reference List'!$C:$C,MATCH($A2138,'Smelter Reference List'!$E:$E,0)))</f>
        <v/>
      </c>
      <c r="D2138" s="294" t="str">
        <f ca="1">IF(ISERROR($S2138),"",OFFSET('Smelter Reference List'!$C$4,$S2138-4,0)&amp;"")</f>
        <v/>
      </c>
      <c r="E2138" s="294" t="str">
        <f ca="1">IF(ISERROR($S2138),"",OFFSET('Smelter Reference List'!$D$4,$S2138-4,0)&amp;"")</f>
        <v/>
      </c>
      <c r="F2138" s="294" t="str">
        <f ca="1">IF(ISERROR($S2138),"",OFFSET('Smelter Reference List'!$E$4,$S2138-4,0))</f>
        <v/>
      </c>
      <c r="G2138" s="294" t="str">
        <f ca="1">IF(C2138=$U$4,"Enter smelter details", IF(ISERROR($S2138),"",OFFSET('Smelter Reference List'!$F$4,$S2138-4,0)))</f>
        <v/>
      </c>
      <c r="H2138" s="295" t="str">
        <f ca="1">IF(ISERROR($S2138),"",OFFSET('Smelter Reference List'!$G$4,$S2138-4,0))</f>
        <v/>
      </c>
      <c r="I2138" s="296" t="str">
        <f ca="1">IF(ISERROR($S2138),"",OFFSET('Smelter Reference List'!$H$4,$S2138-4,0))</f>
        <v/>
      </c>
      <c r="J2138" s="296" t="str">
        <f ca="1">IF(ISERROR($S2138),"",OFFSET('Smelter Reference List'!$I$4,$S2138-4,0))</f>
        <v/>
      </c>
      <c r="K2138" s="297"/>
      <c r="L2138" s="297"/>
      <c r="M2138" s="297"/>
      <c r="N2138" s="297"/>
      <c r="O2138" s="297"/>
      <c r="P2138" s="297"/>
      <c r="Q2138" s="298"/>
      <c r="R2138" s="227"/>
      <c r="S2138" s="228" t="e">
        <f>IF(C2138="",NA(),MATCH($B2138&amp;$C2138,'Smelter Reference List'!$J:$J,0))</f>
        <v>#N/A</v>
      </c>
      <c r="T2138" s="229"/>
      <c r="U2138" s="229">
        <f t="shared" ca="1" si="67"/>
        <v>0</v>
      </c>
      <c r="V2138" s="229"/>
      <c r="W2138" s="229"/>
      <c r="Y2138" s="223" t="str">
        <f t="shared" si="68"/>
        <v/>
      </c>
    </row>
    <row r="2139" spans="1:25" s="223" customFormat="1" ht="20.25">
      <c r="A2139" s="293"/>
      <c r="B2139" s="294" t="str">
        <f>IF(LEN(A2139)=0,"",INDEX('Smelter Reference List'!$A:$A,MATCH($A2139,'Smelter Reference List'!$E:$E,0)))</f>
        <v/>
      </c>
      <c r="C2139" s="300" t="str">
        <f>IF(LEN(A2139)=0,"",INDEX('Smelter Reference List'!$C:$C,MATCH($A2139,'Smelter Reference List'!$E:$E,0)))</f>
        <v/>
      </c>
      <c r="D2139" s="294" t="str">
        <f ca="1">IF(ISERROR($S2139),"",OFFSET('Smelter Reference List'!$C$4,$S2139-4,0)&amp;"")</f>
        <v/>
      </c>
      <c r="E2139" s="294" t="str">
        <f ca="1">IF(ISERROR($S2139),"",OFFSET('Smelter Reference List'!$D$4,$S2139-4,0)&amp;"")</f>
        <v/>
      </c>
      <c r="F2139" s="294" t="str">
        <f ca="1">IF(ISERROR($S2139),"",OFFSET('Smelter Reference List'!$E$4,$S2139-4,0))</f>
        <v/>
      </c>
      <c r="G2139" s="294" t="str">
        <f ca="1">IF(C2139=$U$4,"Enter smelter details", IF(ISERROR($S2139),"",OFFSET('Smelter Reference List'!$F$4,$S2139-4,0)))</f>
        <v/>
      </c>
      <c r="H2139" s="295" t="str">
        <f ca="1">IF(ISERROR($S2139),"",OFFSET('Smelter Reference List'!$G$4,$S2139-4,0))</f>
        <v/>
      </c>
      <c r="I2139" s="296" t="str">
        <f ca="1">IF(ISERROR($S2139),"",OFFSET('Smelter Reference List'!$H$4,$S2139-4,0))</f>
        <v/>
      </c>
      <c r="J2139" s="296" t="str">
        <f ca="1">IF(ISERROR($S2139),"",OFFSET('Smelter Reference List'!$I$4,$S2139-4,0))</f>
        <v/>
      </c>
      <c r="K2139" s="297"/>
      <c r="L2139" s="297"/>
      <c r="M2139" s="297"/>
      <c r="N2139" s="297"/>
      <c r="O2139" s="297"/>
      <c r="P2139" s="297"/>
      <c r="Q2139" s="298"/>
      <c r="R2139" s="227"/>
      <c r="S2139" s="228" t="e">
        <f>IF(C2139="",NA(),MATCH($B2139&amp;$C2139,'Smelter Reference List'!$J:$J,0))</f>
        <v>#N/A</v>
      </c>
      <c r="T2139" s="229"/>
      <c r="U2139" s="229">
        <f t="shared" ca="1" si="67"/>
        <v>0</v>
      </c>
      <c r="V2139" s="229"/>
      <c r="W2139" s="229"/>
      <c r="Y2139" s="223" t="str">
        <f t="shared" si="68"/>
        <v/>
      </c>
    </row>
    <row r="2140" spans="1:25" s="223" customFormat="1" ht="20.25">
      <c r="A2140" s="293"/>
      <c r="B2140" s="294" t="str">
        <f>IF(LEN(A2140)=0,"",INDEX('Smelter Reference List'!$A:$A,MATCH($A2140,'Smelter Reference List'!$E:$E,0)))</f>
        <v/>
      </c>
      <c r="C2140" s="300" t="str">
        <f>IF(LEN(A2140)=0,"",INDEX('Smelter Reference List'!$C:$C,MATCH($A2140,'Smelter Reference List'!$E:$E,0)))</f>
        <v/>
      </c>
      <c r="D2140" s="294" t="str">
        <f ca="1">IF(ISERROR($S2140),"",OFFSET('Smelter Reference List'!$C$4,$S2140-4,0)&amp;"")</f>
        <v/>
      </c>
      <c r="E2140" s="294" t="str">
        <f ca="1">IF(ISERROR($S2140),"",OFFSET('Smelter Reference List'!$D$4,$S2140-4,0)&amp;"")</f>
        <v/>
      </c>
      <c r="F2140" s="294" t="str">
        <f ca="1">IF(ISERROR($S2140),"",OFFSET('Smelter Reference List'!$E$4,$S2140-4,0))</f>
        <v/>
      </c>
      <c r="G2140" s="294" t="str">
        <f ca="1">IF(C2140=$U$4,"Enter smelter details", IF(ISERROR($S2140),"",OFFSET('Smelter Reference List'!$F$4,$S2140-4,0)))</f>
        <v/>
      </c>
      <c r="H2140" s="295" t="str">
        <f ca="1">IF(ISERROR($S2140),"",OFFSET('Smelter Reference List'!$G$4,$S2140-4,0))</f>
        <v/>
      </c>
      <c r="I2140" s="296" t="str">
        <f ca="1">IF(ISERROR($S2140),"",OFFSET('Smelter Reference List'!$H$4,$S2140-4,0))</f>
        <v/>
      </c>
      <c r="J2140" s="296" t="str">
        <f ca="1">IF(ISERROR($S2140),"",OFFSET('Smelter Reference List'!$I$4,$S2140-4,0))</f>
        <v/>
      </c>
      <c r="K2140" s="297"/>
      <c r="L2140" s="297"/>
      <c r="M2140" s="297"/>
      <c r="N2140" s="297"/>
      <c r="O2140" s="297"/>
      <c r="P2140" s="297"/>
      <c r="Q2140" s="298"/>
      <c r="R2140" s="227"/>
      <c r="S2140" s="228" t="e">
        <f>IF(C2140="",NA(),MATCH($B2140&amp;$C2140,'Smelter Reference List'!$J:$J,0))</f>
        <v>#N/A</v>
      </c>
      <c r="T2140" s="229"/>
      <c r="U2140" s="229">
        <f t="shared" ca="1" si="67"/>
        <v>0</v>
      </c>
      <c r="V2140" s="229"/>
      <c r="W2140" s="229"/>
      <c r="Y2140" s="223" t="str">
        <f t="shared" si="68"/>
        <v/>
      </c>
    </row>
    <row r="2141" spans="1:25" s="223" customFormat="1" ht="20.25">
      <c r="A2141" s="293"/>
      <c r="B2141" s="294" t="str">
        <f>IF(LEN(A2141)=0,"",INDEX('Smelter Reference List'!$A:$A,MATCH($A2141,'Smelter Reference List'!$E:$E,0)))</f>
        <v/>
      </c>
      <c r="C2141" s="300" t="str">
        <f>IF(LEN(A2141)=0,"",INDEX('Smelter Reference List'!$C:$C,MATCH($A2141,'Smelter Reference List'!$E:$E,0)))</f>
        <v/>
      </c>
      <c r="D2141" s="294" t="str">
        <f ca="1">IF(ISERROR($S2141),"",OFFSET('Smelter Reference List'!$C$4,$S2141-4,0)&amp;"")</f>
        <v/>
      </c>
      <c r="E2141" s="294" t="str">
        <f ca="1">IF(ISERROR($S2141),"",OFFSET('Smelter Reference List'!$D$4,$S2141-4,0)&amp;"")</f>
        <v/>
      </c>
      <c r="F2141" s="294" t="str">
        <f ca="1">IF(ISERROR($S2141),"",OFFSET('Smelter Reference List'!$E$4,$S2141-4,0))</f>
        <v/>
      </c>
      <c r="G2141" s="294" t="str">
        <f ca="1">IF(C2141=$U$4,"Enter smelter details", IF(ISERROR($S2141),"",OFFSET('Smelter Reference List'!$F$4,$S2141-4,0)))</f>
        <v/>
      </c>
      <c r="H2141" s="295" t="str">
        <f ca="1">IF(ISERROR($S2141),"",OFFSET('Smelter Reference List'!$G$4,$S2141-4,0))</f>
        <v/>
      </c>
      <c r="I2141" s="296" t="str">
        <f ca="1">IF(ISERROR($S2141),"",OFFSET('Smelter Reference List'!$H$4,$S2141-4,0))</f>
        <v/>
      </c>
      <c r="J2141" s="296" t="str">
        <f ca="1">IF(ISERROR($S2141),"",OFFSET('Smelter Reference List'!$I$4,$S2141-4,0))</f>
        <v/>
      </c>
      <c r="K2141" s="297"/>
      <c r="L2141" s="297"/>
      <c r="M2141" s="297"/>
      <c r="N2141" s="297"/>
      <c r="O2141" s="297"/>
      <c r="P2141" s="297"/>
      <c r="Q2141" s="298"/>
      <c r="R2141" s="227"/>
      <c r="S2141" s="228" t="e">
        <f>IF(C2141="",NA(),MATCH($B2141&amp;$C2141,'Smelter Reference List'!$J:$J,0))</f>
        <v>#N/A</v>
      </c>
      <c r="T2141" s="229"/>
      <c r="U2141" s="229">
        <f t="shared" ca="1" si="67"/>
        <v>0</v>
      </c>
      <c r="V2141" s="229"/>
      <c r="W2141" s="229"/>
      <c r="Y2141" s="223" t="str">
        <f t="shared" si="68"/>
        <v/>
      </c>
    </row>
    <row r="2142" spans="1:25" s="223" customFormat="1" ht="20.25">
      <c r="A2142" s="293"/>
      <c r="B2142" s="294" t="str">
        <f>IF(LEN(A2142)=0,"",INDEX('Smelter Reference List'!$A:$A,MATCH($A2142,'Smelter Reference List'!$E:$E,0)))</f>
        <v/>
      </c>
      <c r="C2142" s="300" t="str">
        <f>IF(LEN(A2142)=0,"",INDEX('Smelter Reference List'!$C:$C,MATCH($A2142,'Smelter Reference List'!$E:$E,0)))</f>
        <v/>
      </c>
      <c r="D2142" s="294" t="str">
        <f ca="1">IF(ISERROR($S2142),"",OFFSET('Smelter Reference List'!$C$4,$S2142-4,0)&amp;"")</f>
        <v/>
      </c>
      <c r="E2142" s="294" t="str">
        <f ca="1">IF(ISERROR($S2142),"",OFFSET('Smelter Reference List'!$D$4,$S2142-4,0)&amp;"")</f>
        <v/>
      </c>
      <c r="F2142" s="294" t="str">
        <f ca="1">IF(ISERROR($S2142),"",OFFSET('Smelter Reference List'!$E$4,$S2142-4,0))</f>
        <v/>
      </c>
      <c r="G2142" s="294" t="str">
        <f ca="1">IF(C2142=$U$4,"Enter smelter details", IF(ISERROR($S2142),"",OFFSET('Smelter Reference List'!$F$4,$S2142-4,0)))</f>
        <v/>
      </c>
      <c r="H2142" s="295" t="str">
        <f ca="1">IF(ISERROR($S2142),"",OFFSET('Smelter Reference List'!$G$4,$S2142-4,0))</f>
        <v/>
      </c>
      <c r="I2142" s="296" t="str">
        <f ca="1">IF(ISERROR($S2142),"",OFFSET('Smelter Reference List'!$H$4,$S2142-4,0))</f>
        <v/>
      </c>
      <c r="J2142" s="296" t="str">
        <f ca="1">IF(ISERROR($S2142),"",OFFSET('Smelter Reference List'!$I$4,$S2142-4,0))</f>
        <v/>
      </c>
      <c r="K2142" s="297"/>
      <c r="L2142" s="297"/>
      <c r="M2142" s="297"/>
      <c r="N2142" s="297"/>
      <c r="O2142" s="297"/>
      <c r="P2142" s="297"/>
      <c r="Q2142" s="298"/>
      <c r="R2142" s="227"/>
      <c r="S2142" s="228" t="e">
        <f>IF(C2142="",NA(),MATCH($B2142&amp;$C2142,'Smelter Reference List'!$J:$J,0))</f>
        <v>#N/A</v>
      </c>
      <c r="T2142" s="229"/>
      <c r="U2142" s="229">
        <f t="shared" ca="1" si="67"/>
        <v>0</v>
      </c>
      <c r="V2142" s="229"/>
      <c r="W2142" s="229"/>
      <c r="Y2142" s="223" t="str">
        <f t="shared" si="68"/>
        <v/>
      </c>
    </row>
    <row r="2143" spans="1:25" s="223" customFormat="1" ht="20.25">
      <c r="A2143" s="293"/>
      <c r="B2143" s="294" t="str">
        <f>IF(LEN(A2143)=0,"",INDEX('Smelter Reference List'!$A:$A,MATCH($A2143,'Smelter Reference List'!$E:$E,0)))</f>
        <v/>
      </c>
      <c r="C2143" s="300" t="str">
        <f>IF(LEN(A2143)=0,"",INDEX('Smelter Reference List'!$C:$C,MATCH($A2143,'Smelter Reference List'!$E:$E,0)))</f>
        <v/>
      </c>
      <c r="D2143" s="294" t="str">
        <f ca="1">IF(ISERROR($S2143),"",OFFSET('Smelter Reference List'!$C$4,$S2143-4,0)&amp;"")</f>
        <v/>
      </c>
      <c r="E2143" s="294" t="str">
        <f ca="1">IF(ISERROR($S2143),"",OFFSET('Smelter Reference List'!$D$4,$S2143-4,0)&amp;"")</f>
        <v/>
      </c>
      <c r="F2143" s="294" t="str">
        <f ca="1">IF(ISERROR($S2143),"",OFFSET('Smelter Reference List'!$E$4,$S2143-4,0))</f>
        <v/>
      </c>
      <c r="G2143" s="294" t="str">
        <f ca="1">IF(C2143=$U$4,"Enter smelter details", IF(ISERROR($S2143),"",OFFSET('Smelter Reference List'!$F$4,$S2143-4,0)))</f>
        <v/>
      </c>
      <c r="H2143" s="295" t="str">
        <f ca="1">IF(ISERROR($S2143),"",OFFSET('Smelter Reference List'!$G$4,$S2143-4,0))</f>
        <v/>
      </c>
      <c r="I2143" s="296" t="str">
        <f ca="1">IF(ISERROR($S2143),"",OFFSET('Smelter Reference List'!$H$4,$S2143-4,0))</f>
        <v/>
      </c>
      <c r="J2143" s="296" t="str">
        <f ca="1">IF(ISERROR($S2143),"",OFFSET('Smelter Reference List'!$I$4,$S2143-4,0))</f>
        <v/>
      </c>
      <c r="K2143" s="297"/>
      <c r="L2143" s="297"/>
      <c r="M2143" s="297"/>
      <c r="N2143" s="297"/>
      <c r="O2143" s="297"/>
      <c r="P2143" s="297"/>
      <c r="Q2143" s="298"/>
      <c r="R2143" s="227"/>
      <c r="S2143" s="228" t="e">
        <f>IF(C2143="",NA(),MATCH($B2143&amp;$C2143,'Smelter Reference List'!$J:$J,0))</f>
        <v>#N/A</v>
      </c>
      <c r="T2143" s="229"/>
      <c r="U2143" s="229">
        <f t="shared" ca="1" si="67"/>
        <v>0</v>
      </c>
      <c r="V2143" s="229"/>
      <c r="W2143" s="229"/>
      <c r="Y2143" s="223" t="str">
        <f t="shared" si="68"/>
        <v/>
      </c>
    </row>
    <row r="2144" spans="1:25" s="223" customFormat="1" ht="20.25">
      <c r="A2144" s="293"/>
      <c r="B2144" s="294" t="str">
        <f>IF(LEN(A2144)=0,"",INDEX('Smelter Reference List'!$A:$A,MATCH($A2144,'Smelter Reference List'!$E:$E,0)))</f>
        <v/>
      </c>
      <c r="C2144" s="300" t="str">
        <f>IF(LEN(A2144)=0,"",INDEX('Smelter Reference List'!$C:$C,MATCH($A2144,'Smelter Reference List'!$E:$E,0)))</f>
        <v/>
      </c>
      <c r="D2144" s="294" t="str">
        <f ca="1">IF(ISERROR($S2144),"",OFFSET('Smelter Reference List'!$C$4,$S2144-4,0)&amp;"")</f>
        <v/>
      </c>
      <c r="E2144" s="294" t="str">
        <f ca="1">IF(ISERROR($S2144),"",OFFSET('Smelter Reference List'!$D$4,$S2144-4,0)&amp;"")</f>
        <v/>
      </c>
      <c r="F2144" s="294" t="str">
        <f ca="1">IF(ISERROR($S2144),"",OFFSET('Smelter Reference List'!$E$4,$S2144-4,0))</f>
        <v/>
      </c>
      <c r="G2144" s="294" t="str">
        <f ca="1">IF(C2144=$U$4,"Enter smelter details", IF(ISERROR($S2144),"",OFFSET('Smelter Reference List'!$F$4,$S2144-4,0)))</f>
        <v/>
      </c>
      <c r="H2144" s="295" t="str">
        <f ca="1">IF(ISERROR($S2144),"",OFFSET('Smelter Reference List'!$G$4,$S2144-4,0))</f>
        <v/>
      </c>
      <c r="I2144" s="296" t="str">
        <f ca="1">IF(ISERROR($S2144),"",OFFSET('Smelter Reference List'!$H$4,$S2144-4,0))</f>
        <v/>
      </c>
      <c r="J2144" s="296" t="str">
        <f ca="1">IF(ISERROR($S2144),"",OFFSET('Smelter Reference List'!$I$4,$S2144-4,0))</f>
        <v/>
      </c>
      <c r="K2144" s="297"/>
      <c r="L2144" s="297"/>
      <c r="M2144" s="297"/>
      <c r="N2144" s="297"/>
      <c r="O2144" s="297"/>
      <c r="P2144" s="297"/>
      <c r="Q2144" s="298"/>
      <c r="R2144" s="227"/>
      <c r="S2144" s="228" t="e">
        <f>IF(C2144="",NA(),MATCH($B2144&amp;$C2144,'Smelter Reference List'!$J:$J,0))</f>
        <v>#N/A</v>
      </c>
      <c r="T2144" s="229"/>
      <c r="U2144" s="229">
        <f t="shared" ca="1" si="67"/>
        <v>0</v>
      </c>
      <c r="V2144" s="229"/>
      <c r="W2144" s="229"/>
      <c r="Y2144" s="223" t="str">
        <f t="shared" si="68"/>
        <v/>
      </c>
    </row>
    <row r="2145" spans="1:25" s="223" customFormat="1" ht="20.25">
      <c r="A2145" s="293"/>
      <c r="B2145" s="294" t="str">
        <f>IF(LEN(A2145)=0,"",INDEX('Smelter Reference List'!$A:$A,MATCH($A2145,'Smelter Reference List'!$E:$E,0)))</f>
        <v/>
      </c>
      <c r="C2145" s="300" t="str">
        <f>IF(LEN(A2145)=0,"",INDEX('Smelter Reference List'!$C:$C,MATCH($A2145,'Smelter Reference List'!$E:$E,0)))</f>
        <v/>
      </c>
      <c r="D2145" s="294" t="str">
        <f ca="1">IF(ISERROR($S2145),"",OFFSET('Smelter Reference List'!$C$4,$S2145-4,0)&amp;"")</f>
        <v/>
      </c>
      <c r="E2145" s="294" t="str">
        <f ca="1">IF(ISERROR($S2145),"",OFFSET('Smelter Reference List'!$D$4,$S2145-4,0)&amp;"")</f>
        <v/>
      </c>
      <c r="F2145" s="294" t="str">
        <f ca="1">IF(ISERROR($S2145),"",OFFSET('Smelter Reference List'!$E$4,$S2145-4,0))</f>
        <v/>
      </c>
      <c r="G2145" s="294" t="str">
        <f ca="1">IF(C2145=$U$4,"Enter smelter details", IF(ISERROR($S2145),"",OFFSET('Smelter Reference List'!$F$4,$S2145-4,0)))</f>
        <v/>
      </c>
      <c r="H2145" s="295" t="str">
        <f ca="1">IF(ISERROR($S2145),"",OFFSET('Smelter Reference List'!$G$4,$S2145-4,0))</f>
        <v/>
      </c>
      <c r="I2145" s="296" t="str">
        <f ca="1">IF(ISERROR($S2145),"",OFFSET('Smelter Reference List'!$H$4,$S2145-4,0))</f>
        <v/>
      </c>
      <c r="J2145" s="296" t="str">
        <f ca="1">IF(ISERROR($S2145),"",OFFSET('Smelter Reference List'!$I$4,$S2145-4,0))</f>
        <v/>
      </c>
      <c r="K2145" s="297"/>
      <c r="L2145" s="297"/>
      <c r="M2145" s="297"/>
      <c r="N2145" s="297"/>
      <c r="O2145" s="297"/>
      <c r="P2145" s="297"/>
      <c r="Q2145" s="298"/>
      <c r="R2145" s="227"/>
      <c r="S2145" s="228" t="e">
        <f>IF(C2145="",NA(),MATCH($B2145&amp;$C2145,'Smelter Reference List'!$J:$J,0))</f>
        <v>#N/A</v>
      </c>
      <c r="T2145" s="229"/>
      <c r="U2145" s="229">
        <f t="shared" ca="1" si="67"/>
        <v>0</v>
      </c>
      <c r="V2145" s="229"/>
      <c r="W2145" s="229"/>
      <c r="Y2145" s="223" t="str">
        <f t="shared" si="68"/>
        <v/>
      </c>
    </row>
    <row r="2146" spans="1:25" s="223" customFormat="1" ht="20.25">
      <c r="A2146" s="293"/>
      <c r="B2146" s="294" t="str">
        <f>IF(LEN(A2146)=0,"",INDEX('Smelter Reference List'!$A:$A,MATCH($A2146,'Smelter Reference List'!$E:$E,0)))</f>
        <v/>
      </c>
      <c r="C2146" s="300" t="str">
        <f>IF(LEN(A2146)=0,"",INDEX('Smelter Reference List'!$C:$C,MATCH($A2146,'Smelter Reference List'!$E:$E,0)))</f>
        <v/>
      </c>
      <c r="D2146" s="294" t="str">
        <f ca="1">IF(ISERROR($S2146),"",OFFSET('Smelter Reference List'!$C$4,$S2146-4,0)&amp;"")</f>
        <v/>
      </c>
      <c r="E2146" s="294" t="str">
        <f ca="1">IF(ISERROR($S2146),"",OFFSET('Smelter Reference List'!$D$4,$S2146-4,0)&amp;"")</f>
        <v/>
      </c>
      <c r="F2146" s="294" t="str">
        <f ca="1">IF(ISERROR($S2146),"",OFFSET('Smelter Reference List'!$E$4,$S2146-4,0))</f>
        <v/>
      </c>
      <c r="G2146" s="294" t="str">
        <f ca="1">IF(C2146=$U$4,"Enter smelter details", IF(ISERROR($S2146),"",OFFSET('Smelter Reference List'!$F$4,$S2146-4,0)))</f>
        <v/>
      </c>
      <c r="H2146" s="295" t="str">
        <f ca="1">IF(ISERROR($S2146),"",OFFSET('Smelter Reference List'!$G$4,$S2146-4,0))</f>
        <v/>
      </c>
      <c r="I2146" s="296" t="str">
        <f ca="1">IF(ISERROR($S2146),"",OFFSET('Smelter Reference List'!$H$4,$S2146-4,0))</f>
        <v/>
      </c>
      <c r="J2146" s="296" t="str">
        <f ca="1">IF(ISERROR($S2146),"",OFFSET('Smelter Reference List'!$I$4,$S2146-4,0))</f>
        <v/>
      </c>
      <c r="K2146" s="297"/>
      <c r="L2146" s="297"/>
      <c r="M2146" s="297"/>
      <c r="N2146" s="297"/>
      <c r="O2146" s="297"/>
      <c r="P2146" s="297"/>
      <c r="Q2146" s="298"/>
      <c r="R2146" s="227"/>
      <c r="S2146" s="228" t="e">
        <f>IF(C2146="",NA(),MATCH($B2146&amp;$C2146,'Smelter Reference List'!$J:$J,0))</f>
        <v>#N/A</v>
      </c>
      <c r="T2146" s="229"/>
      <c r="U2146" s="229">
        <f t="shared" ca="1" si="67"/>
        <v>0</v>
      </c>
      <c r="V2146" s="229"/>
      <c r="W2146" s="229"/>
      <c r="Y2146" s="223" t="str">
        <f t="shared" si="68"/>
        <v/>
      </c>
    </row>
    <row r="2147" spans="1:25" s="223" customFormat="1" ht="20.25">
      <c r="A2147" s="293"/>
      <c r="B2147" s="294" t="str">
        <f>IF(LEN(A2147)=0,"",INDEX('Smelter Reference List'!$A:$A,MATCH($A2147,'Smelter Reference List'!$E:$E,0)))</f>
        <v/>
      </c>
      <c r="C2147" s="300" t="str">
        <f>IF(LEN(A2147)=0,"",INDEX('Smelter Reference List'!$C:$C,MATCH($A2147,'Smelter Reference List'!$E:$E,0)))</f>
        <v/>
      </c>
      <c r="D2147" s="294" t="str">
        <f ca="1">IF(ISERROR($S2147),"",OFFSET('Smelter Reference List'!$C$4,$S2147-4,0)&amp;"")</f>
        <v/>
      </c>
      <c r="E2147" s="294" t="str">
        <f ca="1">IF(ISERROR($S2147),"",OFFSET('Smelter Reference List'!$D$4,$S2147-4,0)&amp;"")</f>
        <v/>
      </c>
      <c r="F2147" s="294" t="str">
        <f ca="1">IF(ISERROR($S2147),"",OFFSET('Smelter Reference List'!$E$4,$S2147-4,0))</f>
        <v/>
      </c>
      <c r="G2147" s="294" t="str">
        <f ca="1">IF(C2147=$U$4,"Enter smelter details", IF(ISERROR($S2147),"",OFFSET('Smelter Reference List'!$F$4,$S2147-4,0)))</f>
        <v/>
      </c>
      <c r="H2147" s="295" t="str">
        <f ca="1">IF(ISERROR($S2147),"",OFFSET('Smelter Reference List'!$G$4,$S2147-4,0))</f>
        <v/>
      </c>
      <c r="I2147" s="296" t="str">
        <f ca="1">IF(ISERROR($S2147),"",OFFSET('Smelter Reference List'!$H$4,$S2147-4,0))</f>
        <v/>
      </c>
      <c r="J2147" s="296" t="str">
        <f ca="1">IF(ISERROR($S2147),"",OFFSET('Smelter Reference List'!$I$4,$S2147-4,0))</f>
        <v/>
      </c>
      <c r="K2147" s="297"/>
      <c r="L2147" s="297"/>
      <c r="M2147" s="297"/>
      <c r="N2147" s="297"/>
      <c r="O2147" s="297"/>
      <c r="P2147" s="297"/>
      <c r="Q2147" s="298"/>
      <c r="R2147" s="227"/>
      <c r="S2147" s="228" t="e">
        <f>IF(C2147="",NA(),MATCH($B2147&amp;$C2147,'Smelter Reference List'!$J:$J,0))</f>
        <v>#N/A</v>
      </c>
      <c r="T2147" s="229"/>
      <c r="U2147" s="229">
        <f t="shared" ca="1" si="67"/>
        <v>0</v>
      </c>
      <c r="V2147" s="229"/>
      <c r="W2147" s="229"/>
      <c r="Y2147" s="223" t="str">
        <f t="shared" si="68"/>
        <v/>
      </c>
    </row>
    <row r="2148" spans="1:25" s="223" customFormat="1" ht="20.25">
      <c r="A2148" s="293"/>
      <c r="B2148" s="294" t="str">
        <f>IF(LEN(A2148)=0,"",INDEX('Smelter Reference List'!$A:$A,MATCH($A2148,'Smelter Reference List'!$E:$E,0)))</f>
        <v/>
      </c>
      <c r="C2148" s="300" t="str">
        <f>IF(LEN(A2148)=0,"",INDEX('Smelter Reference List'!$C:$C,MATCH($A2148,'Smelter Reference List'!$E:$E,0)))</f>
        <v/>
      </c>
      <c r="D2148" s="294" t="str">
        <f ca="1">IF(ISERROR($S2148),"",OFFSET('Smelter Reference List'!$C$4,$S2148-4,0)&amp;"")</f>
        <v/>
      </c>
      <c r="E2148" s="294" t="str">
        <f ca="1">IF(ISERROR($S2148),"",OFFSET('Smelter Reference List'!$D$4,$S2148-4,0)&amp;"")</f>
        <v/>
      </c>
      <c r="F2148" s="294" t="str">
        <f ca="1">IF(ISERROR($S2148),"",OFFSET('Smelter Reference List'!$E$4,$S2148-4,0))</f>
        <v/>
      </c>
      <c r="G2148" s="294" t="str">
        <f ca="1">IF(C2148=$U$4,"Enter smelter details", IF(ISERROR($S2148),"",OFFSET('Smelter Reference List'!$F$4,$S2148-4,0)))</f>
        <v/>
      </c>
      <c r="H2148" s="295" t="str">
        <f ca="1">IF(ISERROR($S2148),"",OFFSET('Smelter Reference List'!$G$4,$S2148-4,0))</f>
        <v/>
      </c>
      <c r="I2148" s="296" t="str">
        <f ca="1">IF(ISERROR($S2148),"",OFFSET('Smelter Reference List'!$H$4,$S2148-4,0))</f>
        <v/>
      </c>
      <c r="J2148" s="296" t="str">
        <f ca="1">IF(ISERROR($S2148),"",OFFSET('Smelter Reference List'!$I$4,$S2148-4,0))</f>
        <v/>
      </c>
      <c r="K2148" s="297"/>
      <c r="L2148" s="297"/>
      <c r="M2148" s="297"/>
      <c r="N2148" s="297"/>
      <c r="O2148" s="297"/>
      <c r="P2148" s="297"/>
      <c r="Q2148" s="298"/>
      <c r="R2148" s="227"/>
      <c r="S2148" s="228" t="e">
        <f>IF(C2148="",NA(),MATCH($B2148&amp;$C2148,'Smelter Reference List'!$J:$J,0))</f>
        <v>#N/A</v>
      </c>
      <c r="T2148" s="229"/>
      <c r="U2148" s="229">
        <f t="shared" ca="1" si="67"/>
        <v>0</v>
      </c>
      <c r="V2148" s="229"/>
      <c r="W2148" s="229"/>
      <c r="Y2148" s="223" t="str">
        <f t="shared" si="68"/>
        <v/>
      </c>
    </row>
    <row r="2149" spans="1:25" s="223" customFormat="1" ht="20.25">
      <c r="A2149" s="293"/>
      <c r="B2149" s="294" t="str">
        <f>IF(LEN(A2149)=0,"",INDEX('Smelter Reference List'!$A:$A,MATCH($A2149,'Smelter Reference List'!$E:$E,0)))</f>
        <v/>
      </c>
      <c r="C2149" s="300" t="str">
        <f>IF(LEN(A2149)=0,"",INDEX('Smelter Reference List'!$C:$C,MATCH($A2149,'Smelter Reference List'!$E:$E,0)))</f>
        <v/>
      </c>
      <c r="D2149" s="294" t="str">
        <f ca="1">IF(ISERROR($S2149),"",OFFSET('Smelter Reference List'!$C$4,$S2149-4,0)&amp;"")</f>
        <v/>
      </c>
      <c r="E2149" s="294" t="str">
        <f ca="1">IF(ISERROR($S2149),"",OFFSET('Smelter Reference List'!$D$4,$S2149-4,0)&amp;"")</f>
        <v/>
      </c>
      <c r="F2149" s="294" t="str">
        <f ca="1">IF(ISERROR($S2149),"",OFFSET('Smelter Reference List'!$E$4,$S2149-4,0))</f>
        <v/>
      </c>
      <c r="G2149" s="294" t="str">
        <f ca="1">IF(C2149=$U$4,"Enter smelter details", IF(ISERROR($S2149),"",OFFSET('Smelter Reference List'!$F$4,$S2149-4,0)))</f>
        <v/>
      </c>
      <c r="H2149" s="295" t="str">
        <f ca="1">IF(ISERROR($S2149),"",OFFSET('Smelter Reference List'!$G$4,$S2149-4,0))</f>
        <v/>
      </c>
      <c r="I2149" s="296" t="str">
        <f ca="1">IF(ISERROR($S2149),"",OFFSET('Smelter Reference List'!$H$4,$S2149-4,0))</f>
        <v/>
      </c>
      <c r="J2149" s="296" t="str">
        <f ca="1">IF(ISERROR($S2149),"",OFFSET('Smelter Reference List'!$I$4,$S2149-4,0))</f>
        <v/>
      </c>
      <c r="K2149" s="297"/>
      <c r="L2149" s="297"/>
      <c r="M2149" s="297"/>
      <c r="N2149" s="297"/>
      <c r="O2149" s="297"/>
      <c r="P2149" s="297"/>
      <c r="Q2149" s="298"/>
      <c r="R2149" s="227"/>
      <c r="S2149" s="228" t="e">
        <f>IF(C2149="",NA(),MATCH($B2149&amp;$C2149,'Smelter Reference List'!$J:$J,0))</f>
        <v>#N/A</v>
      </c>
      <c r="T2149" s="229"/>
      <c r="U2149" s="229">
        <f t="shared" ca="1" si="67"/>
        <v>0</v>
      </c>
      <c r="V2149" s="229"/>
      <c r="W2149" s="229"/>
      <c r="Y2149" s="223" t="str">
        <f t="shared" si="68"/>
        <v/>
      </c>
    </row>
    <row r="2150" spans="1:25" s="223" customFormat="1" ht="20.25">
      <c r="A2150" s="293"/>
      <c r="B2150" s="294" t="str">
        <f>IF(LEN(A2150)=0,"",INDEX('Smelter Reference List'!$A:$A,MATCH($A2150,'Smelter Reference List'!$E:$E,0)))</f>
        <v/>
      </c>
      <c r="C2150" s="300" t="str">
        <f>IF(LEN(A2150)=0,"",INDEX('Smelter Reference List'!$C:$C,MATCH($A2150,'Smelter Reference List'!$E:$E,0)))</f>
        <v/>
      </c>
      <c r="D2150" s="294" t="str">
        <f ca="1">IF(ISERROR($S2150),"",OFFSET('Smelter Reference List'!$C$4,$S2150-4,0)&amp;"")</f>
        <v/>
      </c>
      <c r="E2150" s="294" t="str">
        <f ca="1">IF(ISERROR($S2150),"",OFFSET('Smelter Reference List'!$D$4,$S2150-4,0)&amp;"")</f>
        <v/>
      </c>
      <c r="F2150" s="294" t="str">
        <f ca="1">IF(ISERROR($S2150),"",OFFSET('Smelter Reference List'!$E$4,$S2150-4,0))</f>
        <v/>
      </c>
      <c r="G2150" s="294" t="str">
        <f ca="1">IF(C2150=$U$4,"Enter smelter details", IF(ISERROR($S2150),"",OFFSET('Smelter Reference List'!$F$4,$S2150-4,0)))</f>
        <v/>
      </c>
      <c r="H2150" s="295" t="str">
        <f ca="1">IF(ISERROR($S2150),"",OFFSET('Smelter Reference List'!$G$4,$S2150-4,0))</f>
        <v/>
      </c>
      <c r="I2150" s="296" t="str">
        <f ca="1">IF(ISERROR($S2150),"",OFFSET('Smelter Reference List'!$H$4,$S2150-4,0))</f>
        <v/>
      </c>
      <c r="J2150" s="296" t="str">
        <f ca="1">IF(ISERROR($S2150),"",OFFSET('Smelter Reference List'!$I$4,$S2150-4,0))</f>
        <v/>
      </c>
      <c r="K2150" s="297"/>
      <c r="L2150" s="297"/>
      <c r="M2150" s="297"/>
      <c r="N2150" s="297"/>
      <c r="O2150" s="297"/>
      <c r="P2150" s="297"/>
      <c r="Q2150" s="298"/>
      <c r="R2150" s="227"/>
      <c r="S2150" s="228" t="e">
        <f>IF(C2150="",NA(),MATCH($B2150&amp;$C2150,'Smelter Reference List'!$J:$J,0))</f>
        <v>#N/A</v>
      </c>
      <c r="T2150" s="229"/>
      <c r="U2150" s="229">
        <f t="shared" ca="1" si="67"/>
        <v>0</v>
      </c>
      <c r="V2150" s="229"/>
      <c r="W2150" s="229"/>
      <c r="Y2150" s="223" t="str">
        <f t="shared" si="68"/>
        <v/>
      </c>
    </row>
    <row r="2151" spans="1:25" s="223" customFormat="1" ht="20.25">
      <c r="A2151" s="293"/>
      <c r="B2151" s="294" t="str">
        <f>IF(LEN(A2151)=0,"",INDEX('Smelter Reference List'!$A:$A,MATCH($A2151,'Smelter Reference List'!$E:$E,0)))</f>
        <v/>
      </c>
      <c r="C2151" s="300" t="str">
        <f>IF(LEN(A2151)=0,"",INDEX('Smelter Reference List'!$C:$C,MATCH($A2151,'Smelter Reference List'!$E:$E,0)))</f>
        <v/>
      </c>
      <c r="D2151" s="294" t="str">
        <f ca="1">IF(ISERROR($S2151),"",OFFSET('Smelter Reference List'!$C$4,$S2151-4,0)&amp;"")</f>
        <v/>
      </c>
      <c r="E2151" s="294" t="str">
        <f ca="1">IF(ISERROR($S2151),"",OFFSET('Smelter Reference List'!$D$4,$S2151-4,0)&amp;"")</f>
        <v/>
      </c>
      <c r="F2151" s="294" t="str">
        <f ca="1">IF(ISERROR($S2151),"",OFFSET('Smelter Reference List'!$E$4,$S2151-4,0))</f>
        <v/>
      </c>
      <c r="G2151" s="294" t="str">
        <f ca="1">IF(C2151=$U$4,"Enter smelter details", IF(ISERROR($S2151),"",OFFSET('Smelter Reference List'!$F$4,$S2151-4,0)))</f>
        <v/>
      </c>
      <c r="H2151" s="295" t="str">
        <f ca="1">IF(ISERROR($S2151),"",OFFSET('Smelter Reference List'!$G$4,$S2151-4,0))</f>
        <v/>
      </c>
      <c r="I2151" s="296" t="str">
        <f ca="1">IF(ISERROR($S2151),"",OFFSET('Smelter Reference List'!$H$4,$S2151-4,0))</f>
        <v/>
      </c>
      <c r="J2151" s="296" t="str">
        <f ca="1">IF(ISERROR($S2151),"",OFFSET('Smelter Reference List'!$I$4,$S2151-4,0))</f>
        <v/>
      </c>
      <c r="K2151" s="297"/>
      <c r="L2151" s="297"/>
      <c r="M2151" s="297"/>
      <c r="N2151" s="297"/>
      <c r="O2151" s="297"/>
      <c r="P2151" s="297"/>
      <c r="Q2151" s="298"/>
      <c r="R2151" s="227"/>
      <c r="S2151" s="228" t="e">
        <f>IF(C2151="",NA(),MATCH($B2151&amp;$C2151,'Smelter Reference List'!$J:$J,0))</f>
        <v>#N/A</v>
      </c>
      <c r="T2151" s="229"/>
      <c r="U2151" s="229">
        <f t="shared" ca="1" si="67"/>
        <v>0</v>
      </c>
      <c r="V2151" s="229"/>
      <c r="W2151" s="229"/>
      <c r="Y2151" s="223" t="str">
        <f t="shared" si="68"/>
        <v/>
      </c>
    </row>
    <row r="2152" spans="1:25" s="223" customFormat="1" ht="20.25">
      <c r="A2152" s="293"/>
      <c r="B2152" s="294" t="str">
        <f>IF(LEN(A2152)=0,"",INDEX('Smelter Reference List'!$A:$A,MATCH($A2152,'Smelter Reference List'!$E:$E,0)))</f>
        <v/>
      </c>
      <c r="C2152" s="300" t="str">
        <f>IF(LEN(A2152)=0,"",INDEX('Smelter Reference List'!$C:$C,MATCH($A2152,'Smelter Reference List'!$E:$E,0)))</f>
        <v/>
      </c>
      <c r="D2152" s="294" t="str">
        <f ca="1">IF(ISERROR($S2152),"",OFFSET('Smelter Reference List'!$C$4,$S2152-4,0)&amp;"")</f>
        <v/>
      </c>
      <c r="E2152" s="294" t="str">
        <f ca="1">IF(ISERROR($S2152),"",OFFSET('Smelter Reference List'!$D$4,$S2152-4,0)&amp;"")</f>
        <v/>
      </c>
      <c r="F2152" s="294" t="str">
        <f ca="1">IF(ISERROR($S2152),"",OFFSET('Smelter Reference List'!$E$4,$S2152-4,0))</f>
        <v/>
      </c>
      <c r="G2152" s="294" t="str">
        <f ca="1">IF(C2152=$U$4,"Enter smelter details", IF(ISERROR($S2152),"",OFFSET('Smelter Reference List'!$F$4,$S2152-4,0)))</f>
        <v/>
      </c>
      <c r="H2152" s="295" t="str">
        <f ca="1">IF(ISERROR($S2152),"",OFFSET('Smelter Reference List'!$G$4,$S2152-4,0))</f>
        <v/>
      </c>
      <c r="I2152" s="296" t="str">
        <f ca="1">IF(ISERROR($S2152),"",OFFSET('Smelter Reference List'!$H$4,$S2152-4,0))</f>
        <v/>
      </c>
      <c r="J2152" s="296" t="str">
        <f ca="1">IF(ISERROR($S2152),"",OFFSET('Smelter Reference List'!$I$4,$S2152-4,0))</f>
        <v/>
      </c>
      <c r="K2152" s="297"/>
      <c r="L2152" s="297"/>
      <c r="M2152" s="297"/>
      <c r="N2152" s="297"/>
      <c r="O2152" s="297"/>
      <c r="P2152" s="297"/>
      <c r="Q2152" s="298"/>
      <c r="R2152" s="227"/>
      <c r="S2152" s="228" t="e">
        <f>IF(C2152="",NA(),MATCH($B2152&amp;$C2152,'Smelter Reference List'!$J:$J,0))</f>
        <v>#N/A</v>
      </c>
      <c r="T2152" s="229"/>
      <c r="U2152" s="229">
        <f t="shared" ca="1" si="67"/>
        <v>0</v>
      </c>
      <c r="V2152" s="229"/>
      <c r="W2152" s="229"/>
      <c r="Y2152" s="223" t="str">
        <f t="shared" si="68"/>
        <v/>
      </c>
    </row>
    <row r="2153" spans="1:25" s="223" customFormat="1" ht="20.25">
      <c r="A2153" s="293"/>
      <c r="B2153" s="294" t="str">
        <f>IF(LEN(A2153)=0,"",INDEX('Smelter Reference List'!$A:$A,MATCH($A2153,'Smelter Reference List'!$E:$E,0)))</f>
        <v/>
      </c>
      <c r="C2153" s="300" t="str">
        <f>IF(LEN(A2153)=0,"",INDEX('Smelter Reference List'!$C:$C,MATCH($A2153,'Smelter Reference List'!$E:$E,0)))</f>
        <v/>
      </c>
      <c r="D2153" s="294" t="str">
        <f ca="1">IF(ISERROR($S2153),"",OFFSET('Smelter Reference List'!$C$4,$S2153-4,0)&amp;"")</f>
        <v/>
      </c>
      <c r="E2153" s="294" t="str">
        <f ca="1">IF(ISERROR($S2153),"",OFFSET('Smelter Reference List'!$D$4,$S2153-4,0)&amp;"")</f>
        <v/>
      </c>
      <c r="F2153" s="294" t="str">
        <f ca="1">IF(ISERROR($S2153),"",OFFSET('Smelter Reference List'!$E$4,$S2153-4,0))</f>
        <v/>
      </c>
      <c r="G2153" s="294" t="str">
        <f ca="1">IF(C2153=$U$4,"Enter smelter details", IF(ISERROR($S2153),"",OFFSET('Smelter Reference List'!$F$4,$S2153-4,0)))</f>
        <v/>
      </c>
      <c r="H2153" s="295" t="str">
        <f ca="1">IF(ISERROR($S2153),"",OFFSET('Smelter Reference List'!$G$4,$S2153-4,0))</f>
        <v/>
      </c>
      <c r="I2153" s="296" t="str">
        <f ca="1">IF(ISERROR($S2153),"",OFFSET('Smelter Reference List'!$H$4,$S2153-4,0))</f>
        <v/>
      </c>
      <c r="J2153" s="296" t="str">
        <f ca="1">IF(ISERROR($S2153),"",OFFSET('Smelter Reference List'!$I$4,$S2153-4,0))</f>
        <v/>
      </c>
      <c r="K2153" s="297"/>
      <c r="L2153" s="297"/>
      <c r="M2153" s="297"/>
      <c r="N2153" s="297"/>
      <c r="O2153" s="297"/>
      <c r="P2153" s="297"/>
      <c r="Q2153" s="298"/>
      <c r="R2153" s="227"/>
      <c r="S2153" s="228" t="e">
        <f>IF(C2153="",NA(),MATCH($B2153&amp;$C2153,'Smelter Reference List'!$J:$J,0))</f>
        <v>#N/A</v>
      </c>
      <c r="T2153" s="229"/>
      <c r="U2153" s="229">
        <f t="shared" ca="1" si="67"/>
        <v>0</v>
      </c>
      <c r="V2153" s="229"/>
      <c r="W2153" s="229"/>
      <c r="Y2153" s="223" t="str">
        <f t="shared" si="68"/>
        <v/>
      </c>
    </row>
    <row r="2154" spans="1:25" s="223" customFormat="1" ht="20.25">
      <c r="A2154" s="293"/>
      <c r="B2154" s="294" t="str">
        <f>IF(LEN(A2154)=0,"",INDEX('Smelter Reference List'!$A:$A,MATCH($A2154,'Smelter Reference List'!$E:$E,0)))</f>
        <v/>
      </c>
      <c r="C2154" s="300" t="str">
        <f>IF(LEN(A2154)=0,"",INDEX('Smelter Reference List'!$C:$C,MATCH($A2154,'Smelter Reference List'!$E:$E,0)))</f>
        <v/>
      </c>
      <c r="D2154" s="294" t="str">
        <f ca="1">IF(ISERROR($S2154),"",OFFSET('Smelter Reference List'!$C$4,$S2154-4,0)&amp;"")</f>
        <v/>
      </c>
      <c r="E2154" s="294" t="str">
        <f ca="1">IF(ISERROR($S2154),"",OFFSET('Smelter Reference List'!$D$4,$S2154-4,0)&amp;"")</f>
        <v/>
      </c>
      <c r="F2154" s="294" t="str">
        <f ca="1">IF(ISERROR($S2154),"",OFFSET('Smelter Reference List'!$E$4,$S2154-4,0))</f>
        <v/>
      </c>
      <c r="G2154" s="294" t="str">
        <f ca="1">IF(C2154=$U$4,"Enter smelter details", IF(ISERROR($S2154),"",OFFSET('Smelter Reference List'!$F$4,$S2154-4,0)))</f>
        <v/>
      </c>
      <c r="H2154" s="295" t="str">
        <f ca="1">IF(ISERROR($S2154),"",OFFSET('Smelter Reference List'!$G$4,$S2154-4,0))</f>
        <v/>
      </c>
      <c r="I2154" s="296" t="str">
        <f ca="1">IF(ISERROR($S2154),"",OFFSET('Smelter Reference List'!$H$4,$S2154-4,0))</f>
        <v/>
      </c>
      <c r="J2154" s="296" t="str">
        <f ca="1">IF(ISERROR($S2154),"",OFFSET('Smelter Reference List'!$I$4,$S2154-4,0))</f>
        <v/>
      </c>
      <c r="K2154" s="297"/>
      <c r="L2154" s="297"/>
      <c r="M2154" s="297"/>
      <c r="N2154" s="297"/>
      <c r="O2154" s="297"/>
      <c r="P2154" s="297"/>
      <c r="Q2154" s="298"/>
      <c r="R2154" s="227"/>
      <c r="S2154" s="228" t="e">
        <f>IF(C2154="",NA(),MATCH($B2154&amp;$C2154,'Smelter Reference List'!$J:$J,0))</f>
        <v>#N/A</v>
      </c>
      <c r="T2154" s="229"/>
      <c r="U2154" s="229">
        <f t="shared" ca="1" si="67"/>
        <v>0</v>
      </c>
      <c r="V2154" s="229"/>
      <c r="W2154" s="229"/>
      <c r="Y2154" s="223" t="str">
        <f t="shared" si="68"/>
        <v/>
      </c>
    </row>
    <row r="2155" spans="1:25" s="223" customFormat="1" ht="20.25">
      <c r="A2155" s="293"/>
      <c r="B2155" s="294" t="str">
        <f>IF(LEN(A2155)=0,"",INDEX('Smelter Reference List'!$A:$A,MATCH($A2155,'Smelter Reference List'!$E:$E,0)))</f>
        <v/>
      </c>
      <c r="C2155" s="300" t="str">
        <f>IF(LEN(A2155)=0,"",INDEX('Smelter Reference List'!$C:$C,MATCH($A2155,'Smelter Reference List'!$E:$E,0)))</f>
        <v/>
      </c>
      <c r="D2155" s="294" t="str">
        <f ca="1">IF(ISERROR($S2155),"",OFFSET('Smelter Reference List'!$C$4,$S2155-4,0)&amp;"")</f>
        <v/>
      </c>
      <c r="E2155" s="294" t="str">
        <f ca="1">IF(ISERROR($S2155),"",OFFSET('Smelter Reference List'!$D$4,$S2155-4,0)&amp;"")</f>
        <v/>
      </c>
      <c r="F2155" s="294" t="str">
        <f ca="1">IF(ISERROR($S2155),"",OFFSET('Smelter Reference List'!$E$4,$S2155-4,0))</f>
        <v/>
      </c>
      <c r="G2155" s="294" t="str">
        <f ca="1">IF(C2155=$U$4,"Enter smelter details", IF(ISERROR($S2155),"",OFFSET('Smelter Reference List'!$F$4,$S2155-4,0)))</f>
        <v/>
      </c>
      <c r="H2155" s="295" t="str">
        <f ca="1">IF(ISERROR($S2155),"",OFFSET('Smelter Reference List'!$G$4,$S2155-4,0))</f>
        <v/>
      </c>
      <c r="I2155" s="296" t="str">
        <f ca="1">IF(ISERROR($S2155),"",OFFSET('Smelter Reference List'!$H$4,$S2155-4,0))</f>
        <v/>
      </c>
      <c r="J2155" s="296" t="str">
        <f ca="1">IF(ISERROR($S2155),"",OFFSET('Smelter Reference List'!$I$4,$S2155-4,0))</f>
        <v/>
      </c>
      <c r="K2155" s="297"/>
      <c r="L2155" s="297"/>
      <c r="M2155" s="297"/>
      <c r="N2155" s="297"/>
      <c r="O2155" s="297"/>
      <c r="P2155" s="297"/>
      <c r="Q2155" s="298"/>
      <c r="R2155" s="227"/>
      <c r="S2155" s="228" t="e">
        <f>IF(C2155="",NA(),MATCH($B2155&amp;$C2155,'Smelter Reference List'!$J:$J,0))</f>
        <v>#N/A</v>
      </c>
      <c r="T2155" s="229"/>
      <c r="U2155" s="229">
        <f t="shared" ca="1" si="67"/>
        <v>0</v>
      </c>
      <c r="V2155" s="229"/>
      <c r="W2155" s="229"/>
      <c r="Y2155" s="223" t="str">
        <f t="shared" si="68"/>
        <v/>
      </c>
    </row>
    <row r="2156" spans="1:25" s="223" customFormat="1" ht="20.25">
      <c r="A2156" s="293"/>
      <c r="B2156" s="294" t="str">
        <f>IF(LEN(A2156)=0,"",INDEX('Smelter Reference List'!$A:$A,MATCH($A2156,'Smelter Reference List'!$E:$E,0)))</f>
        <v/>
      </c>
      <c r="C2156" s="300" t="str">
        <f>IF(LEN(A2156)=0,"",INDEX('Smelter Reference List'!$C:$C,MATCH($A2156,'Smelter Reference List'!$E:$E,0)))</f>
        <v/>
      </c>
      <c r="D2156" s="294" t="str">
        <f ca="1">IF(ISERROR($S2156),"",OFFSET('Smelter Reference List'!$C$4,$S2156-4,0)&amp;"")</f>
        <v/>
      </c>
      <c r="E2156" s="294" t="str">
        <f ca="1">IF(ISERROR($S2156),"",OFFSET('Smelter Reference List'!$D$4,$S2156-4,0)&amp;"")</f>
        <v/>
      </c>
      <c r="F2156" s="294" t="str">
        <f ca="1">IF(ISERROR($S2156),"",OFFSET('Smelter Reference List'!$E$4,$S2156-4,0))</f>
        <v/>
      </c>
      <c r="G2156" s="294" t="str">
        <f ca="1">IF(C2156=$U$4,"Enter smelter details", IF(ISERROR($S2156),"",OFFSET('Smelter Reference List'!$F$4,$S2156-4,0)))</f>
        <v/>
      </c>
      <c r="H2156" s="295" t="str">
        <f ca="1">IF(ISERROR($S2156),"",OFFSET('Smelter Reference List'!$G$4,$S2156-4,0))</f>
        <v/>
      </c>
      <c r="I2156" s="296" t="str">
        <f ca="1">IF(ISERROR($S2156),"",OFFSET('Smelter Reference List'!$H$4,$S2156-4,0))</f>
        <v/>
      </c>
      <c r="J2156" s="296" t="str">
        <f ca="1">IF(ISERROR($S2156),"",OFFSET('Smelter Reference List'!$I$4,$S2156-4,0))</f>
        <v/>
      </c>
      <c r="K2156" s="297"/>
      <c r="L2156" s="297"/>
      <c r="M2156" s="297"/>
      <c r="N2156" s="297"/>
      <c r="O2156" s="297"/>
      <c r="P2156" s="297"/>
      <c r="Q2156" s="298"/>
      <c r="R2156" s="227"/>
      <c r="S2156" s="228" t="e">
        <f>IF(C2156="",NA(),MATCH($B2156&amp;$C2156,'Smelter Reference List'!$J:$J,0))</f>
        <v>#N/A</v>
      </c>
      <c r="T2156" s="229"/>
      <c r="U2156" s="229">
        <f t="shared" ca="1" si="67"/>
        <v>0</v>
      </c>
      <c r="V2156" s="229"/>
      <c r="W2156" s="229"/>
      <c r="Y2156" s="223" t="str">
        <f t="shared" si="68"/>
        <v/>
      </c>
    </row>
    <row r="2157" spans="1:25" s="223" customFormat="1" ht="20.25">
      <c r="A2157" s="293"/>
      <c r="B2157" s="294" t="str">
        <f>IF(LEN(A2157)=0,"",INDEX('Smelter Reference List'!$A:$A,MATCH($A2157,'Smelter Reference List'!$E:$E,0)))</f>
        <v/>
      </c>
      <c r="C2157" s="300" t="str">
        <f>IF(LEN(A2157)=0,"",INDEX('Smelter Reference List'!$C:$C,MATCH($A2157,'Smelter Reference List'!$E:$E,0)))</f>
        <v/>
      </c>
      <c r="D2157" s="294" t="str">
        <f ca="1">IF(ISERROR($S2157),"",OFFSET('Smelter Reference List'!$C$4,$S2157-4,0)&amp;"")</f>
        <v/>
      </c>
      <c r="E2157" s="294" t="str">
        <f ca="1">IF(ISERROR($S2157),"",OFFSET('Smelter Reference List'!$D$4,$S2157-4,0)&amp;"")</f>
        <v/>
      </c>
      <c r="F2157" s="294" t="str">
        <f ca="1">IF(ISERROR($S2157),"",OFFSET('Smelter Reference List'!$E$4,$S2157-4,0))</f>
        <v/>
      </c>
      <c r="G2157" s="294" t="str">
        <f ca="1">IF(C2157=$U$4,"Enter smelter details", IF(ISERROR($S2157),"",OFFSET('Smelter Reference List'!$F$4,$S2157-4,0)))</f>
        <v/>
      </c>
      <c r="H2157" s="295" t="str">
        <f ca="1">IF(ISERROR($S2157),"",OFFSET('Smelter Reference List'!$G$4,$S2157-4,0))</f>
        <v/>
      </c>
      <c r="I2157" s="296" t="str">
        <f ca="1">IF(ISERROR($S2157),"",OFFSET('Smelter Reference List'!$H$4,$S2157-4,0))</f>
        <v/>
      </c>
      <c r="J2157" s="296" t="str">
        <f ca="1">IF(ISERROR($S2157),"",OFFSET('Smelter Reference List'!$I$4,$S2157-4,0))</f>
        <v/>
      </c>
      <c r="K2157" s="297"/>
      <c r="L2157" s="297"/>
      <c r="M2157" s="297"/>
      <c r="N2157" s="297"/>
      <c r="O2157" s="297"/>
      <c r="P2157" s="297"/>
      <c r="Q2157" s="298"/>
      <c r="R2157" s="227"/>
      <c r="S2157" s="228" t="e">
        <f>IF(C2157="",NA(),MATCH($B2157&amp;$C2157,'Smelter Reference List'!$J:$J,0))</f>
        <v>#N/A</v>
      </c>
      <c r="T2157" s="229"/>
      <c r="U2157" s="229">
        <f t="shared" ca="1" si="67"/>
        <v>0</v>
      </c>
      <c r="V2157" s="229"/>
      <c r="W2157" s="229"/>
      <c r="Y2157" s="223" t="str">
        <f t="shared" si="68"/>
        <v/>
      </c>
    </row>
    <row r="2158" spans="1:25" s="223" customFormat="1" ht="20.25">
      <c r="A2158" s="293"/>
      <c r="B2158" s="294" t="str">
        <f>IF(LEN(A2158)=0,"",INDEX('Smelter Reference List'!$A:$A,MATCH($A2158,'Smelter Reference List'!$E:$E,0)))</f>
        <v/>
      </c>
      <c r="C2158" s="300" t="str">
        <f>IF(LEN(A2158)=0,"",INDEX('Smelter Reference List'!$C:$C,MATCH($A2158,'Smelter Reference List'!$E:$E,0)))</f>
        <v/>
      </c>
      <c r="D2158" s="294" t="str">
        <f ca="1">IF(ISERROR($S2158),"",OFFSET('Smelter Reference List'!$C$4,$S2158-4,0)&amp;"")</f>
        <v/>
      </c>
      <c r="E2158" s="294" t="str">
        <f ca="1">IF(ISERROR($S2158),"",OFFSET('Smelter Reference List'!$D$4,$S2158-4,0)&amp;"")</f>
        <v/>
      </c>
      <c r="F2158" s="294" t="str">
        <f ca="1">IF(ISERROR($S2158),"",OFFSET('Smelter Reference List'!$E$4,$S2158-4,0))</f>
        <v/>
      </c>
      <c r="G2158" s="294" t="str">
        <f ca="1">IF(C2158=$U$4,"Enter smelter details", IF(ISERROR($S2158),"",OFFSET('Smelter Reference List'!$F$4,$S2158-4,0)))</f>
        <v/>
      </c>
      <c r="H2158" s="295" t="str">
        <f ca="1">IF(ISERROR($S2158),"",OFFSET('Smelter Reference List'!$G$4,$S2158-4,0))</f>
        <v/>
      </c>
      <c r="I2158" s="296" t="str">
        <f ca="1">IF(ISERROR($S2158),"",OFFSET('Smelter Reference List'!$H$4,$S2158-4,0))</f>
        <v/>
      </c>
      <c r="J2158" s="296" t="str">
        <f ca="1">IF(ISERROR($S2158),"",OFFSET('Smelter Reference List'!$I$4,$S2158-4,0))</f>
        <v/>
      </c>
      <c r="K2158" s="297"/>
      <c r="L2158" s="297"/>
      <c r="M2158" s="297"/>
      <c r="N2158" s="297"/>
      <c r="O2158" s="297"/>
      <c r="P2158" s="297"/>
      <c r="Q2158" s="298"/>
      <c r="R2158" s="227"/>
      <c r="S2158" s="228" t="e">
        <f>IF(C2158="",NA(),MATCH($B2158&amp;$C2158,'Smelter Reference List'!$J:$J,0))</f>
        <v>#N/A</v>
      </c>
      <c r="T2158" s="229"/>
      <c r="U2158" s="229">
        <f t="shared" ca="1" si="67"/>
        <v>0</v>
      </c>
      <c r="V2158" s="229"/>
      <c r="W2158" s="229"/>
      <c r="Y2158" s="223" t="str">
        <f t="shared" si="68"/>
        <v/>
      </c>
    </row>
    <row r="2159" spans="1:25" s="223" customFormat="1" ht="20.25">
      <c r="A2159" s="293"/>
      <c r="B2159" s="294" t="str">
        <f>IF(LEN(A2159)=0,"",INDEX('Smelter Reference List'!$A:$A,MATCH($A2159,'Smelter Reference List'!$E:$E,0)))</f>
        <v/>
      </c>
      <c r="C2159" s="300" t="str">
        <f>IF(LEN(A2159)=0,"",INDEX('Smelter Reference List'!$C:$C,MATCH($A2159,'Smelter Reference List'!$E:$E,0)))</f>
        <v/>
      </c>
      <c r="D2159" s="294" t="str">
        <f ca="1">IF(ISERROR($S2159),"",OFFSET('Smelter Reference List'!$C$4,$S2159-4,0)&amp;"")</f>
        <v/>
      </c>
      <c r="E2159" s="294" t="str">
        <f ca="1">IF(ISERROR($S2159),"",OFFSET('Smelter Reference List'!$D$4,$S2159-4,0)&amp;"")</f>
        <v/>
      </c>
      <c r="F2159" s="294" t="str">
        <f ca="1">IF(ISERROR($S2159),"",OFFSET('Smelter Reference List'!$E$4,$S2159-4,0))</f>
        <v/>
      </c>
      <c r="G2159" s="294" t="str">
        <f ca="1">IF(C2159=$U$4,"Enter smelter details", IF(ISERROR($S2159),"",OFFSET('Smelter Reference List'!$F$4,$S2159-4,0)))</f>
        <v/>
      </c>
      <c r="H2159" s="295" t="str">
        <f ca="1">IF(ISERROR($S2159),"",OFFSET('Smelter Reference List'!$G$4,$S2159-4,0))</f>
        <v/>
      </c>
      <c r="I2159" s="296" t="str">
        <f ca="1">IF(ISERROR($S2159),"",OFFSET('Smelter Reference List'!$H$4,$S2159-4,0))</f>
        <v/>
      </c>
      <c r="J2159" s="296" t="str">
        <f ca="1">IF(ISERROR($S2159),"",OFFSET('Smelter Reference List'!$I$4,$S2159-4,0))</f>
        <v/>
      </c>
      <c r="K2159" s="297"/>
      <c r="L2159" s="297"/>
      <c r="M2159" s="297"/>
      <c r="N2159" s="297"/>
      <c r="O2159" s="297"/>
      <c r="P2159" s="297"/>
      <c r="Q2159" s="298"/>
      <c r="R2159" s="227"/>
      <c r="S2159" s="228" t="e">
        <f>IF(C2159="",NA(),MATCH($B2159&amp;$C2159,'Smelter Reference List'!$J:$J,0))</f>
        <v>#N/A</v>
      </c>
      <c r="T2159" s="229"/>
      <c r="U2159" s="229">
        <f t="shared" ca="1" si="67"/>
        <v>0</v>
      </c>
      <c r="V2159" s="229"/>
      <c r="W2159" s="229"/>
      <c r="Y2159" s="223" t="str">
        <f t="shared" si="68"/>
        <v/>
      </c>
    </row>
    <row r="2160" spans="1:25" s="223" customFormat="1" ht="20.25">
      <c r="A2160" s="293"/>
      <c r="B2160" s="294" t="str">
        <f>IF(LEN(A2160)=0,"",INDEX('Smelter Reference List'!$A:$A,MATCH($A2160,'Smelter Reference List'!$E:$E,0)))</f>
        <v/>
      </c>
      <c r="C2160" s="300" t="str">
        <f>IF(LEN(A2160)=0,"",INDEX('Smelter Reference List'!$C:$C,MATCH($A2160,'Smelter Reference List'!$E:$E,0)))</f>
        <v/>
      </c>
      <c r="D2160" s="294" t="str">
        <f ca="1">IF(ISERROR($S2160),"",OFFSET('Smelter Reference List'!$C$4,$S2160-4,0)&amp;"")</f>
        <v/>
      </c>
      <c r="E2160" s="294" t="str">
        <f ca="1">IF(ISERROR($S2160),"",OFFSET('Smelter Reference List'!$D$4,$S2160-4,0)&amp;"")</f>
        <v/>
      </c>
      <c r="F2160" s="294" t="str">
        <f ca="1">IF(ISERROR($S2160),"",OFFSET('Smelter Reference List'!$E$4,$S2160-4,0))</f>
        <v/>
      </c>
      <c r="G2160" s="294" t="str">
        <f ca="1">IF(C2160=$U$4,"Enter smelter details", IF(ISERROR($S2160),"",OFFSET('Smelter Reference List'!$F$4,$S2160-4,0)))</f>
        <v/>
      </c>
      <c r="H2160" s="295" t="str">
        <f ca="1">IF(ISERROR($S2160),"",OFFSET('Smelter Reference List'!$G$4,$S2160-4,0))</f>
        <v/>
      </c>
      <c r="I2160" s="296" t="str">
        <f ca="1">IF(ISERROR($S2160),"",OFFSET('Smelter Reference List'!$H$4,$S2160-4,0))</f>
        <v/>
      </c>
      <c r="J2160" s="296" t="str">
        <f ca="1">IF(ISERROR($S2160),"",OFFSET('Smelter Reference List'!$I$4,$S2160-4,0))</f>
        <v/>
      </c>
      <c r="K2160" s="297"/>
      <c r="L2160" s="297"/>
      <c r="M2160" s="297"/>
      <c r="N2160" s="297"/>
      <c r="O2160" s="297"/>
      <c r="P2160" s="297"/>
      <c r="Q2160" s="298"/>
      <c r="R2160" s="227"/>
      <c r="S2160" s="228" t="e">
        <f>IF(C2160="",NA(),MATCH($B2160&amp;$C2160,'Smelter Reference List'!$J:$J,0))</f>
        <v>#N/A</v>
      </c>
      <c r="T2160" s="229"/>
      <c r="U2160" s="229">
        <f t="shared" ca="1" si="67"/>
        <v>0</v>
      </c>
      <c r="V2160" s="229"/>
      <c r="W2160" s="229"/>
      <c r="Y2160" s="223" t="str">
        <f t="shared" si="68"/>
        <v/>
      </c>
    </row>
    <row r="2161" spans="1:25" s="223" customFormat="1" ht="20.25">
      <c r="A2161" s="293"/>
      <c r="B2161" s="294" t="str">
        <f>IF(LEN(A2161)=0,"",INDEX('Smelter Reference List'!$A:$A,MATCH($A2161,'Smelter Reference List'!$E:$E,0)))</f>
        <v/>
      </c>
      <c r="C2161" s="300" t="str">
        <f>IF(LEN(A2161)=0,"",INDEX('Smelter Reference List'!$C:$C,MATCH($A2161,'Smelter Reference List'!$E:$E,0)))</f>
        <v/>
      </c>
      <c r="D2161" s="294" t="str">
        <f ca="1">IF(ISERROR($S2161),"",OFFSET('Smelter Reference List'!$C$4,$S2161-4,0)&amp;"")</f>
        <v/>
      </c>
      <c r="E2161" s="294" t="str">
        <f ca="1">IF(ISERROR($S2161),"",OFFSET('Smelter Reference List'!$D$4,$S2161-4,0)&amp;"")</f>
        <v/>
      </c>
      <c r="F2161" s="294" t="str">
        <f ca="1">IF(ISERROR($S2161),"",OFFSET('Smelter Reference List'!$E$4,$S2161-4,0))</f>
        <v/>
      </c>
      <c r="G2161" s="294" t="str">
        <f ca="1">IF(C2161=$U$4,"Enter smelter details", IF(ISERROR($S2161),"",OFFSET('Smelter Reference List'!$F$4,$S2161-4,0)))</f>
        <v/>
      </c>
      <c r="H2161" s="295" t="str">
        <f ca="1">IF(ISERROR($S2161),"",OFFSET('Smelter Reference List'!$G$4,$S2161-4,0))</f>
        <v/>
      </c>
      <c r="I2161" s="296" t="str">
        <f ca="1">IF(ISERROR($S2161),"",OFFSET('Smelter Reference List'!$H$4,$S2161-4,0))</f>
        <v/>
      </c>
      <c r="J2161" s="296" t="str">
        <f ca="1">IF(ISERROR($S2161),"",OFFSET('Smelter Reference List'!$I$4,$S2161-4,0))</f>
        <v/>
      </c>
      <c r="K2161" s="297"/>
      <c r="L2161" s="297"/>
      <c r="M2161" s="297"/>
      <c r="N2161" s="297"/>
      <c r="O2161" s="297"/>
      <c r="P2161" s="297"/>
      <c r="Q2161" s="298"/>
      <c r="R2161" s="227"/>
      <c r="S2161" s="228" t="e">
        <f>IF(C2161="",NA(),MATCH($B2161&amp;$C2161,'Smelter Reference List'!$J:$J,0))</f>
        <v>#N/A</v>
      </c>
      <c r="T2161" s="229"/>
      <c r="U2161" s="229">
        <f t="shared" ca="1" si="67"/>
        <v>0</v>
      </c>
      <c r="V2161" s="229"/>
      <c r="W2161" s="229"/>
      <c r="Y2161" s="223" t="str">
        <f t="shared" si="68"/>
        <v/>
      </c>
    </row>
    <row r="2162" spans="1:25" s="223" customFormat="1" ht="20.25">
      <c r="A2162" s="293"/>
      <c r="B2162" s="294" t="str">
        <f>IF(LEN(A2162)=0,"",INDEX('Smelter Reference List'!$A:$A,MATCH($A2162,'Smelter Reference List'!$E:$E,0)))</f>
        <v/>
      </c>
      <c r="C2162" s="300" t="str">
        <f>IF(LEN(A2162)=0,"",INDEX('Smelter Reference List'!$C:$C,MATCH($A2162,'Smelter Reference List'!$E:$E,0)))</f>
        <v/>
      </c>
      <c r="D2162" s="294" t="str">
        <f ca="1">IF(ISERROR($S2162),"",OFFSET('Smelter Reference List'!$C$4,$S2162-4,0)&amp;"")</f>
        <v/>
      </c>
      <c r="E2162" s="294" t="str">
        <f ca="1">IF(ISERROR($S2162),"",OFFSET('Smelter Reference List'!$D$4,$S2162-4,0)&amp;"")</f>
        <v/>
      </c>
      <c r="F2162" s="294" t="str">
        <f ca="1">IF(ISERROR($S2162),"",OFFSET('Smelter Reference List'!$E$4,$S2162-4,0))</f>
        <v/>
      </c>
      <c r="G2162" s="294" t="str">
        <f ca="1">IF(C2162=$U$4,"Enter smelter details", IF(ISERROR($S2162),"",OFFSET('Smelter Reference List'!$F$4,$S2162-4,0)))</f>
        <v/>
      </c>
      <c r="H2162" s="295" t="str">
        <f ca="1">IF(ISERROR($S2162),"",OFFSET('Smelter Reference List'!$G$4,$S2162-4,0))</f>
        <v/>
      </c>
      <c r="I2162" s="296" t="str">
        <f ca="1">IF(ISERROR($S2162),"",OFFSET('Smelter Reference List'!$H$4,$S2162-4,0))</f>
        <v/>
      </c>
      <c r="J2162" s="296" t="str">
        <f ca="1">IF(ISERROR($S2162),"",OFFSET('Smelter Reference List'!$I$4,$S2162-4,0))</f>
        <v/>
      </c>
      <c r="K2162" s="297"/>
      <c r="L2162" s="297"/>
      <c r="M2162" s="297"/>
      <c r="N2162" s="297"/>
      <c r="O2162" s="297"/>
      <c r="P2162" s="297"/>
      <c r="Q2162" s="298"/>
      <c r="R2162" s="227"/>
      <c r="S2162" s="228" t="e">
        <f>IF(C2162="",NA(),MATCH($B2162&amp;$C2162,'Smelter Reference List'!$J:$J,0))</f>
        <v>#N/A</v>
      </c>
      <c r="T2162" s="229"/>
      <c r="U2162" s="229">
        <f t="shared" ca="1" si="67"/>
        <v>0</v>
      </c>
      <c r="V2162" s="229"/>
      <c r="W2162" s="229"/>
      <c r="Y2162" s="223" t="str">
        <f t="shared" si="68"/>
        <v/>
      </c>
    </row>
    <row r="2163" spans="1:25" s="223" customFormat="1" ht="20.25">
      <c r="A2163" s="293"/>
      <c r="B2163" s="294" t="str">
        <f>IF(LEN(A2163)=0,"",INDEX('Smelter Reference List'!$A:$A,MATCH($A2163,'Smelter Reference List'!$E:$E,0)))</f>
        <v/>
      </c>
      <c r="C2163" s="300" t="str">
        <f>IF(LEN(A2163)=0,"",INDEX('Smelter Reference List'!$C:$C,MATCH($A2163,'Smelter Reference List'!$E:$E,0)))</f>
        <v/>
      </c>
      <c r="D2163" s="294" t="str">
        <f ca="1">IF(ISERROR($S2163),"",OFFSET('Smelter Reference List'!$C$4,$S2163-4,0)&amp;"")</f>
        <v/>
      </c>
      <c r="E2163" s="294" t="str">
        <f ca="1">IF(ISERROR($S2163),"",OFFSET('Smelter Reference List'!$D$4,$S2163-4,0)&amp;"")</f>
        <v/>
      </c>
      <c r="F2163" s="294" t="str">
        <f ca="1">IF(ISERROR($S2163),"",OFFSET('Smelter Reference List'!$E$4,$S2163-4,0))</f>
        <v/>
      </c>
      <c r="G2163" s="294" t="str">
        <f ca="1">IF(C2163=$U$4,"Enter smelter details", IF(ISERROR($S2163),"",OFFSET('Smelter Reference List'!$F$4,$S2163-4,0)))</f>
        <v/>
      </c>
      <c r="H2163" s="295" t="str">
        <f ca="1">IF(ISERROR($S2163),"",OFFSET('Smelter Reference List'!$G$4,$S2163-4,0))</f>
        <v/>
      </c>
      <c r="I2163" s="296" t="str">
        <f ca="1">IF(ISERROR($S2163),"",OFFSET('Smelter Reference List'!$H$4,$S2163-4,0))</f>
        <v/>
      </c>
      <c r="J2163" s="296" t="str">
        <f ca="1">IF(ISERROR($S2163),"",OFFSET('Smelter Reference List'!$I$4,$S2163-4,0))</f>
        <v/>
      </c>
      <c r="K2163" s="297"/>
      <c r="L2163" s="297"/>
      <c r="M2163" s="297"/>
      <c r="N2163" s="297"/>
      <c r="O2163" s="297"/>
      <c r="P2163" s="297"/>
      <c r="Q2163" s="298"/>
      <c r="R2163" s="227"/>
      <c r="S2163" s="228" t="e">
        <f>IF(C2163="",NA(),MATCH($B2163&amp;$C2163,'Smelter Reference List'!$J:$J,0))</f>
        <v>#N/A</v>
      </c>
      <c r="T2163" s="229"/>
      <c r="U2163" s="229">
        <f t="shared" ca="1" si="67"/>
        <v>0</v>
      </c>
      <c r="V2163" s="229"/>
      <c r="W2163" s="229"/>
      <c r="Y2163" s="223" t="str">
        <f t="shared" si="68"/>
        <v/>
      </c>
    </row>
    <row r="2164" spans="1:25" s="223" customFormat="1" ht="20.25">
      <c r="A2164" s="293"/>
      <c r="B2164" s="294" t="str">
        <f>IF(LEN(A2164)=0,"",INDEX('Smelter Reference List'!$A:$A,MATCH($A2164,'Smelter Reference List'!$E:$E,0)))</f>
        <v/>
      </c>
      <c r="C2164" s="300" t="str">
        <f>IF(LEN(A2164)=0,"",INDEX('Smelter Reference List'!$C:$C,MATCH($A2164,'Smelter Reference List'!$E:$E,0)))</f>
        <v/>
      </c>
      <c r="D2164" s="294" t="str">
        <f ca="1">IF(ISERROR($S2164),"",OFFSET('Smelter Reference List'!$C$4,$S2164-4,0)&amp;"")</f>
        <v/>
      </c>
      <c r="E2164" s="294" t="str">
        <f ca="1">IF(ISERROR($S2164),"",OFFSET('Smelter Reference List'!$D$4,$S2164-4,0)&amp;"")</f>
        <v/>
      </c>
      <c r="F2164" s="294" t="str">
        <f ca="1">IF(ISERROR($S2164),"",OFFSET('Smelter Reference List'!$E$4,$S2164-4,0))</f>
        <v/>
      </c>
      <c r="G2164" s="294" t="str">
        <f ca="1">IF(C2164=$U$4,"Enter smelter details", IF(ISERROR($S2164),"",OFFSET('Smelter Reference List'!$F$4,$S2164-4,0)))</f>
        <v/>
      </c>
      <c r="H2164" s="295" t="str">
        <f ca="1">IF(ISERROR($S2164),"",OFFSET('Smelter Reference List'!$G$4,$S2164-4,0))</f>
        <v/>
      </c>
      <c r="I2164" s="296" t="str">
        <f ca="1">IF(ISERROR($S2164),"",OFFSET('Smelter Reference List'!$H$4,$S2164-4,0))</f>
        <v/>
      </c>
      <c r="J2164" s="296" t="str">
        <f ca="1">IF(ISERROR($S2164),"",OFFSET('Smelter Reference List'!$I$4,$S2164-4,0))</f>
        <v/>
      </c>
      <c r="K2164" s="297"/>
      <c r="L2164" s="297"/>
      <c r="M2164" s="297"/>
      <c r="N2164" s="297"/>
      <c r="O2164" s="297"/>
      <c r="P2164" s="297"/>
      <c r="Q2164" s="298"/>
      <c r="R2164" s="227"/>
      <c r="S2164" s="228" t="e">
        <f>IF(C2164="",NA(),MATCH($B2164&amp;$C2164,'Smelter Reference List'!$J:$J,0))</f>
        <v>#N/A</v>
      </c>
      <c r="T2164" s="229"/>
      <c r="U2164" s="229">
        <f t="shared" ca="1" si="67"/>
        <v>0</v>
      </c>
      <c r="V2164" s="229"/>
      <c r="W2164" s="229"/>
      <c r="Y2164" s="223" t="str">
        <f t="shared" si="68"/>
        <v/>
      </c>
    </row>
    <row r="2165" spans="1:25" s="223" customFormat="1" ht="20.25">
      <c r="A2165" s="293"/>
      <c r="B2165" s="294" t="str">
        <f>IF(LEN(A2165)=0,"",INDEX('Smelter Reference List'!$A:$A,MATCH($A2165,'Smelter Reference List'!$E:$E,0)))</f>
        <v/>
      </c>
      <c r="C2165" s="300" t="str">
        <f>IF(LEN(A2165)=0,"",INDEX('Smelter Reference List'!$C:$C,MATCH($A2165,'Smelter Reference List'!$E:$E,0)))</f>
        <v/>
      </c>
      <c r="D2165" s="294" t="str">
        <f ca="1">IF(ISERROR($S2165),"",OFFSET('Smelter Reference List'!$C$4,$S2165-4,0)&amp;"")</f>
        <v/>
      </c>
      <c r="E2165" s="294" t="str">
        <f ca="1">IF(ISERROR($S2165),"",OFFSET('Smelter Reference List'!$D$4,$S2165-4,0)&amp;"")</f>
        <v/>
      </c>
      <c r="F2165" s="294" t="str">
        <f ca="1">IF(ISERROR($S2165),"",OFFSET('Smelter Reference List'!$E$4,$S2165-4,0))</f>
        <v/>
      </c>
      <c r="G2165" s="294" t="str">
        <f ca="1">IF(C2165=$U$4,"Enter smelter details", IF(ISERROR($S2165),"",OFFSET('Smelter Reference List'!$F$4,$S2165-4,0)))</f>
        <v/>
      </c>
      <c r="H2165" s="295" t="str">
        <f ca="1">IF(ISERROR($S2165),"",OFFSET('Smelter Reference List'!$G$4,$S2165-4,0))</f>
        <v/>
      </c>
      <c r="I2165" s="296" t="str">
        <f ca="1">IF(ISERROR($S2165),"",OFFSET('Smelter Reference List'!$H$4,$S2165-4,0))</f>
        <v/>
      </c>
      <c r="J2165" s="296" t="str">
        <f ca="1">IF(ISERROR($S2165),"",OFFSET('Smelter Reference List'!$I$4,$S2165-4,0))</f>
        <v/>
      </c>
      <c r="K2165" s="297"/>
      <c r="L2165" s="297"/>
      <c r="M2165" s="297"/>
      <c r="N2165" s="297"/>
      <c r="O2165" s="297"/>
      <c r="P2165" s="297"/>
      <c r="Q2165" s="298"/>
      <c r="R2165" s="227"/>
      <c r="S2165" s="228" t="e">
        <f>IF(C2165="",NA(),MATCH($B2165&amp;$C2165,'Smelter Reference List'!$J:$J,0))</f>
        <v>#N/A</v>
      </c>
      <c r="T2165" s="229"/>
      <c r="U2165" s="229">
        <f t="shared" ca="1" si="67"/>
        <v>0</v>
      </c>
      <c r="V2165" s="229"/>
      <c r="W2165" s="229"/>
      <c r="Y2165" s="223" t="str">
        <f t="shared" si="68"/>
        <v/>
      </c>
    </row>
    <row r="2166" spans="1:25" s="223" customFormat="1" ht="20.25">
      <c r="A2166" s="293"/>
      <c r="B2166" s="294" t="str">
        <f>IF(LEN(A2166)=0,"",INDEX('Smelter Reference List'!$A:$A,MATCH($A2166,'Smelter Reference List'!$E:$E,0)))</f>
        <v/>
      </c>
      <c r="C2166" s="300" t="str">
        <f>IF(LEN(A2166)=0,"",INDEX('Smelter Reference List'!$C:$C,MATCH($A2166,'Smelter Reference List'!$E:$E,0)))</f>
        <v/>
      </c>
      <c r="D2166" s="294" t="str">
        <f ca="1">IF(ISERROR($S2166),"",OFFSET('Smelter Reference List'!$C$4,$S2166-4,0)&amp;"")</f>
        <v/>
      </c>
      <c r="E2166" s="294" t="str">
        <f ca="1">IF(ISERROR($S2166),"",OFFSET('Smelter Reference List'!$D$4,$S2166-4,0)&amp;"")</f>
        <v/>
      </c>
      <c r="F2166" s="294" t="str">
        <f ca="1">IF(ISERROR($S2166),"",OFFSET('Smelter Reference List'!$E$4,$S2166-4,0))</f>
        <v/>
      </c>
      <c r="G2166" s="294" t="str">
        <f ca="1">IF(C2166=$U$4,"Enter smelter details", IF(ISERROR($S2166),"",OFFSET('Smelter Reference List'!$F$4,$S2166-4,0)))</f>
        <v/>
      </c>
      <c r="H2166" s="295" t="str">
        <f ca="1">IF(ISERROR($S2166),"",OFFSET('Smelter Reference List'!$G$4,$S2166-4,0))</f>
        <v/>
      </c>
      <c r="I2166" s="296" t="str">
        <f ca="1">IF(ISERROR($S2166),"",OFFSET('Smelter Reference List'!$H$4,$S2166-4,0))</f>
        <v/>
      </c>
      <c r="J2166" s="296" t="str">
        <f ca="1">IF(ISERROR($S2166),"",OFFSET('Smelter Reference List'!$I$4,$S2166-4,0))</f>
        <v/>
      </c>
      <c r="K2166" s="297"/>
      <c r="L2166" s="297"/>
      <c r="M2166" s="297"/>
      <c r="N2166" s="297"/>
      <c r="O2166" s="297"/>
      <c r="P2166" s="297"/>
      <c r="Q2166" s="298"/>
      <c r="R2166" s="227"/>
      <c r="S2166" s="228" t="e">
        <f>IF(C2166="",NA(),MATCH($B2166&amp;$C2166,'Smelter Reference List'!$J:$J,0))</f>
        <v>#N/A</v>
      </c>
      <c r="T2166" s="229"/>
      <c r="U2166" s="229">
        <f t="shared" ca="1" si="67"/>
        <v>0</v>
      </c>
      <c r="V2166" s="229"/>
      <c r="W2166" s="229"/>
      <c r="Y2166" s="223" t="str">
        <f t="shared" si="68"/>
        <v/>
      </c>
    </row>
    <row r="2167" spans="1:25" s="223" customFormat="1" ht="20.25">
      <c r="A2167" s="293"/>
      <c r="B2167" s="294" t="str">
        <f>IF(LEN(A2167)=0,"",INDEX('Smelter Reference List'!$A:$A,MATCH($A2167,'Smelter Reference List'!$E:$E,0)))</f>
        <v/>
      </c>
      <c r="C2167" s="300" t="str">
        <f>IF(LEN(A2167)=0,"",INDEX('Smelter Reference List'!$C:$C,MATCH($A2167,'Smelter Reference List'!$E:$E,0)))</f>
        <v/>
      </c>
      <c r="D2167" s="294" t="str">
        <f ca="1">IF(ISERROR($S2167),"",OFFSET('Smelter Reference List'!$C$4,$S2167-4,0)&amp;"")</f>
        <v/>
      </c>
      <c r="E2167" s="294" t="str">
        <f ca="1">IF(ISERROR($S2167),"",OFFSET('Smelter Reference List'!$D$4,$S2167-4,0)&amp;"")</f>
        <v/>
      </c>
      <c r="F2167" s="294" t="str">
        <f ca="1">IF(ISERROR($S2167),"",OFFSET('Smelter Reference List'!$E$4,$S2167-4,0))</f>
        <v/>
      </c>
      <c r="G2167" s="294" t="str">
        <f ca="1">IF(C2167=$U$4,"Enter smelter details", IF(ISERROR($S2167),"",OFFSET('Smelter Reference List'!$F$4,$S2167-4,0)))</f>
        <v/>
      </c>
      <c r="H2167" s="295" t="str">
        <f ca="1">IF(ISERROR($S2167),"",OFFSET('Smelter Reference List'!$G$4,$S2167-4,0))</f>
        <v/>
      </c>
      <c r="I2167" s="296" t="str">
        <f ca="1">IF(ISERROR($S2167),"",OFFSET('Smelter Reference List'!$H$4,$S2167-4,0))</f>
        <v/>
      </c>
      <c r="J2167" s="296" t="str">
        <f ca="1">IF(ISERROR($S2167),"",OFFSET('Smelter Reference List'!$I$4,$S2167-4,0))</f>
        <v/>
      </c>
      <c r="K2167" s="297"/>
      <c r="L2167" s="297"/>
      <c r="M2167" s="297"/>
      <c r="N2167" s="297"/>
      <c r="O2167" s="297"/>
      <c r="P2167" s="297"/>
      <c r="Q2167" s="298"/>
      <c r="R2167" s="227"/>
      <c r="S2167" s="228" t="e">
        <f>IF(C2167="",NA(),MATCH($B2167&amp;$C2167,'Smelter Reference List'!$J:$J,0))</f>
        <v>#N/A</v>
      </c>
      <c r="T2167" s="229"/>
      <c r="U2167" s="229">
        <f t="shared" ca="1" si="67"/>
        <v>0</v>
      </c>
      <c r="V2167" s="229"/>
      <c r="W2167" s="229"/>
      <c r="Y2167" s="223" t="str">
        <f t="shared" si="68"/>
        <v/>
      </c>
    </row>
    <row r="2168" spans="1:25" s="223" customFormat="1" ht="20.25">
      <c r="A2168" s="293"/>
      <c r="B2168" s="294" t="str">
        <f>IF(LEN(A2168)=0,"",INDEX('Smelter Reference List'!$A:$A,MATCH($A2168,'Smelter Reference List'!$E:$E,0)))</f>
        <v/>
      </c>
      <c r="C2168" s="300" t="str">
        <f>IF(LEN(A2168)=0,"",INDEX('Smelter Reference List'!$C:$C,MATCH($A2168,'Smelter Reference List'!$E:$E,0)))</f>
        <v/>
      </c>
      <c r="D2168" s="294" t="str">
        <f ca="1">IF(ISERROR($S2168),"",OFFSET('Smelter Reference List'!$C$4,$S2168-4,0)&amp;"")</f>
        <v/>
      </c>
      <c r="E2168" s="294" t="str">
        <f ca="1">IF(ISERROR($S2168),"",OFFSET('Smelter Reference List'!$D$4,$S2168-4,0)&amp;"")</f>
        <v/>
      </c>
      <c r="F2168" s="294" t="str">
        <f ca="1">IF(ISERROR($S2168),"",OFFSET('Smelter Reference List'!$E$4,$S2168-4,0))</f>
        <v/>
      </c>
      <c r="G2168" s="294" t="str">
        <f ca="1">IF(C2168=$U$4,"Enter smelter details", IF(ISERROR($S2168),"",OFFSET('Smelter Reference List'!$F$4,$S2168-4,0)))</f>
        <v/>
      </c>
      <c r="H2168" s="295" t="str">
        <f ca="1">IF(ISERROR($S2168),"",OFFSET('Smelter Reference List'!$G$4,$S2168-4,0))</f>
        <v/>
      </c>
      <c r="I2168" s="296" t="str">
        <f ca="1">IF(ISERROR($S2168),"",OFFSET('Smelter Reference List'!$H$4,$S2168-4,0))</f>
        <v/>
      </c>
      <c r="J2168" s="296" t="str">
        <f ca="1">IF(ISERROR($S2168),"",OFFSET('Smelter Reference List'!$I$4,$S2168-4,0))</f>
        <v/>
      </c>
      <c r="K2168" s="297"/>
      <c r="L2168" s="297"/>
      <c r="M2168" s="297"/>
      <c r="N2168" s="297"/>
      <c r="O2168" s="297"/>
      <c r="P2168" s="297"/>
      <c r="Q2168" s="298"/>
      <c r="R2168" s="227"/>
      <c r="S2168" s="228" t="e">
        <f>IF(C2168="",NA(),MATCH($B2168&amp;$C2168,'Smelter Reference List'!$J:$J,0))</f>
        <v>#N/A</v>
      </c>
      <c r="T2168" s="229"/>
      <c r="U2168" s="229">
        <f t="shared" ca="1" si="67"/>
        <v>0</v>
      </c>
      <c r="V2168" s="229"/>
      <c r="W2168" s="229"/>
      <c r="Y2168" s="223" t="str">
        <f t="shared" si="68"/>
        <v/>
      </c>
    </row>
    <row r="2169" spans="1:25" s="223" customFormat="1" ht="20.25">
      <c r="A2169" s="293"/>
      <c r="B2169" s="294" t="str">
        <f>IF(LEN(A2169)=0,"",INDEX('Smelter Reference List'!$A:$A,MATCH($A2169,'Smelter Reference List'!$E:$E,0)))</f>
        <v/>
      </c>
      <c r="C2169" s="300" t="str">
        <f>IF(LEN(A2169)=0,"",INDEX('Smelter Reference List'!$C:$C,MATCH($A2169,'Smelter Reference List'!$E:$E,0)))</f>
        <v/>
      </c>
      <c r="D2169" s="294" t="str">
        <f ca="1">IF(ISERROR($S2169),"",OFFSET('Smelter Reference List'!$C$4,$S2169-4,0)&amp;"")</f>
        <v/>
      </c>
      <c r="E2169" s="294" t="str">
        <f ca="1">IF(ISERROR($S2169),"",OFFSET('Smelter Reference List'!$D$4,$S2169-4,0)&amp;"")</f>
        <v/>
      </c>
      <c r="F2169" s="294" t="str">
        <f ca="1">IF(ISERROR($S2169),"",OFFSET('Smelter Reference List'!$E$4,$S2169-4,0))</f>
        <v/>
      </c>
      <c r="G2169" s="294" t="str">
        <f ca="1">IF(C2169=$U$4,"Enter smelter details", IF(ISERROR($S2169),"",OFFSET('Smelter Reference List'!$F$4,$S2169-4,0)))</f>
        <v/>
      </c>
      <c r="H2169" s="295" t="str">
        <f ca="1">IF(ISERROR($S2169),"",OFFSET('Smelter Reference List'!$G$4,$S2169-4,0))</f>
        <v/>
      </c>
      <c r="I2169" s="296" t="str">
        <f ca="1">IF(ISERROR($S2169),"",OFFSET('Smelter Reference List'!$H$4,$S2169-4,0))</f>
        <v/>
      </c>
      <c r="J2169" s="296" t="str">
        <f ca="1">IF(ISERROR($S2169),"",OFFSET('Smelter Reference List'!$I$4,$S2169-4,0))</f>
        <v/>
      </c>
      <c r="K2169" s="297"/>
      <c r="L2169" s="297"/>
      <c r="M2169" s="297"/>
      <c r="N2169" s="297"/>
      <c r="O2169" s="297"/>
      <c r="P2169" s="297"/>
      <c r="Q2169" s="298"/>
      <c r="R2169" s="227"/>
      <c r="S2169" s="228" t="e">
        <f>IF(C2169="",NA(),MATCH($B2169&amp;$C2169,'Smelter Reference List'!$J:$J,0))</f>
        <v>#N/A</v>
      </c>
      <c r="T2169" s="229"/>
      <c r="U2169" s="229">
        <f t="shared" ca="1" si="67"/>
        <v>0</v>
      </c>
      <c r="V2169" s="229"/>
      <c r="W2169" s="229"/>
      <c r="Y2169" s="223" t="str">
        <f t="shared" si="68"/>
        <v/>
      </c>
    </row>
    <row r="2170" spans="1:25" s="223" customFormat="1" ht="20.25">
      <c r="A2170" s="293"/>
      <c r="B2170" s="294" t="str">
        <f>IF(LEN(A2170)=0,"",INDEX('Smelter Reference List'!$A:$A,MATCH($A2170,'Smelter Reference List'!$E:$E,0)))</f>
        <v/>
      </c>
      <c r="C2170" s="300" t="str">
        <f>IF(LEN(A2170)=0,"",INDEX('Smelter Reference List'!$C:$C,MATCH($A2170,'Smelter Reference List'!$E:$E,0)))</f>
        <v/>
      </c>
      <c r="D2170" s="294" t="str">
        <f ca="1">IF(ISERROR($S2170),"",OFFSET('Smelter Reference List'!$C$4,$S2170-4,0)&amp;"")</f>
        <v/>
      </c>
      <c r="E2170" s="294" t="str">
        <f ca="1">IF(ISERROR($S2170),"",OFFSET('Smelter Reference List'!$D$4,$S2170-4,0)&amp;"")</f>
        <v/>
      </c>
      <c r="F2170" s="294" t="str">
        <f ca="1">IF(ISERROR($S2170),"",OFFSET('Smelter Reference List'!$E$4,$S2170-4,0))</f>
        <v/>
      </c>
      <c r="G2170" s="294" t="str">
        <f ca="1">IF(C2170=$U$4,"Enter smelter details", IF(ISERROR($S2170),"",OFFSET('Smelter Reference List'!$F$4,$S2170-4,0)))</f>
        <v/>
      </c>
      <c r="H2170" s="295" t="str">
        <f ca="1">IF(ISERROR($S2170),"",OFFSET('Smelter Reference List'!$G$4,$S2170-4,0))</f>
        <v/>
      </c>
      <c r="I2170" s="296" t="str">
        <f ca="1">IF(ISERROR($S2170),"",OFFSET('Smelter Reference List'!$H$4,$S2170-4,0))</f>
        <v/>
      </c>
      <c r="J2170" s="296" t="str">
        <f ca="1">IF(ISERROR($S2170),"",OFFSET('Smelter Reference List'!$I$4,$S2170-4,0))</f>
        <v/>
      </c>
      <c r="K2170" s="297"/>
      <c r="L2170" s="297"/>
      <c r="M2170" s="297"/>
      <c r="N2170" s="297"/>
      <c r="O2170" s="297"/>
      <c r="P2170" s="297"/>
      <c r="Q2170" s="298"/>
      <c r="R2170" s="227"/>
      <c r="S2170" s="228" t="e">
        <f>IF(C2170="",NA(),MATCH($B2170&amp;$C2170,'Smelter Reference List'!$J:$J,0))</f>
        <v>#N/A</v>
      </c>
      <c r="T2170" s="229"/>
      <c r="U2170" s="229">
        <f t="shared" ca="1" si="67"/>
        <v>0</v>
      </c>
      <c r="V2170" s="229"/>
      <c r="W2170" s="229"/>
      <c r="Y2170" s="223" t="str">
        <f t="shared" si="68"/>
        <v/>
      </c>
    </row>
    <row r="2171" spans="1:25" s="223" customFormat="1" ht="20.25">
      <c r="A2171" s="293"/>
      <c r="B2171" s="294" t="str">
        <f>IF(LEN(A2171)=0,"",INDEX('Smelter Reference List'!$A:$A,MATCH($A2171,'Smelter Reference List'!$E:$E,0)))</f>
        <v/>
      </c>
      <c r="C2171" s="300" t="str">
        <f>IF(LEN(A2171)=0,"",INDEX('Smelter Reference List'!$C:$C,MATCH($A2171,'Smelter Reference List'!$E:$E,0)))</f>
        <v/>
      </c>
      <c r="D2171" s="294" t="str">
        <f ca="1">IF(ISERROR($S2171),"",OFFSET('Smelter Reference List'!$C$4,$S2171-4,0)&amp;"")</f>
        <v/>
      </c>
      <c r="E2171" s="294" t="str">
        <f ca="1">IF(ISERROR($S2171),"",OFFSET('Smelter Reference List'!$D$4,$S2171-4,0)&amp;"")</f>
        <v/>
      </c>
      <c r="F2171" s="294" t="str">
        <f ca="1">IF(ISERROR($S2171),"",OFFSET('Smelter Reference List'!$E$4,$S2171-4,0))</f>
        <v/>
      </c>
      <c r="G2171" s="294" t="str">
        <f ca="1">IF(C2171=$U$4,"Enter smelter details", IF(ISERROR($S2171),"",OFFSET('Smelter Reference List'!$F$4,$S2171-4,0)))</f>
        <v/>
      </c>
      <c r="H2171" s="295" t="str">
        <f ca="1">IF(ISERROR($S2171),"",OFFSET('Smelter Reference List'!$G$4,$S2171-4,0))</f>
        <v/>
      </c>
      <c r="I2171" s="296" t="str">
        <f ca="1">IF(ISERROR($S2171),"",OFFSET('Smelter Reference List'!$H$4,$S2171-4,0))</f>
        <v/>
      </c>
      <c r="J2171" s="296" t="str">
        <f ca="1">IF(ISERROR($S2171),"",OFFSET('Smelter Reference List'!$I$4,$S2171-4,0))</f>
        <v/>
      </c>
      <c r="K2171" s="297"/>
      <c r="L2171" s="297"/>
      <c r="M2171" s="297"/>
      <c r="N2171" s="297"/>
      <c r="O2171" s="297"/>
      <c r="P2171" s="297"/>
      <c r="Q2171" s="298"/>
      <c r="R2171" s="227"/>
      <c r="S2171" s="228" t="e">
        <f>IF(C2171="",NA(),MATCH($B2171&amp;$C2171,'Smelter Reference List'!$J:$J,0))</f>
        <v>#N/A</v>
      </c>
      <c r="T2171" s="229"/>
      <c r="U2171" s="229">
        <f t="shared" ca="1" si="67"/>
        <v>0</v>
      </c>
      <c r="V2171" s="229"/>
      <c r="W2171" s="229"/>
      <c r="Y2171" s="223" t="str">
        <f t="shared" si="68"/>
        <v/>
      </c>
    </row>
    <row r="2172" spans="1:25" s="223" customFormat="1" ht="20.25">
      <c r="A2172" s="293"/>
      <c r="B2172" s="294" t="str">
        <f>IF(LEN(A2172)=0,"",INDEX('Smelter Reference List'!$A:$A,MATCH($A2172,'Smelter Reference List'!$E:$E,0)))</f>
        <v/>
      </c>
      <c r="C2172" s="300" t="str">
        <f>IF(LEN(A2172)=0,"",INDEX('Smelter Reference List'!$C:$C,MATCH($A2172,'Smelter Reference List'!$E:$E,0)))</f>
        <v/>
      </c>
      <c r="D2172" s="294" t="str">
        <f ca="1">IF(ISERROR($S2172),"",OFFSET('Smelter Reference List'!$C$4,$S2172-4,0)&amp;"")</f>
        <v/>
      </c>
      <c r="E2172" s="294" t="str">
        <f ca="1">IF(ISERROR($S2172),"",OFFSET('Smelter Reference List'!$D$4,$S2172-4,0)&amp;"")</f>
        <v/>
      </c>
      <c r="F2172" s="294" t="str">
        <f ca="1">IF(ISERROR($S2172),"",OFFSET('Smelter Reference List'!$E$4,$S2172-4,0))</f>
        <v/>
      </c>
      <c r="G2172" s="294" t="str">
        <f ca="1">IF(C2172=$U$4,"Enter smelter details", IF(ISERROR($S2172),"",OFFSET('Smelter Reference List'!$F$4,$S2172-4,0)))</f>
        <v/>
      </c>
      <c r="H2172" s="295" t="str">
        <f ca="1">IF(ISERROR($S2172),"",OFFSET('Smelter Reference List'!$G$4,$S2172-4,0))</f>
        <v/>
      </c>
      <c r="I2172" s="296" t="str">
        <f ca="1">IF(ISERROR($S2172),"",OFFSET('Smelter Reference List'!$H$4,$S2172-4,0))</f>
        <v/>
      </c>
      <c r="J2172" s="296" t="str">
        <f ca="1">IF(ISERROR($S2172),"",OFFSET('Smelter Reference List'!$I$4,$S2172-4,0))</f>
        <v/>
      </c>
      <c r="K2172" s="297"/>
      <c r="L2172" s="297"/>
      <c r="M2172" s="297"/>
      <c r="N2172" s="297"/>
      <c r="O2172" s="297"/>
      <c r="P2172" s="297"/>
      <c r="Q2172" s="298"/>
      <c r="R2172" s="227"/>
      <c r="S2172" s="228" t="e">
        <f>IF(C2172="",NA(),MATCH($B2172&amp;$C2172,'Smelter Reference List'!$J:$J,0))</f>
        <v>#N/A</v>
      </c>
      <c r="T2172" s="229"/>
      <c r="U2172" s="229">
        <f t="shared" ca="1" si="67"/>
        <v>0</v>
      </c>
      <c r="V2172" s="229"/>
      <c r="W2172" s="229"/>
      <c r="Y2172" s="223" t="str">
        <f t="shared" si="68"/>
        <v/>
      </c>
    </row>
    <row r="2173" spans="1:25" s="223" customFormat="1" ht="20.25">
      <c r="A2173" s="293"/>
      <c r="B2173" s="294" t="str">
        <f>IF(LEN(A2173)=0,"",INDEX('Smelter Reference List'!$A:$A,MATCH($A2173,'Smelter Reference List'!$E:$E,0)))</f>
        <v/>
      </c>
      <c r="C2173" s="300" t="str">
        <f>IF(LEN(A2173)=0,"",INDEX('Smelter Reference List'!$C:$C,MATCH($A2173,'Smelter Reference List'!$E:$E,0)))</f>
        <v/>
      </c>
      <c r="D2173" s="294" t="str">
        <f ca="1">IF(ISERROR($S2173),"",OFFSET('Smelter Reference List'!$C$4,$S2173-4,0)&amp;"")</f>
        <v/>
      </c>
      <c r="E2173" s="294" t="str">
        <f ca="1">IF(ISERROR($S2173),"",OFFSET('Smelter Reference List'!$D$4,$S2173-4,0)&amp;"")</f>
        <v/>
      </c>
      <c r="F2173" s="294" t="str">
        <f ca="1">IF(ISERROR($S2173),"",OFFSET('Smelter Reference List'!$E$4,$S2173-4,0))</f>
        <v/>
      </c>
      <c r="G2173" s="294" t="str">
        <f ca="1">IF(C2173=$U$4,"Enter smelter details", IF(ISERROR($S2173),"",OFFSET('Smelter Reference List'!$F$4,$S2173-4,0)))</f>
        <v/>
      </c>
      <c r="H2173" s="295" t="str">
        <f ca="1">IF(ISERROR($S2173),"",OFFSET('Smelter Reference List'!$G$4,$S2173-4,0))</f>
        <v/>
      </c>
      <c r="I2173" s="296" t="str">
        <f ca="1">IF(ISERROR($S2173),"",OFFSET('Smelter Reference List'!$H$4,$S2173-4,0))</f>
        <v/>
      </c>
      <c r="J2173" s="296" t="str">
        <f ca="1">IF(ISERROR($S2173),"",OFFSET('Smelter Reference List'!$I$4,$S2173-4,0))</f>
        <v/>
      </c>
      <c r="K2173" s="297"/>
      <c r="L2173" s="297"/>
      <c r="M2173" s="297"/>
      <c r="N2173" s="297"/>
      <c r="O2173" s="297"/>
      <c r="P2173" s="297"/>
      <c r="Q2173" s="298"/>
      <c r="R2173" s="227"/>
      <c r="S2173" s="228" t="e">
        <f>IF(C2173="",NA(),MATCH($B2173&amp;$C2173,'Smelter Reference List'!$J:$J,0))</f>
        <v>#N/A</v>
      </c>
      <c r="T2173" s="229"/>
      <c r="U2173" s="229">
        <f t="shared" ca="1" si="67"/>
        <v>0</v>
      </c>
      <c r="V2173" s="229"/>
      <c r="W2173" s="229"/>
      <c r="Y2173" s="223" t="str">
        <f t="shared" si="68"/>
        <v/>
      </c>
    </row>
    <row r="2174" spans="1:25" s="223" customFormat="1" ht="20.25">
      <c r="A2174" s="293"/>
      <c r="B2174" s="294" t="str">
        <f>IF(LEN(A2174)=0,"",INDEX('Smelter Reference List'!$A:$A,MATCH($A2174,'Smelter Reference List'!$E:$E,0)))</f>
        <v/>
      </c>
      <c r="C2174" s="300" t="str">
        <f>IF(LEN(A2174)=0,"",INDEX('Smelter Reference List'!$C:$C,MATCH($A2174,'Smelter Reference List'!$E:$E,0)))</f>
        <v/>
      </c>
      <c r="D2174" s="294" t="str">
        <f ca="1">IF(ISERROR($S2174),"",OFFSET('Smelter Reference List'!$C$4,$S2174-4,0)&amp;"")</f>
        <v/>
      </c>
      <c r="E2174" s="294" t="str">
        <f ca="1">IF(ISERROR($S2174),"",OFFSET('Smelter Reference List'!$D$4,$S2174-4,0)&amp;"")</f>
        <v/>
      </c>
      <c r="F2174" s="294" t="str">
        <f ca="1">IF(ISERROR($S2174),"",OFFSET('Smelter Reference List'!$E$4,$S2174-4,0))</f>
        <v/>
      </c>
      <c r="G2174" s="294" t="str">
        <f ca="1">IF(C2174=$U$4,"Enter smelter details", IF(ISERROR($S2174),"",OFFSET('Smelter Reference List'!$F$4,$S2174-4,0)))</f>
        <v/>
      </c>
      <c r="H2174" s="295" t="str">
        <f ca="1">IF(ISERROR($S2174),"",OFFSET('Smelter Reference List'!$G$4,$S2174-4,0))</f>
        <v/>
      </c>
      <c r="I2174" s="296" t="str">
        <f ca="1">IF(ISERROR($S2174),"",OFFSET('Smelter Reference List'!$H$4,$S2174-4,0))</f>
        <v/>
      </c>
      <c r="J2174" s="296" t="str">
        <f ca="1">IF(ISERROR($S2174),"",OFFSET('Smelter Reference List'!$I$4,$S2174-4,0))</f>
        <v/>
      </c>
      <c r="K2174" s="297"/>
      <c r="L2174" s="297"/>
      <c r="M2174" s="297"/>
      <c r="N2174" s="297"/>
      <c r="O2174" s="297"/>
      <c r="P2174" s="297"/>
      <c r="Q2174" s="298"/>
      <c r="R2174" s="227"/>
      <c r="S2174" s="228" t="e">
        <f>IF(C2174="",NA(),MATCH($B2174&amp;$C2174,'Smelter Reference List'!$J:$J,0))</f>
        <v>#N/A</v>
      </c>
      <c r="T2174" s="229"/>
      <c r="U2174" s="229">
        <f t="shared" ca="1" si="67"/>
        <v>0</v>
      </c>
      <c r="V2174" s="229"/>
      <c r="W2174" s="229"/>
      <c r="Y2174" s="223" t="str">
        <f t="shared" si="68"/>
        <v/>
      </c>
    </row>
    <row r="2175" spans="1:25" s="223" customFormat="1" ht="20.25">
      <c r="A2175" s="293"/>
      <c r="B2175" s="294" t="str">
        <f>IF(LEN(A2175)=0,"",INDEX('Smelter Reference List'!$A:$A,MATCH($A2175,'Smelter Reference List'!$E:$E,0)))</f>
        <v/>
      </c>
      <c r="C2175" s="300" t="str">
        <f>IF(LEN(A2175)=0,"",INDEX('Smelter Reference List'!$C:$C,MATCH($A2175,'Smelter Reference List'!$E:$E,0)))</f>
        <v/>
      </c>
      <c r="D2175" s="294" t="str">
        <f ca="1">IF(ISERROR($S2175),"",OFFSET('Smelter Reference List'!$C$4,$S2175-4,0)&amp;"")</f>
        <v/>
      </c>
      <c r="E2175" s="294" t="str">
        <f ca="1">IF(ISERROR($S2175),"",OFFSET('Smelter Reference List'!$D$4,$S2175-4,0)&amp;"")</f>
        <v/>
      </c>
      <c r="F2175" s="294" t="str">
        <f ca="1">IF(ISERROR($S2175),"",OFFSET('Smelter Reference List'!$E$4,$S2175-4,0))</f>
        <v/>
      </c>
      <c r="G2175" s="294" t="str">
        <f ca="1">IF(C2175=$U$4,"Enter smelter details", IF(ISERROR($S2175),"",OFFSET('Smelter Reference List'!$F$4,$S2175-4,0)))</f>
        <v/>
      </c>
      <c r="H2175" s="295" t="str">
        <f ca="1">IF(ISERROR($S2175),"",OFFSET('Smelter Reference List'!$G$4,$S2175-4,0))</f>
        <v/>
      </c>
      <c r="I2175" s="296" t="str">
        <f ca="1">IF(ISERROR($S2175),"",OFFSET('Smelter Reference List'!$H$4,$S2175-4,0))</f>
        <v/>
      </c>
      <c r="J2175" s="296" t="str">
        <f ca="1">IF(ISERROR($S2175),"",OFFSET('Smelter Reference List'!$I$4,$S2175-4,0))</f>
        <v/>
      </c>
      <c r="K2175" s="297"/>
      <c r="L2175" s="297"/>
      <c r="M2175" s="297"/>
      <c r="N2175" s="297"/>
      <c r="O2175" s="297"/>
      <c r="P2175" s="297"/>
      <c r="Q2175" s="298"/>
      <c r="R2175" s="227"/>
      <c r="S2175" s="228" t="e">
        <f>IF(C2175="",NA(),MATCH($B2175&amp;$C2175,'Smelter Reference List'!$J:$J,0))</f>
        <v>#N/A</v>
      </c>
      <c r="T2175" s="229"/>
      <c r="U2175" s="229">
        <f t="shared" ca="1" si="67"/>
        <v>0</v>
      </c>
      <c r="V2175" s="229"/>
      <c r="W2175" s="229"/>
      <c r="Y2175" s="223" t="str">
        <f t="shared" si="68"/>
        <v/>
      </c>
    </row>
    <row r="2176" spans="1:25" s="223" customFormat="1" ht="20.25">
      <c r="A2176" s="293"/>
      <c r="B2176" s="294" t="str">
        <f>IF(LEN(A2176)=0,"",INDEX('Smelter Reference List'!$A:$A,MATCH($A2176,'Smelter Reference List'!$E:$E,0)))</f>
        <v/>
      </c>
      <c r="C2176" s="300" t="str">
        <f>IF(LEN(A2176)=0,"",INDEX('Smelter Reference List'!$C:$C,MATCH($A2176,'Smelter Reference List'!$E:$E,0)))</f>
        <v/>
      </c>
      <c r="D2176" s="294" t="str">
        <f ca="1">IF(ISERROR($S2176),"",OFFSET('Smelter Reference List'!$C$4,$S2176-4,0)&amp;"")</f>
        <v/>
      </c>
      <c r="E2176" s="294" t="str">
        <f ca="1">IF(ISERROR($S2176),"",OFFSET('Smelter Reference List'!$D$4,$S2176-4,0)&amp;"")</f>
        <v/>
      </c>
      <c r="F2176" s="294" t="str">
        <f ca="1">IF(ISERROR($S2176),"",OFFSET('Smelter Reference List'!$E$4,$S2176-4,0))</f>
        <v/>
      </c>
      <c r="G2176" s="294" t="str">
        <f ca="1">IF(C2176=$U$4,"Enter smelter details", IF(ISERROR($S2176),"",OFFSET('Smelter Reference List'!$F$4,$S2176-4,0)))</f>
        <v/>
      </c>
      <c r="H2176" s="295" t="str">
        <f ca="1">IF(ISERROR($S2176),"",OFFSET('Smelter Reference List'!$G$4,$S2176-4,0))</f>
        <v/>
      </c>
      <c r="I2176" s="296" t="str">
        <f ca="1">IF(ISERROR($S2176),"",OFFSET('Smelter Reference List'!$H$4,$S2176-4,0))</f>
        <v/>
      </c>
      <c r="J2176" s="296" t="str">
        <f ca="1">IF(ISERROR($S2176),"",OFFSET('Smelter Reference List'!$I$4,$S2176-4,0))</f>
        <v/>
      </c>
      <c r="K2176" s="297"/>
      <c r="L2176" s="297"/>
      <c r="M2176" s="297"/>
      <c r="N2176" s="297"/>
      <c r="O2176" s="297"/>
      <c r="P2176" s="297"/>
      <c r="Q2176" s="298"/>
      <c r="R2176" s="227"/>
      <c r="S2176" s="228" t="e">
        <f>IF(C2176="",NA(),MATCH($B2176&amp;$C2176,'Smelter Reference List'!$J:$J,0))</f>
        <v>#N/A</v>
      </c>
      <c r="T2176" s="229"/>
      <c r="U2176" s="229">
        <f t="shared" ca="1" si="67"/>
        <v>0</v>
      </c>
      <c r="V2176" s="229"/>
      <c r="W2176" s="229"/>
      <c r="Y2176" s="223" t="str">
        <f t="shared" si="68"/>
        <v/>
      </c>
    </row>
    <row r="2177" spans="1:25" s="223" customFormat="1" ht="20.25">
      <c r="A2177" s="293"/>
      <c r="B2177" s="294" t="str">
        <f>IF(LEN(A2177)=0,"",INDEX('Smelter Reference List'!$A:$A,MATCH($A2177,'Smelter Reference List'!$E:$E,0)))</f>
        <v/>
      </c>
      <c r="C2177" s="300" t="str">
        <f>IF(LEN(A2177)=0,"",INDEX('Smelter Reference List'!$C:$C,MATCH($A2177,'Smelter Reference List'!$E:$E,0)))</f>
        <v/>
      </c>
      <c r="D2177" s="294" t="str">
        <f ca="1">IF(ISERROR($S2177),"",OFFSET('Smelter Reference List'!$C$4,$S2177-4,0)&amp;"")</f>
        <v/>
      </c>
      <c r="E2177" s="294" t="str">
        <f ca="1">IF(ISERROR($S2177),"",OFFSET('Smelter Reference List'!$D$4,$S2177-4,0)&amp;"")</f>
        <v/>
      </c>
      <c r="F2177" s="294" t="str">
        <f ca="1">IF(ISERROR($S2177),"",OFFSET('Smelter Reference List'!$E$4,$S2177-4,0))</f>
        <v/>
      </c>
      <c r="G2177" s="294" t="str">
        <f ca="1">IF(C2177=$U$4,"Enter smelter details", IF(ISERROR($S2177),"",OFFSET('Smelter Reference List'!$F$4,$S2177-4,0)))</f>
        <v/>
      </c>
      <c r="H2177" s="295" t="str">
        <f ca="1">IF(ISERROR($S2177),"",OFFSET('Smelter Reference List'!$G$4,$S2177-4,0))</f>
        <v/>
      </c>
      <c r="I2177" s="296" t="str">
        <f ca="1">IF(ISERROR($S2177),"",OFFSET('Smelter Reference List'!$H$4,$S2177-4,0))</f>
        <v/>
      </c>
      <c r="J2177" s="296" t="str">
        <f ca="1">IF(ISERROR($S2177),"",OFFSET('Smelter Reference List'!$I$4,$S2177-4,0))</f>
        <v/>
      </c>
      <c r="K2177" s="297"/>
      <c r="L2177" s="297"/>
      <c r="M2177" s="297"/>
      <c r="N2177" s="297"/>
      <c r="O2177" s="297"/>
      <c r="P2177" s="297"/>
      <c r="Q2177" s="298"/>
      <c r="R2177" s="227"/>
      <c r="S2177" s="228" t="e">
        <f>IF(C2177="",NA(),MATCH($B2177&amp;$C2177,'Smelter Reference List'!$J:$J,0))</f>
        <v>#N/A</v>
      </c>
      <c r="T2177" s="229"/>
      <c r="U2177" s="229">
        <f t="shared" ca="1" si="67"/>
        <v>0</v>
      </c>
      <c r="V2177" s="229"/>
      <c r="W2177" s="229"/>
      <c r="Y2177" s="223" t="str">
        <f t="shared" si="68"/>
        <v/>
      </c>
    </row>
    <row r="2178" spans="1:25" s="223" customFormat="1" ht="20.25">
      <c r="A2178" s="293"/>
      <c r="B2178" s="294" t="str">
        <f>IF(LEN(A2178)=0,"",INDEX('Smelter Reference List'!$A:$A,MATCH($A2178,'Smelter Reference List'!$E:$E,0)))</f>
        <v/>
      </c>
      <c r="C2178" s="300" t="str">
        <f>IF(LEN(A2178)=0,"",INDEX('Smelter Reference List'!$C:$C,MATCH($A2178,'Smelter Reference List'!$E:$E,0)))</f>
        <v/>
      </c>
      <c r="D2178" s="294" t="str">
        <f ca="1">IF(ISERROR($S2178),"",OFFSET('Smelter Reference List'!$C$4,$S2178-4,0)&amp;"")</f>
        <v/>
      </c>
      <c r="E2178" s="294" t="str">
        <f ca="1">IF(ISERROR($S2178),"",OFFSET('Smelter Reference List'!$D$4,$S2178-4,0)&amp;"")</f>
        <v/>
      </c>
      <c r="F2178" s="294" t="str">
        <f ca="1">IF(ISERROR($S2178),"",OFFSET('Smelter Reference List'!$E$4,$S2178-4,0))</f>
        <v/>
      </c>
      <c r="G2178" s="294" t="str">
        <f ca="1">IF(C2178=$U$4,"Enter smelter details", IF(ISERROR($S2178),"",OFFSET('Smelter Reference List'!$F$4,$S2178-4,0)))</f>
        <v/>
      </c>
      <c r="H2178" s="295" t="str">
        <f ca="1">IF(ISERROR($S2178),"",OFFSET('Smelter Reference List'!$G$4,$S2178-4,0))</f>
        <v/>
      </c>
      <c r="I2178" s="296" t="str">
        <f ca="1">IF(ISERROR($S2178),"",OFFSET('Smelter Reference List'!$H$4,$S2178-4,0))</f>
        <v/>
      </c>
      <c r="J2178" s="296" t="str">
        <f ca="1">IF(ISERROR($S2178),"",OFFSET('Smelter Reference List'!$I$4,$S2178-4,0))</f>
        <v/>
      </c>
      <c r="K2178" s="297"/>
      <c r="L2178" s="297"/>
      <c r="M2178" s="297"/>
      <c r="N2178" s="297"/>
      <c r="O2178" s="297"/>
      <c r="P2178" s="297"/>
      <c r="Q2178" s="298"/>
      <c r="R2178" s="227"/>
      <c r="S2178" s="228" t="e">
        <f>IF(C2178="",NA(),MATCH($B2178&amp;$C2178,'Smelter Reference List'!$J:$J,0))</f>
        <v>#N/A</v>
      </c>
      <c r="T2178" s="229"/>
      <c r="U2178" s="229">
        <f t="shared" ca="1" si="67"/>
        <v>0</v>
      </c>
      <c r="V2178" s="229"/>
      <c r="W2178" s="229"/>
      <c r="Y2178" s="223" t="str">
        <f t="shared" si="68"/>
        <v/>
      </c>
    </row>
    <row r="2179" spans="1:25" s="223" customFormat="1" ht="20.25">
      <c r="A2179" s="293"/>
      <c r="B2179" s="294" t="str">
        <f>IF(LEN(A2179)=0,"",INDEX('Smelter Reference List'!$A:$A,MATCH($A2179,'Smelter Reference List'!$E:$E,0)))</f>
        <v/>
      </c>
      <c r="C2179" s="300" t="str">
        <f>IF(LEN(A2179)=0,"",INDEX('Smelter Reference List'!$C:$C,MATCH($A2179,'Smelter Reference List'!$E:$E,0)))</f>
        <v/>
      </c>
      <c r="D2179" s="294" t="str">
        <f ca="1">IF(ISERROR($S2179),"",OFFSET('Smelter Reference List'!$C$4,$S2179-4,0)&amp;"")</f>
        <v/>
      </c>
      <c r="E2179" s="294" t="str">
        <f ca="1">IF(ISERROR($S2179),"",OFFSET('Smelter Reference List'!$D$4,$S2179-4,0)&amp;"")</f>
        <v/>
      </c>
      <c r="F2179" s="294" t="str">
        <f ca="1">IF(ISERROR($S2179),"",OFFSET('Smelter Reference List'!$E$4,$S2179-4,0))</f>
        <v/>
      </c>
      <c r="G2179" s="294" t="str">
        <f ca="1">IF(C2179=$U$4,"Enter smelter details", IF(ISERROR($S2179),"",OFFSET('Smelter Reference List'!$F$4,$S2179-4,0)))</f>
        <v/>
      </c>
      <c r="H2179" s="295" t="str">
        <f ca="1">IF(ISERROR($S2179),"",OFFSET('Smelter Reference List'!$G$4,$S2179-4,0))</f>
        <v/>
      </c>
      <c r="I2179" s="296" t="str">
        <f ca="1">IF(ISERROR($S2179),"",OFFSET('Smelter Reference List'!$H$4,$S2179-4,0))</f>
        <v/>
      </c>
      <c r="J2179" s="296" t="str">
        <f ca="1">IF(ISERROR($S2179),"",OFFSET('Smelter Reference List'!$I$4,$S2179-4,0))</f>
        <v/>
      </c>
      <c r="K2179" s="297"/>
      <c r="L2179" s="297"/>
      <c r="M2179" s="297"/>
      <c r="N2179" s="297"/>
      <c r="O2179" s="297"/>
      <c r="P2179" s="297"/>
      <c r="Q2179" s="298"/>
      <c r="R2179" s="227"/>
      <c r="S2179" s="228" t="e">
        <f>IF(C2179="",NA(),MATCH($B2179&amp;$C2179,'Smelter Reference List'!$J:$J,0))</f>
        <v>#N/A</v>
      </c>
      <c r="T2179" s="229"/>
      <c r="U2179" s="229">
        <f t="shared" ca="1" si="67"/>
        <v>0</v>
      </c>
      <c r="V2179" s="229"/>
      <c r="W2179" s="229"/>
      <c r="Y2179" s="223" t="str">
        <f t="shared" si="68"/>
        <v/>
      </c>
    </row>
    <row r="2180" spans="1:25" s="223" customFormat="1" ht="20.25">
      <c r="A2180" s="293"/>
      <c r="B2180" s="294" t="str">
        <f>IF(LEN(A2180)=0,"",INDEX('Smelter Reference List'!$A:$A,MATCH($A2180,'Smelter Reference List'!$E:$E,0)))</f>
        <v/>
      </c>
      <c r="C2180" s="300" t="str">
        <f>IF(LEN(A2180)=0,"",INDEX('Smelter Reference List'!$C:$C,MATCH($A2180,'Smelter Reference List'!$E:$E,0)))</f>
        <v/>
      </c>
      <c r="D2180" s="294" t="str">
        <f ca="1">IF(ISERROR($S2180),"",OFFSET('Smelter Reference List'!$C$4,$S2180-4,0)&amp;"")</f>
        <v/>
      </c>
      <c r="E2180" s="294" t="str">
        <f ca="1">IF(ISERROR($S2180),"",OFFSET('Smelter Reference List'!$D$4,$S2180-4,0)&amp;"")</f>
        <v/>
      </c>
      <c r="F2180" s="294" t="str">
        <f ca="1">IF(ISERROR($S2180),"",OFFSET('Smelter Reference List'!$E$4,$S2180-4,0))</f>
        <v/>
      </c>
      <c r="G2180" s="294" t="str">
        <f ca="1">IF(C2180=$U$4,"Enter smelter details", IF(ISERROR($S2180),"",OFFSET('Smelter Reference List'!$F$4,$S2180-4,0)))</f>
        <v/>
      </c>
      <c r="H2180" s="295" t="str">
        <f ca="1">IF(ISERROR($S2180),"",OFFSET('Smelter Reference List'!$G$4,$S2180-4,0))</f>
        <v/>
      </c>
      <c r="I2180" s="296" t="str">
        <f ca="1">IF(ISERROR($S2180),"",OFFSET('Smelter Reference List'!$H$4,$S2180-4,0))</f>
        <v/>
      </c>
      <c r="J2180" s="296" t="str">
        <f ca="1">IF(ISERROR($S2180),"",OFFSET('Smelter Reference List'!$I$4,$S2180-4,0))</f>
        <v/>
      </c>
      <c r="K2180" s="297"/>
      <c r="L2180" s="297"/>
      <c r="M2180" s="297"/>
      <c r="N2180" s="297"/>
      <c r="O2180" s="297"/>
      <c r="P2180" s="297"/>
      <c r="Q2180" s="298"/>
      <c r="R2180" s="227"/>
      <c r="S2180" s="228" t="e">
        <f>IF(C2180="",NA(),MATCH($B2180&amp;$C2180,'Smelter Reference List'!$J:$J,0))</f>
        <v>#N/A</v>
      </c>
      <c r="T2180" s="229"/>
      <c r="U2180" s="229">
        <f t="shared" ca="1" si="67"/>
        <v>0</v>
      </c>
      <c r="V2180" s="229"/>
      <c r="W2180" s="229"/>
      <c r="Y2180" s="223" t="str">
        <f t="shared" si="68"/>
        <v/>
      </c>
    </row>
    <row r="2181" spans="1:25" s="223" customFormat="1" ht="20.25">
      <c r="A2181" s="293"/>
      <c r="B2181" s="294" t="str">
        <f>IF(LEN(A2181)=0,"",INDEX('Smelter Reference List'!$A:$A,MATCH($A2181,'Smelter Reference List'!$E:$E,0)))</f>
        <v/>
      </c>
      <c r="C2181" s="300" t="str">
        <f>IF(LEN(A2181)=0,"",INDEX('Smelter Reference List'!$C:$C,MATCH($A2181,'Smelter Reference List'!$E:$E,0)))</f>
        <v/>
      </c>
      <c r="D2181" s="294" t="str">
        <f ca="1">IF(ISERROR($S2181),"",OFFSET('Smelter Reference List'!$C$4,$S2181-4,0)&amp;"")</f>
        <v/>
      </c>
      <c r="E2181" s="294" t="str">
        <f ca="1">IF(ISERROR($S2181),"",OFFSET('Smelter Reference List'!$D$4,$S2181-4,0)&amp;"")</f>
        <v/>
      </c>
      <c r="F2181" s="294" t="str">
        <f ca="1">IF(ISERROR($S2181),"",OFFSET('Smelter Reference List'!$E$4,$S2181-4,0))</f>
        <v/>
      </c>
      <c r="G2181" s="294" t="str">
        <f ca="1">IF(C2181=$U$4,"Enter smelter details", IF(ISERROR($S2181),"",OFFSET('Smelter Reference List'!$F$4,$S2181-4,0)))</f>
        <v/>
      </c>
      <c r="H2181" s="295" t="str">
        <f ca="1">IF(ISERROR($S2181),"",OFFSET('Smelter Reference List'!$G$4,$S2181-4,0))</f>
        <v/>
      </c>
      <c r="I2181" s="296" t="str">
        <f ca="1">IF(ISERROR($S2181),"",OFFSET('Smelter Reference List'!$H$4,$S2181-4,0))</f>
        <v/>
      </c>
      <c r="J2181" s="296" t="str">
        <f ca="1">IF(ISERROR($S2181),"",OFFSET('Smelter Reference List'!$I$4,$S2181-4,0))</f>
        <v/>
      </c>
      <c r="K2181" s="297"/>
      <c r="L2181" s="297"/>
      <c r="M2181" s="297"/>
      <c r="N2181" s="297"/>
      <c r="O2181" s="297"/>
      <c r="P2181" s="297"/>
      <c r="Q2181" s="298"/>
      <c r="R2181" s="227"/>
      <c r="S2181" s="228" t="e">
        <f>IF(C2181="",NA(),MATCH($B2181&amp;$C2181,'Smelter Reference List'!$J:$J,0))</f>
        <v>#N/A</v>
      </c>
      <c r="T2181" s="229"/>
      <c r="U2181" s="229">
        <f t="shared" ca="1" si="67"/>
        <v>0</v>
      </c>
      <c r="V2181" s="229"/>
      <c r="W2181" s="229"/>
      <c r="Y2181" s="223" t="str">
        <f t="shared" si="68"/>
        <v/>
      </c>
    </row>
    <row r="2182" spans="1:25" s="223" customFormat="1" ht="20.25">
      <c r="A2182" s="293"/>
      <c r="B2182" s="294" t="str">
        <f>IF(LEN(A2182)=0,"",INDEX('Smelter Reference List'!$A:$A,MATCH($A2182,'Smelter Reference List'!$E:$E,0)))</f>
        <v/>
      </c>
      <c r="C2182" s="300" t="str">
        <f>IF(LEN(A2182)=0,"",INDEX('Smelter Reference List'!$C:$C,MATCH($A2182,'Smelter Reference List'!$E:$E,0)))</f>
        <v/>
      </c>
      <c r="D2182" s="294" t="str">
        <f ca="1">IF(ISERROR($S2182),"",OFFSET('Smelter Reference List'!$C$4,$S2182-4,0)&amp;"")</f>
        <v/>
      </c>
      <c r="E2182" s="294" t="str">
        <f ca="1">IF(ISERROR($S2182),"",OFFSET('Smelter Reference List'!$D$4,$S2182-4,0)&amp;"")</f>
        <v/>
      </c>
      <c r="F2182" s="294" t="str">
        <f ca="1">IF(ISERROR($S2182),"",OFFSET('Smelter Reference List'!$E$4,$S2182-4,0))</f>
        <v/>
      </c>
      <c r="G2182" s="294" t="str">
        <f ca="1">IF(C2182=$U$4,"Enter smelter details", IF(ISERROR($S2182),"",OFFSET('Smelter Reference List'!$F$4,$S2182-4,0)))</f>
        <v/>
      </c>
      <c r="H2182" s="295" t="str">
        <f ca="1">IF(ISERROR($S2182),"",OFFSET('Smelter Reference List'!$G$4,$S2182-4,0))</f>
        <v/>
      </c>
      <c r="I2182" s="296" t="str">
        <f ca="1">IF(ISERROR($S2182),"",OFFSET('Smelter Reference List'!$H$4,$S2182-4,0))</f>
        <v/>
      </c>
      <c r="J2182" s="296" t="str">
        <f ca="1">IF(ISERROR($S2182),"",OFFSET('Smelter Reference List'!$I$4,$S2182-4,0))</f>
        <v/>
      </c>
      <c r="K2182" s="297"/>
      <c r="L2182" s="297"/>
      <c r="M2182" s="297"/>
      <c r="N2182" s="297"/>
      <c r="O2182" s="297"/>
      <c r="P2182" s="297"/>
      <c r="Q2182" s="298"/>
      <c r="R2182" s="227"/>
      <c r="S2182" s="228" t="e">
        <f>IF(C2182="",NA(),MATCH($B2182&amp;$C2182,'Smelter Reference List'!$J:$J,0))</f>
        <v>#N/A</v>
      </c>
      <c r="T2182" s="229"/>
      <c r="U2182" s="229">
        <f t="shared" ref="U2182:U2245" ca="1" si="69">IF(AND(C2182="Smelter not listed",OR(LEN(D2182)=0,LEN(E2182)=0)),1,0)</f>
        <v>0</v>
      </c>
      <c r="V2182" s="229"/>
      <c r="W2182" s="229"/>
      <c r="Y2182" s="223" t="str">
        <f t="shared" ref="Y2182:Y2245" si="70">B2182&amp;C2182</f>
        <v/>
      </c>
    </row>
    <row r="2183" spans="1:25" s="223" customFormat="1" ht="20.25">
      <c r="A2183" s="293"/>
      <c r="B2183" s="294" t="str">
        <f>IF(LEN(A2183)=0,"",INDEX('Smelter Reference List'!$A:$A,MATCH($A2183,'Smelter Reference List'!$E:$E,0)))</f>
        <v/>
      </c>
      <c r="C2183" s="300" t="str">
        <f>IF(LEN(A2183)=0,"",INDEX('Smelter Reference List'!$C:$C,MATCH($A2183,'Smelter Reference List'!$E:$E,0)))</f>
        <v/>
      </c>
      <c r="D2183" s="294" t="str">
        <f ca="1">IF(ISERROR($S2183),"",OFFSET('Smelter Reference List'!$C$4,$S2183-4,0)&amp;"")</f>
        <v/>
      </c>
      <c r="E2183" s="294" t="str">
        <f ca="1">IF(ISERROR($S2183),"",OFFSET('Smelter Reference List'!$D$4,$S2183-4,0)&amp;"")</f>
        <v/>
      </c>
      <c r="F2183" s="294" t="str">
        <f ca="1">IF(ISERROR($S2183),"",OFFSET('Smelter Reference List'!$E$4,$S2183-4,0))</f>
        <v/>
      </c>
      <c r="G2183" s="294" t="str">
        <f ca="1">IF(C2183=$U$4,"Enter smelter details", IF(ISERROR($S2183),"",OFFSET('Smelter Reference List'!$F$4,$S2183-4,0)))</f>
        <v/>
      </c>
      <c r="H2183" s="295" t="str">
        <f ca="1">IF(ISERROR($S2183),"",OFFSET('Smelter Reference List'!$G$4,$S2183-4,0))</f>
        <v/>
      </c>
      <c r="I2183" s="296" t="str">
        <f ca="1">IF(ISERROR($S2183),"",OFFSET('Smelter Reference List'!$H$4,$S2183-4,0))</f>
        <v/>
      </c>
      <c r="J2183" s="296" t="str">
        <f ca="1">IF(ISERROR($S2183),"",OFFSET('Smelter Reference List'!$I$4,$S2183-4,0))</f>
        <v/>
      </c>
      <c r="K2183" s="297"/>
      <c r="L2183" s="297"/>
      <c r="M2183" s="297"/>
      <c r="N2183" s="297"/>
      <c r="O2183" s="297"/>
      <c r="P2183" s="297"/>
      <c r="Q2183" s="298"/>
      <c r="R2183" s="227"/>
      <c r="S2183" s="228" t="e">
        <f>IF(C2183="",NA(),MATCH($B2183&amp;$C2183,'Smelter Reference List'!$J:$J,0))</f>
        <v>#N/A</v>
      </c>
      <c r="T2183" s="229"/>
      <c r="U2183" s="229">
        <f t="shared" ca="1" si="69"/>
        <v>0</v>
      </c>
      <c r="V2183" s="229"/>
      <c r="W2183" s="229"/>
      <c r="Y2183" s="223" t="str">
        <f t="shared" si="70"/>
        <v/>
      </c>
    </row>
    <row r="2184" spans="1:25" s="223" customFormat="1" ht="20.25">
      <c r="A2184" s="293"/>
      <c r="B2184" s="294" t="str">
        <f>IF(LEN(A2184)=0,"",INDEX('Smelter Reference List'!$A:$A,MATCH($A2184,'Smelter Reference List'!$E:$E,0)))</f>
        <v/>
      </c>
      <c r="C2184" s="300" t="str">
        <f>IF(LEN(A2184)=0,"",INDEX('Smelter Reference List'!$C:$C,MATCH($A2184,'Smelter Reference List'!$E:$E,0)))</f>
        <v/>
      </c>
      <c r="D2184" s="294" t="str">
        <f ca="1">IF(ISERROR($S2184),"",OFFSET('Smelter Reference List'!$C$4,$S2184-4,0)&amp;"")</f>
        <v/>
      </c>
      <c r="E2184" s="294" t="str">
        <f ca="1">IF(ISERROR($S2184),"",OFFSET('Smelter Reference List'!$D$4,$S2184-4,0)&amp;"")</f>
        <v/>
      </c>
      <c r="F2184" s="294" t="str">
        <f ca="1">IF(ISERROR($S2184),"",OFFSET('Smelter Reference List'!$E$4,$S2184-4,0))</f>
        <v/>
      </c>
      <c r="G2184" s="294" t="str">
        <f ca="1">IF(C2184=$U$4,"Enter smelter details", IF(ISERROR($S2184),"",OFFSET('Smelter Reference List'!$F$4,$S2184-4,0)))</f>
        <v/>
      </c>
      <c r="H2184" s="295" t="str">
        <f ca="1">IF(ISERROR($S2184),"",OFFSET('Smelter Reference List'!$G$4,$S2184-4,0))</f>
        <v/>
      </c>
      <c r="I2184" s="296" t="str">
        <f ca="1">IF(ISERROR($S2184),"",OFFSET('Smelter Reference List'!$H$4,$S2184-4,0))</f>
        <v/>
      </c>
      <c r="J2184" s="296" t="str">
        <f ca="1">IF(ISERROR($S2184),"",OFFSET('Smelter Reference List'!$I$4,$S2184-4,0))</f>
        <v/>
      </c>
      <c r="K2184" s="297"/>
      <c r="L2184" s="297"/>
      <c r="M2184" s="297"/>
      <c r="N2184" s="297"/>
      <c r="O2184" s="297"/>
      <c r="P2184" s="297"/>
      <c r="Q2184" s="298"/>
      <c r="R2184" s="227"/>
      <c r="S2184" s="228" t="e">
        <f>IF(C2184="",NA(),MATCH($B2184&amp;$C2184,'Smelter Reference List'!$J:$J,0))</f>
        <v>#N/A</v>
      </c>
      <c r="T2184" s="229"/>
      <c r="U2184" s="229">
        <f t="shared" ca="1" si="69"/>
        <v>0</v>
      </c>
      <c r="V2184" s="229"/>
      <c r="W2184" s="229"/>
      <c r="Y2184" s="223" t="str">
        <f t="shared" si="70"/>
        <v/>
      </c>
    </row>
    <row r="2185" spans="1:25" s="223" customFormat="1" ht="20.25">
      <c r="A2185" s="293"/>
      <c r="B2185" s="294" t="str">
        <f>IF(LEN(A2185)=0,"",INDEX('Smelter Reference List'!$A:$A,MATCH($A2185,'Smelter Reference List'!$E:$E,0)))</f>
        <v/>
      </c>
      <c r="C2185" s="300" t="str">
        <f>IF(LEN(A2185)=0,"",INDEX('Smelter Reference List'!$C:$C,MATCH($A2185,'Smelter Reference List'!$E:$E,0)))</f>
        <v/>
      </c>
      <c r="D2185" s="294" t="str">
        <f ca="1">IF(ISERROR($S2185),"",OFFSET('Smelter Reference List'!$C$4,$S2185-4,0)&amp;"")</f>
        <v/>
      </c>
      <c r="E2185" s="294" t="str">
        <f ca="1">IF(ISERROR($S2185),"",OFFSET('Smelter Reference List'!$D$4,$S2185-4,0)&amp;"")</f>
        <v/>
      </c>
      <c r="F2185" s="294" t="str">
        <f ca="1">IF(ISERROR($S2185),"",OFFSET('Smelter Reference List'!$E$4,$S2185-4,0))</f>
        <v/>
      </c>
      <c r="G2185" s="294" t="str">
        <f ca="1">IF(C2185=$U$4,"Enter smelter details", IF(ISERROR($S2185),"",OFFSET('Smelter Reference List'!$F$4,$S2185-4,0)))</f>
        <v/>
      </c>
      <c r="H2185" s="295" t="str">
        <f ca="1">IF(ISERROR($S2185),"",OFFSET('Smelter Reference List'!$G$4,$S2185-4,0))</f>
        <v/>
      </c>
      <c r="I2185" s="296" t="str">
        <f ca="1">IF(ISERROR($S2185),"",OFFSET('Smelter Reference List'!$H$4,$S2185-4,0))</f>
        <v/>
      </c>
      <c r="J2185" s="296" t="str">
        <f ca="1">IF(ISERROR($S2185),"",OFFSET('Smelter Reference List'!$I$4,$S2185-4,0))</f>
        <v/>
      </c>
      <c r="K2185" s="297"/>
      <c r="L2185" s="297"/>
      <c r="M2185" s="297"/>
      <c r="N2185" s="297"/>
      <c r="O2185" s="297"/>
      <c r="P2185" s="297"/>
      <c r="Q2185" s="298"/>
      <c r="R2185" s="227"/>
      <c r="S2185" s="228" t="e">
        <f>IF(C2185="",NA(),MATCH($B2185&amp;$C2185,'Smelter Reference List'!$J:$J,0))</f>
        <v>#N/A</v>
      </c>
      <c r="T2185" s="229"/>
      <c r="U2185" s="229">
        <f t="shared" ca="1" si="69"/>
        <v>0</v>
      </c>
      <c r="V2185" s="229"/>
      <c r="W2185" s="229"/>
      <c r="Y2185" s="223" t="str">
        <f t="shared" si="70"/>
        <v/>
      </c>
    </row>
    <row r="2186" spans="1:25" s="223" customFormat="1" ht="20.25">
      <c r="A2186" s="293"/>
      <c r="B2186" s="294" t="str">
        <f>IF(LEN(A2186)=0,"",INDEX('Smelter Reference List'!$A:$A,MATCH($A2186,'Smelter Reference List'!$E:$E,0)))</f>
        <v/>
      </c>
      <c r="C2186" s="300" t="str">
        <f>IF(LEN(A2186)=0,"",INDEX('Smelter Reference List'!$C:$C,MATCH($A2186,'Smelter Reference List'!$E:$E,0)))</f>
        <v/>
      </c>
      <c r="D2186" s="294" t="str">
        <f ca="1">IF(ISERROR($S2186),"",OFFSET('Smelter Reference List'!$C$4,$S2186-4,0)&amp;"")</f>
        <v/>
      </c>
      <c r="E2186" s="294" t="str">
        <f ca="1">IF(ISERROR($S2186),"",OFFSET('Smelter Reference List'!$D$4,$S2186-4,0)&amp;"")</f>
        <v/>
      </c>
      <c r="F2186" s="294" t="str">
        <f ca="1">IF(ISERROR($S2186),"",OFFSET('Smelter Reference List'!$E$4,$S2186-4,0))</f>
        <v/>
      </c>
      <c r="G2186" s="294" t="str">
        <f ca="1">IF(C2186=$U$4,"Enter smelter details", IF(ISERROR($S2186),"",OFFSET('Smelter Reference List'!$F$4,$S2186-4,0)))</f>
        <v/>
      </c>
      <c r="H2186" s="295" t="str">
        <f ca="1">IF(ISERROR($S2186),"",OFFSET('Smelter Reference List'!$G$4,$S2186-4,0))</f>
        <v/>
      </c>
      <c r="I2186" s="296" t="str">
        <f ca="1">IF(ISERROR($S2186),"",OFFSET('Smelter Reference List'!$H$4,$S2186-4,0))</f>
        <v/>
      </c>
      <c r="J2186" s="296" t="str">
        <f ca="1">IF(ISERROR($S2186),"",OFFSET('Smelter Reference List'!$I$4,$S2186-4,0))</f>
        <v/>
      </c>
      <c r="K2186" s="297"/>
      <c r="L2186" s="297"/>
      <c r="M2186" s="297"/>
      <c r="N2186" s="297"/>
      <c r="O2186" s="297"/>
      <c r="P2186" s="297"/>
      <c r="Q2186" s="298"/>
      <c r="R2186" s="227"/>
      <c r="S2186" s="228" t="e">
        <f>IF(C2186="",NA(),MATCH($B2186&amp;$C2186,'Smelter Reference List'!$J:$J,0))</f>
        <v>#N/A</v>
      </c>
      <c r="T2186" s="229"/>
      <c r="U2186" s="229">
        <f t="shared" ca="1" si="69"/>
        <v>0</v>
      </c>
      <c r="V2186" s="229"/>
      <c r="W2186" s="229"/>
      <c r="Y2186" s="223" t="str">
        <f t="shared" si="70"/>
        <v/>
      </c>
    </row>
    <row r="2187" spans="1:25" s="223" customFormat="1" ht="20.25">
      <c r="A2187" s="293"/>
      <c r="B2187" s="294" t="str">
        <f>IF(LEN(A2187)=0,"",INDEX('Smelter Reference List'!$A:$A,MATCH($A2187,'Smelter Reference List'!$E:$E,0)))</f>
        <v/>
      </c>
      <c r="C2187" s="300" t="str">
        <f>IF(LEN(A2187)=0,"",INDEX('Smelter Reference List'!$C:$C,MATCH($A2187,'Smelter Reference List'!$E:$E,0)))</f>
        <v/>
      </c>
      <c r="D2187" s="294" t="str">
        <f ca="1">IF(ISERROR($S2187),"",OFFSET('Smelter Reference List'!$C$4,$S2187-4,0)&amp;"")</f>
        <v/>
      </c>
      <c r="E2187" s="294" t="str">
        <f ca="1">IF(ISERROR($S2187),"",OFFSET('Smelter Reference List'!$D$4,$S2187-4,0)&amp;"")</f>
        <v/>
      </c>
      <c r="F2187" s="294" t="str">
        <f ca="1">IF(ISERROR($S2187),"",OFFSET('Smelter Reference List'!$E$4,$S2187-4,0))</f>
        <v/>
      </c>
      <c r="G2187" s="294" t="str">
        <f ca="1">IF(C2187=$U$4,"Enter smelter details", IF(ISERROR($S2187),"",OFFSET('Smelter Reference List'!$F$4,$S2187-4,0)))</f>
        <v/>
      </c>
      <c r="H2187" s="295" t="str">
        <f ca="1">IF(ISERROR($S2187),"",OFFSET('Smelter Reference List'!$G$4,$S2187-4,0))</f>
        <v/>
      </c>
      <c r="I2187" s="296" t="str">
        <f ca="1">IF(ISERROR($S2187),"",OFFSET('Smelter Reference List'!$H$4,$S2187-4,0))</f>
        <v/>
      </c>
      <c r="J2187" s="296" t="str">
        <f ca="1">IF(ISERROR($S2187),"",OFFSET('Smelter Reference List'!$I$4,$S2187-4,0))</f>
        <v/>
      </c>
      <c r="K2187" s="297"/>
      <c r="L2187" s="297"/>
      <c r="M2187" s="297"/>
      <c r="N2187" s="297"/>
      <c r="O2187" s="297"/>
      <c r="P2187" s="297"/>
      <c r="Q2187" s="298"/>
      <c r="R2187" s="227"/>
      <c r="S2187" s="228" t="e">
        <f>IF(C2187="",NA(),MATCH($B2187&amp;$C2187,'Smelter Reference List'!$J:$J,0))</f>
        <v>#N/A</v>
      </c>
      <c r="T2187" s="229"/>
      <c r="U2187" s="229">
        <f t="shared" ca="1" si="69"/>
        <v>0</v>
      </c>
      <c r="V2187" s="229"/>
      <c r="W2187" s="229"/>
      <c r="Y2187" s="223" t="str">
        <f t="shared" si="70"/>
        <v/>
      </c>
    </row>
    <row r="2188" spans="1:25" s="223" customFormat="1" ht="20.25">
      <c r="A2188" s="293"/>
      <c r="B2188" s="294" t="str">
        <f>IF(LEN(A2188)=0,"",INDEX('Smelter Reference List'!$A:$A,MATCH($A2188,'Smelter Reference List'!$E:$E,0)))</f>
        <v/>
      </c>
      <c r="C2188" s="300" t="str">
        <f>IF(LEN(A2188)=0,"",INDEX('Smelter Reference List'!$C:$C,MATCH($A2188,'Smelter Reference List'!$E:$E,0)))</f>
        <v/>
      </c>
      <c r="D2188" s="294" t="str">
        <f ca="1">IF(ISERROR($S2188),"",OFFSET('Smelter Reference List'!$C$4,$S2188-4,0)&amp;"")</f>
        <v/>
      </c>
      <c r="E2188" s="294" t="str">
        <f ca="1">IF(ISERROR($S2188),"",OFFSET('Smelter Reference List'!$D$4,$S2188-4,0)&amp;"")</f>
        <v/>
      </c>
      <c r="F2188" s="294" t="str">
        <f ca="1">IF(ISERROR($S2188),"",OFFSET('Smelter Reference List'!$E$4,$S2188-4,0))</f>
        <v/>
      </c>
      <c r="G2188" s="294" t="str">
        <f ca="1">IF(C2188=$U$4,"Enter smelter details", IF(ISERROR($S2188),"",OFFSET('Smelter Reference List'!$F$4,$S2188-4,0)))</f>
        <v/>
      </c>
      <c r="H2188" s="295" t="str">
        <f ca="1">IF(ISERROR($S2188),"",OFFSET('Smelter Reference List'!$G$4,$S2188-4,0))</f>
        <v/>
      </c>
      <c r="I2188" s="296" t="str">
        <f ca="1">IF(ISERROR($S2188),"",OFFSET('Smelter Reference List'!$H$4,$S2188-4,0))</f>
        <v/>
      </c>
      <c r="J2188" s="296" t="str">
        <f ca="1">IF(ISERROR($S2188),"",OFFSET('Smelter Reference List'!$I$4,$S2188-4,0))</f>
        <v/>
      </c>
      <c r="K2188" s="297"/>
      <c r="L2188" s="297"/>
      <c r="M2188" s="297"/>
      <c r="N2188" s="297"/>
      <c r="O2188" s="297"/>
      <c r="P2188" s="297"/>
      <c r="Q2188" s="298"/>
      <c r="R2188" s="227"/>
      <c r="S2188" s="228" t="e">
        <f>IF(C2188="",NA(),MATCH($B2188&amp;$C2188,'Smelter Reference List'!$J:$J,0))</f>
        <v>#N/A</v>
      </c>
      <c r="T2188" s="229"/>
      <c r="U2188" s="229">
        <f t="shared" ca="1" si="69"/>
        <v>0</v>
      </c>
      <c r="V2188" s="229"/>
      <c r="W2188" s="229"/>
      <c r="Y2188" s="223" t="str">
        <f t="shared" si="70"/>
        <v/>
      </c>
    </row>
    <row r="2189" spans="1:25" s="223" customFormat="1" ht="20.25">
      <c r="A2189" s="293"/>
      <c r="B2189" s="294" t="str">
        <f>IF(LEN(A2189)=0,"",INDEX('Smelter Reference List'!$A:$A,MATCH($A2189,'Smelter Reference List'!$E:$E,0)))</f>
        <v/>
      </c>
      <c r="C2189" s="300" t="str">
        <f>IF(LEN(A2189)=0,"",INDEX('Smelter Reference List'!$C:$C,MATCH($A2189,'Smelter Reference List'!$E:$E,0)))</f>
        <v/>
      </c>
      <c r="D2189" s="294" t="str">
        <f ca="1">IF(ISERROR($S2189),"",OFFSET('Smelter Reference List'!$C$4,$S2189-4,0)&amp;"")</f>
        <v/>
      </c>
      <c r="E2189" s="294" t="str">
        <f ca="1">IF(ISERROR($S2189),"",OFFSET('Smelter Reference List'!$D$4,$S2189-4,0)&amp;"")</f>
        <v/>
      </c>
      <c r="F2189" s="294" t="str">
        <f ca="1">IF(ISERROR($S2189),"",OFFSET('Smelter Reference List'!$E$4,$S2189-4,0))</f>
        <v/>
      </c>
      <c r="G2189" s="294" t="str">
        <f ca="1">IF(C2189=$U$4,"Enter smelter details", IF(ISERROR($S2189),"",OFFSET('Smelter Reference List'!$F$4,$S2189-4,0)))</f>
        <v/>
      </c>
      <c r="H2189" s="295" t="str">
        <f ca="1">IF(ISERROR($S2189),"",OFFSET('Smelter Reference List'!$G$4,$S2189-4,0))</f>
        <v/>
      </c>
      <c r="I2189" s="296" t="str">
        <f ca="1">IF(ISERROR($S2189),"",OFFSET('Smelter Reference List'!$H$4,$S2189-4,0))</f>
        <v/>
      </c>
      <c r="J2189" s="296" t="str">
        <f ca="1">IF(ISERROR($S2189),"",OFFSET('Smelter Reference List'!$I$4,$S2189-4,0))</f>
        <v/>
      </c>
      <c r="K2189" s="297"/>
      <c r="L2189" s="297"/>
      <c r="M2189" s="297"/>
      <c r="N2189" s="297"/>
      <c r="O2189" s="297"/>
      <c r="P2189" s="297"/>
      <c r="Q2189" s="298"/>
      <c r="R2189" s="227"/>
      <c r="S2189" s="228" t="e">
        <f>IF(C2189="",NA(),MATCH($B2189&amp;$C2189,'Smelter Reference List'!$J:$J,0))</f>
        <v>#N/A</v>
      </c>
      <c r="T2189" s="229"/>
      <c r="U2189" s="229">
        <f t="shared" ca="1" si="69"/>
        <v>0</v>
      </c>
      <c r="V2189" s="229"/>
      <c r="W2189" s="229"/>
      <c r="Y2189" s="223" t="str">
        <f t="shared" si="70"/>
        <v/>
      </c>
    </row>
    <row r="2190" spans="1:25" s="223" customFormat="1" ht="20.25">
      <c r="A2190" s="293"/>
      <c r="B2190" s="294" t="str">
        <f>IF(LEN(A2190)=0,"",INDEX('Smelter Reference List'!$A:$A,MATCH($A2190,'Smelter Reference List'!$E:$E,0)))</f>
        <v/>
      </c>
      <c r="C2190" s="300" t="str">
        <f>IF(LEN(A2190)=0,"",INDEX('Smelter Reference List'!$C:$C,MATCH($A2190,'Smelter Reference List'!$E:$E,0)))</f>
        <v/>
      </c>
      <c r="D2190" s="294" t="str">
        <f ca="1">IF(ISERROR($S2190),"",OFFSET('Smelter Reference List'!$C$4,$S2190-4,0)&amp;"")</f>
        <v/>
      </c>
      <c r="E2190" s="294" t="str">
        <f ca="1">IF(ISERROR($S2190),"",OFFSET('Smelter Reference List'!$D$4,$S2190-4,0)&amp;"")</f>
        <v/>
      </c>
      <c r="F2190" s="294" t="str">
        <f ca="1">IF(ISERROR($S2190),"",OFFSET('Smelter Reference List'!$E$4,$S2190-4,0))</f>
        <v/>
      </c>
      <c r="G2190" s="294" t="str">
        <f ca="1">IF(C2190=$U$4,"Enter smelter details", IF(ISERROR($S2190),"",OFFSET('Smelter Reference List'!$F$4,$S2190-4,0)))</f>
        <v/>
      </c>
      <c r="H2190" s="295" t="str">
        <f ca="1">IF(ISERROR($S2190),"",OFFSET('Smelter Reference List'!$G$4,$S2190-4,0))</f>
        <v/>
      </c>
      <c r="I2190" s="296" t="str">
        <f ca="1">IF(ISERROR($S2190),"",OFFSET('Smelter Reference List'!$H$4,$S2190-4,0))</f>
        <v/>
      </c>
      <c r="J2190" s="296" t="str">
        <f ca="1">IF(ISERROR($S2190),"",OFFSET('Smelter Reference List'!$I$4,$S2190-4,0))</f>
        <v/>
      </c>
      <c r="K2190" s="297"/>
      <c r="L2190" s="297"/>
      <c r="M2190" s="297"/>
      <c r="N2190" s="297"/>
      <c r="O2190" s="297"/>
      <c r="P2190" s="297"/>
      <c r="Q2190" s="298"/>
      <c r="R2190" s="227"/>
      <c r="S2190" s="228" t="e">
        <f>IF(C2190="",NA(),MATCH($B2190&amp;$C2190,'Smelter Reference List'!$J:$J,0))</f>
        <v>#N/A</v>
      </c>
      <c r="T2190" s="229"/>
      <c r="U2190" s="229">
        <f t="shared" ca="1" si="69"/>
        <v>0</v>
      </c>
      <c r="V2190" s="229"/>
      <c r="W2190" s="229"/>
      <c r="Y2190" s="223" t="str">
        <f t="shared" si="70"/>
        <v/>
      </c>
    </row>
    <row r="2191" spans="1:25" s="223" customFormat="1" ht="20.25">
      <c r="A2191" s="293"/>
      <c r="B2191" s="294" t="str">
        <f>IF(LEN(A2191)=0,"",INDEX('Smelter Reference List'!$A:$A,MATCH($A2191,'Smelter Reference List'!$E:$E,0)))</f>
        <v/>
      </c>
      <c r="C2191" s="300" t="str">
        <f>IF(LEN(A2191)=0,"",INDEX('Smelter Reference List'!$C:$C,MATCH($A2191,'Smelter Reference List'!$E:$E,0)))</f>
        <v/>
      </c>
      <c r="D2191" s="294" t="str">
        <f ca="1">IF(ISERROR($S2191),"",OFFSET('Smelter Reference List'!$C$4,$S2191-4,0)&amp;"")</f>
        <v/>
      </c>
      <c r="E2191" s="294" t="str">
        <f ca="1">IF(ISERROR($S2191),"",OFFSET('Smelter Reference List'!$D$4,$S2191-4,0)&amp;"")</f>
        <v/>
      </c>
      <c r="F2191" s="294" t="str">
        <f ca="1">IF(ISERROR($S2191),"",OFFSET('Smelter Reference List'!$E$4,$S2191-4,0))</f>
        <v/>
      </c>
      <c r="G2191" s="294" t="str">
        <f ca="1">IF(C2191=$U$4,"Enter smelter details", IF(ISERROR($S2191),"",OFFSET('Smelter Reference List'!$F$4,$S2191-4,0)))</f>
        <v/>
      </c>
      <c r="H2191" s="295" t="str">
        <f ca="1">IF(ISERROR($S2191),"",OFFSET('Smelter Reference List'!$G$4,$S2191-4,0))</f>
        <v/>
      </c>
      <c r="I2191" s="296" t="str">
        <f ca="1">IF(ISERROR($S2191),"",OFFSET('Smelter Reference List'!$H$4,$S2191-4,0))</f>
        <v/>
      </c>
      <c r="J2191" s="296" t="str">
        <f ca="1">IF(ISERROR($S2191),"",OFFSET('Smelter Reference List'!$I$4,$S2191-4,0))</f>
        <v/>
      </c>
      <c r="K2191" s="297"/>
      <c r="L2191" s="297"/>
      <c r="M2191" s="297"/>
      <c r="N2191" s="297"/>
      <c r="O2191" s="297"/>
      <c r="P2191" s="297"/>
      <c r="Q2191" s="298"/>
      <c r="R2191" s="227"/>
      <c r="S2191" s="228" t="e">
        <f>IF(C2191="",NA(),MATCH($B2191&amp;$C2191,'Smelter Reference List'!$J:$J,0))</f>
        <v>#N/A</v>
      </c>
      <c r="T2191" s="229"/>
      <c r="U2191" s="229">
        <f t="shared" ca="1" si="69"/>
        <v>0</v>
      </c>
      <c r="V2191" s="229"/>
      <c r="W2191" s="229"/>
      <c r="Y2191" s="223" t="str">
        <f t="shared" si="70"/>
        <v/>
      </c>
    </row>
    <row r="2192" spans="1:25" s="223" customFormat="1" ht="20.25">
      <c r="A2192" s="293"/>
      <c r="B2192" s="294" t="str">
        <f>IF(LEN(A2192)=0,"",INDEX('Smelter Reference List'!$A:$A,MATCH($A2192,'Smelter Reference List'!$E:$E,0)))</f>
        <v/>
      </c>
      <c r="C2192" s="300" t="str">
        <f>IF(LEN(A2192)=0,"",INDEX('Smelter Reference List'!$C:$C,MATCH($A2192,'Smelter Reference List'!$E:$E,0)))</f>
        <v/>
      </c>
      <c r="D2192" s="294" t="str">
        <f ca="1">IF(ISERROR($S2192),"",OFFSET('Smelter Reference List'!$C$4,$S2192-4,0)&amp;"")</f>
        <v/>
      </c>
      <c r="E2192" s="294" t="str">
        <f ca="1">IF(ISERROR($S2192),"",OFFSET('Smelter Reference List'!$D$4,$S2192-4,0)&amp;"")</f>
        <v/>
      </c>
      <c r="F2192" s="294" t="str">
        <f ca="1">IF(ISERROR($S2192),"",OFFSET('Smelter Reference List'!$E$4,$S2192-4,0))</f>
        <v/>
      </c>
      <c r="G2192" s="294" t="str">
        <f ca="1">IF(C2192=$U$4,"Enter smelter details", IF(ISERROR($S2192),"",OFFSET('Smelter Reference List'!$F$4,$S2192-4,0)))</f>
        <v/>
      </c>
      <c r="H2192" s="295" t="str">
        <f ca="1">IF(ISERROR($S2192),"",OFFSET('Smelter Reference List'!$G$4,$S2192-4,0))</f>
        <v/>
      </c>
      <c r="I2192" s="296" t="str">
        <f ca="1">IF(ISERROR($S2192),"",OFFSET('Smelter Reference List'!$H$4,$S2192-4,0))</f>
        <v/>
      </c>
      <c r="J2192" s="296" t="str">
        <f ca="1">IF(ISERROR($S2192),"",OFFSET('Smelter Reference List'!$I$4,$S2192-4,0))</f>
        <v/>
      </c>
      <c r="K2192" s="297"/>
      <c r="L2192" s="297"/>
      <c r="M2192" s="297"/>
      <c r="N2192" s="297"/>
      <c r="O2192" s="297"/>
      <c r="P2192" s="297"/>
      <c r="Q2192" s="298"/>
      <c r="R2192" s="227"/>
      <c r="S2192" s="228" t="e">
        <f>IF(C2192="",NA(),MATCH($B2192&amp;$C2192,'Smelter Reference List'!$J:$J,0))</f>
        <v>#N/A</v>
      </c>
      <c r="T2192" s="229"/>
      <c r="U2192" s="229">
        <f t="shared" ca="1" si="69"/>
        <v>0</v>
      </c>
      <c r="V2192" s="229"/>
      <c r="W2192" s="229"/>
      <c r="Y2192" s="223" t="str">
        <f t="shared" si="70"/>
        <v/>
      </c>
    </row>
    <row r="2193" spans="1:25" s="223" customFormat="1" ht="20.25">
      <c r="A2193" s="293"/>
      <c r="B2193" s="294" t="str">
        <f>IF(LEN(A2193)=0,"",INDEX('Smelter Reference List'!$A:$A,MATCH($A2193,'Smelter Reference List'!$E:$E,0)))</f>
        <v/>
      </c>
      <c r="C2193" s="300" t="str">
        <f>IF(LEN(A2193)=0,"",INDEX('Smelter Reference List'!$C:$C,MATCH($A2193,'Smelter Reference List'!$E:$E,0)))</f>
        <v/>
      </c>
      <c r="D2193" s="294" t="str">
        <f ca="1">IF(ISERROR($S2193),"",OFFSET('Smelter Reference List'!$C$4,$S2193-4,0)&amp;"")</f>
        <v/>
      </c>
      <c r="E2193" s="294" t="str">
        <f ca="1">IF(ISERROR($S2193),"",OFFSET('Smelter Reference List'!$D$4,$S2193-4,0)&amp;"")</f>
        <v/>
      </c>
      <c r="F2193" s="294" t="str">
        <f ca="1">IF(ISERROR($S2193),"",OFFSET('Smelter Reference List'!$E$4,$S2193-4,0))</f>
        <v/>
      </c>
      <c r="G2193" s="294" t="str">
        <f ca="1">IF(C2193=$U$4,"Enter smelter details", IF(ISERROR($S2193),"",OFFSET('Smelter Reference List'!$F$4,$S2193-4,0)))</f>
        <v/>
      </c>
      <c r="H2193" s="295" t="str">
        <f ca="1">IF(ISERROR($S2193),"",OFFSET('Smelter Reference List'!$G$4,$S2193-4,0))</f>
        <v/>
      </c>
      <c r="I2193" s="296" t="str">
        <f ca="1">IF(ISERROR($S2193),"",OFFSET('Smelter Reference List'!$H$4,$S2193-4,0))</f>
        <v/>
      </c>
      <c r="J2193" s="296" t="str">
        <f ca="1">IF(ISERROR($S2193),"",OFFSET('Smelter Reference List'!$I$4,$S2193-4,0))</f>
        <v/>
      </c>
      <c r="K2193" s="297"/>
      <c r="L2193" s="297"/>
      <c r="M2193" s="297"/>
      <c r="N2193" s="297"/>
      <c r="O2193" s="297"/>
      <c r="P2193" s="297"/>
      <c r="Q2193" s="298"/>
      <c r="R2193" s="227"/>
      <c r="S2193" s="228" t="e">
        <f>IF(C2193="",NA(),MATCH($B2193&amp;$C2193,'Smelter Reference List'!$J:$J,0))</f>
        <v>#N/A</v>
      </c>
      <c r="T2193" s="229"/>
      <c r="U2193" s="229">
        <f t="shared" ca="1" si="69"/>
        <v>0</v>
      </c>
      <c r="V2193" s="229"/>
      <c r="W2193" s="229"/>
      <c r="Y2193" s="223" t="str">
        <f t="shared" si="70"/>
        <v/>
      </c>
    </row>
    <row r="2194" spans="1:25" s="223" customFormat="1" ht="20.25">
      <c r="A2194" s="293"/>
      <c r="B2194" s="294" t="str">
        <f>IF(LEN(A2194)=0,"",INDEX('Smelter Reference List'!$A:$A,MATCH($A2194,'Smelter Reference List'!$E:$E,0)))</f>
        <v/>
      </c>
      <c r="C2194" s="300" t="str">
        <f>IF(LEN(A2194)=0,"",INDEX('Smelter Reference List'!$C:$C,MATCH($A2194,'Smelter Reference List'!$E:$E,0)))</f>
        <v/>
      </c>
      <c r="D2194" s="294" t="str">
        <f ca="1">IF(ISERROR($S2194),"",OFFSET('Smelter Reference List'!$C$4,$S2194-4,0)&amp;"")</f>
        <v/>
      </c>
      <c r="E2194" s="294" t="str">
        <f ca="1">IF(ISERROR($S2194),"",OFFSET('Smelter Reference List'!$D$4,$S2194-4,0)&amp;"")</f>
        <v/>
      </c>
      <c r="F2194" s="294" t="str">
        <f ca="1">IF(ISERROR($S2194),"",OFFSET('Smelter Reference List'!$E$4,$S2194-4,0))</f>
        <v/>
      </c>
      <c r="G2194" s="294" t="str">
        <f ca="1">IF(C2194=$U$4,"Enter smelter details", IF(ISERROR($S2194),"",OFFSET('Smelter Reference List'!$F$4,$S2194-4,0)))</f>
        <v/>
      </c>
      <c r="H2194" s="295" t="str">
        <f ca="1">IF(ISERROR($S2194),"",OFFSET('Smelter Reference List'!$G$4,$S2194-4,0))</f>
        <v/>
      </c>
      <c r="I2194" s="296" t="str">
        <f ca="1">IF(ISERROR($S2194),"",OFFSET('Smelter Reference List'!$H$4,$S2194-4,0))</f>
        <v/>
      </c>
      <c r="J2194" s="296" t="str">
        <f ca="1">IF(ISERROR($S2194),"",OFFSET('Smelter Reference List'!$I$4,$S2194-4,0))</f>
        <v/>
      </c>
      <c r="K2194" s="297"/>
      <c r="L2194" s="297"/>
      <c r="M2194" s="297"/>
      <c r="N2194" s="297"/>
      <c r="O2194" s="297"/>
      <c r="P2194" s="297"/>
      <c r="Q2194" s="298"/>
      <c r="R2194" s="227"/>
      <c r="S2194" s="228" t="e">
        <f>IF(C2194="",NA(),MATCH($B2194&amp;$C2194,'Smelter Reference List'!$J:$J,0))</f>
        <v>#N/A</v>
      </c>
      <c r="T2194" s="229"/>
      <c r="U2194" s="229">
        <f t="shared" ca="1" si="69"/>
        <v>0</v>
      </c>
      <c r="V2194" s="229"/>
      <c r="W2194" s="229"/>
      <c r="Y2194" s="223" t="str">
        <f t="shared" si="70"/>
        <v/>
      </c>
    </row>
    <row r="2195" spans="1:25" s="223" customFormat="1" ht="20.25">
      <c r="A2195" s="293"/>
      <c r="B2195" s="294" t="str">
        <f>IF(LEN(A2195)=0,"",INDEX('Smelter Reference List'!$A:$A,MATCH($A2195,'Smelter Reference List'!$E:$E,0)))</f>
        <v/>
      </c>
      <c r="C2195" s="300" t="str">
        <f>IF(LEN(A2195)=0,"",INDEX('Smelter Reference List'!$C:$C,MATCH($A2195,'Smelter Reference List'!$E:$E,0)))</f>
        <v/>
      </c>
      <c r="D2195" s="294" t="str">
        <f ca="1">IF(ISERROR($S2195),"",OFFSET('Smelter Reference List'!$C$4,$S2195-4,0)&amp;"")</f>
        <v/>
      </c>
      <c r="E2195" s="294" t="str">
        <f ca="1">IF(ISERROR($S2195),"",OFFSET('Smelter Reference List'!$D$4,$S2195-4,0)&amp;"")</f>
        <v/>
      </c>
      <c r="F2195" s="294" t="str">
        <f ca="1">IF(ISERROR($S2195),"",OFFSET('Smelter Reference List'!$E$4,$S2195-4,0))</f>
        <v/>
      </c>
      <c r="G2195" s="294" t="str">
        <f ca="1">IF(C2195=$U$4,"Enter smelter details", IF(ISERROR($S2195),"",OFFSET('Smelter Reference List'!$F$4,$S2195-4,0)))</f>
        <v/>
      </c>
      <c r="H2195" s="295" t="str">
        <f ca="1">IF(ISERROR($S2195),"",OFFSET('Smelter Reference List'!$G$4,$S2195-4,0))</f>
        <v/>
      </c>
      <c r="I2195" s="296" t="str">
        <f ca="1">IF(ISERROR($S2195),"",OFFSET('Smelter Reference List'!$H$4,$S2195-4,0))</f>
        <v/>
      </c>
      <c r="J2195" s="296" t="str">
        <f ca="1">IF(ISERROR($S2195),"",OFFSET('Smelter Reference List'!$I$4,$S2195-4,0))</f>
        <v/>
      </c>
      <c r="K2195" s="297"/>
      <c r="L2195" s="297"/>
      <c r="M2195" s="297"/>
      <c r="N2195" s="297"/>
      <c r="O2195" s="297"/>
      <c r="P2195" s="297"/>
      <c r="Q2195" s="298"/>
      <c r="R2195" s="227"/>
      <c r="S2195" s="228" t="e">
        <f>IF(C2195="",NA(),MATCH($B2195&amp;$C2195,'Smelter Reference List'!$J:$J,0))</f>
        <v>#N/A</v>
      </c>
      <c r="T2195" s="229"/>
      <c r="U2195" s="229">
        <f t="shared" ca="1" si="69"/>
        <v>0</v>
      </c>
      <c r="V2195" s="229"/>
      <c r="W2195" s="229"/>
      <c r="Y2195" s="223" t="str">
        <f t="shared" si="70"/>
        <v/>
      </c>
    </row>
    <row r="2196" spans="1:25" s="223" customFormat="1" ht="20.25">
      <c r="A2196" s="293"/>
      <c r="B2196" s="294" t="str">
        <f>IF(LEN(A2196)=0,"",INDEX('Smelter Reference List'!$A:$A,MATCH($A2196,'Smelter Reference List'!$E:$E,0)))</f>
        <v/>
      </c>
      <c r="C2196" s="300" t="str">
        <f>IF(LEN(A2196)=0,"",INDEX('Smelter Reference List'!$C:$C,MATCH($A2196,'Smelter Reference List'!$E:$E,0)))</f>
        <v/>
      </c>
      <c r="D2196" s="294" t="str">
        <f ca="1">IF(ISERROR($S2196),"",OFFSET('Smelter Reference List'!$C$4,$S2196-4,0)&amp;"")</f>
        <v/>
      </c>
      <c r="E2196" s="294" t="str">
        <f ca="1">IF(ISERROR($S2196),"",OFFSET('Smelter Reference List'!$D$4,$S2196-4,0)&amp;"")</f>
        <v/>
      </c>
      <c r="F2196" s="294" t="str">
        <f ca="1">IF(ISERROR($S2196),"",OFFSET('Smelter Reference List'!$E$4,$S2196-4,0))</f>
        <v/>
      </c>
      <c r="G2196" s="294" t="str">
        <f ca="1">IF(C2196=$U$4,"Enter smelter details", IF(ISERROR($S2196),"",OFFSET('Smelter Reference List'!$F$4,$S2196-4,0)))</f>
        <v/>
      </c>
      <c r="H2196" s="295" t="str">
        <f ca="1">IF(ISERROR($S2196),"",OFFSET('Smelter Reference List'!$G$4,$S2196-4,0))</f>
        <v/>
      </c>
      <c r="I2196" s="296" t="str">
        <f ca="1">IF(ISERROR($S2196),"",OFFSET('Smelter Reference List'!$H$4,$S2196-4,0))</f>
        <v/>
      </c>
      <c r="J2196" s="296" t="str">
        <f ca="1">IF(ISERROR($S2196),"",OFFSET('Smelter Reference List'!$I$4,$S2196-4,0))</f>
        <v/>
      </c>
      <c r="K2196" s="297"/>
      <c r="L2196" s="297"/>
      <c r="M2196" s="297"/>
      <c r="N2196" s="297"/>
      <c r="O2196" s="297"/>
      <c r="P2196" s="297"/>
      <c r="Q2196" s="298"/>
      <c r="R2196" s="227"/>
      <c r="S2196" s="228" t="e">
        <f>IF(C2196="",NA(),MATCH($B2196&amp;$C2196,'Smelter Reference List'!$J:$J,0))</f>
        <v>#N/A</v>
      </c>
      <c r="T2196" s="229"/>
      <c r="U2196" s="229">
        <f t="shared" ca="1" si="69"/>
        <v>0</v>
      </c>
      <c r="V2196" s="229"/>
      <c r="W2196" s="229"/>
      <c r="Y2196" s="223" t="str">
        <f t="shared" si="70"/>
        <v/>
      </c>
    </row>
    <row r="2197" spans="1:25" s="223" customFormat="1" ht="20.25">
      <c r="A2197" s="293"/>
      <c r="B2197" s="294" t="str">
        <f>IF(LEN(A2197)=0,"",INDEX('Smelter Reference List'!$A:$A,MATCH($A2197,'Smelter Reference List'!$E:$E,0)))</f>
        <v/>
      </c>
      <c r="C2197" s="300" t="str">
        <f>IF(LEN(A2197)=0,"",INDEX('Smelter Reference List'!$C:$C,MATCH($A2197,'Smelter Reference List'!$E:$E,0)))</f>
        <v/>
      </c>
      <c r="D2197" s="294" t="str">
        <f ca="1">IF(ISERROR($S2197),"",OFFSET('Smelter Reference List'!$C$4,$S2197-4,0)&amp;"")</f>
        <v/>
      </c>
      <c r="E2197" s="294" t="str">
        <f ca="1">IF(ISERROR($S2197),"",OFFSET('Smelter Reference List'!$D$4,$S2197-4,0)&amp;"")</f>
        <v/>
      </c>
      <c r="F2197" s="294" t="str">
        <f ca="1">IF(ISERROR($S2197),"",OFFSET('Smelter Reference List'!$E$4,$S2197-4,0))</f>
        <v/>
      </c>
      <c r="G2197" s="294" t="str">
        <f ca="1">IF(C2197=$U$4,"Enter smelter details", IF(ISERROR($S2197),"",OFFSET('Smelter Reference List'!$F$4,$S2197-4,0)))</f>
        <v/>
      </c>
      <c r="H2197" s="295" t="str">
        <f ca="1">IF(ISERROR($S2197),"",OFFSET('Smelter Reference List'!$G$4,$S2197-4,0))</f>
        <v/>
      </c>
      <c r="I2197" s="296" t="str">
        <f ca="1">IF(ISERROR($S2197),"",OFFSET('Smelter Reference List'!$H$4,$S2197-4,0))</f>
        <v/>
      </c>
      <c r="J2197" s="296" t="str">
        <f ca="1">IF(ISERROR($S2197),"",OFFSET('Smelter Reference List'!$I$4,$S2197-4,0))</f>
        <v/>
      </c>
      <c r="K2197" s="297"/>
      <c r="L2197" s="297"/>
      <c r="M2197" s="297"/>
      <c r="N2197" s="297"/>
      <c r="O2197" s="297"/>
      <c r="P2197" s="297"/>
      <c r="Q2197" s="298"/>
      <c r="R2197" s="227"/>
      <c r="S2197" s="228" t="e">
        <f>IF(C2197="",NA(),MATCH($B2197&amp;$C2197,'Smelter Reference List'!$J:$J,0))</f>
        <v>#N/A</v>
      </c>
      <c r="T2197" s="229"/>
      <c r="U2197" s="229">
        <f t="shared" ca="1" si="69"/>
        <v>0</v>
      </c>
      <c r="V2197" s="229"/>
      <c r="W2197" s="229"/>
      <c r="Y2197" s="223" t="str">
        <f t="shared" si="70"/>
        <v/>
      </c>
    </row>
    <row r="2198" spans="1:25" s="223" customFormat="1" ht="20.25">
      <c r="A2198" s="293"/>
      <c r="B2198" s="294" t="str">
        <f>IF(LEN(A2198)=0,"",INDEX('Smelter Reference List'!$A:$A,MATCH($A2198,'Smelter Reference List'!$E:$E,0)))</f>
        <v/>
      </c>
      <c r="C2198" s="300" t="str">
        <f>IF(LEN(A2198)=0,"",INDEX('Smelter Reference List'!$C:$C,MATCH($A2198,'Smelter Reference List'!$E:$E,0)))</f>
        <v/>
      </c>
      <c r="D2198" s="294" t="str">
        <f ca="1">IF(ISERROR($S2198),"",OFFSET('Smelter Reference List'!$C$4,$S2198-4,0)&amp;"")</f>
        <v/>
      </c>
      <c r="E2198" s="294" t="str">
        <f ca="1">IF(ISERROR($S2198),"",OFFSET('Smelter Reference List'!$D$4,$S2198-4,0)&amp;"")</f>
        <v/>
      </c>
      <c r="F2198" s="294" t="str">
        <f ca="1">IF(ISERROR($S2198),"",OFFSET('Smelter Reference List'!$E$4,$S2198-4,0))</f>
        <v/>
      </c>
      <c r="G2198" s="294" t="str">
        <f ca="1">IF(C2198=$U$4,"Enter smelter details", IF(ISERROR($S2198),"",OFFSET('Smelter Reference List'!$F$4,$S2198-4,0)))</f>
        <v/>
      </c>
      <c r="H2198" s="295" t="str">
        <f ca="1">IF(ISERROR($S2198),"",OFFSET('Smelter Reference List'!$G$4,$S2198-4,0))</f>
        <v/>
      </c>
      <c r="I2198" s="296" t="str">
        <f ca="1">IF(ISERROR($S2198),"",OFFSET('Smelter Reference List'!$H$4,$S2198-4,0))</f>
        <v/>
      </c>
      <c r="J2198" s="296" t="str">
        <f ca="1">IF(ISERROR($S2198),"",OFFSET('Smelter Reference List'!$I$4,$S2198-4,0))</f>
        <v/>
      </c>
      <c r="K2198" s="297"/>
      <c r="L2198" s="297"/>
      <c r="M2198" s="297"/>
      <c r="N2198" s="297"/>
      <c r="O2198" s="297"/>
      <c r="P2198" s="297"/>
      <c r="Q2198" s="298"/>
      <c r="R2198" s="227"/>
      <c r="S2198" s="228" t="e">
        <f>IF(C2198="",NA(),MATCH($B2198&amp;$C2198,'Smelter Reference List'!$J:$J,0))</f>
        <v>#N/A</v>
      </c>
      <c r="T2198" s="229"/>
      <c r="U2198" s="229">
        <f t="shared" ca="1" si="69"/>
        <v>0</v>
      </c>
      <c r="V2198" s="229"/>
      <c r="W2198" s="229"/>
      <c r="Y2198" s="223" t="str">
        <f t="shared" si="70"/>
        <v/>
      </c>
    </row>
    <row r="2199" spans="1:25" s="223" customFormat="1" ht="20.25">
      <c r="A2199" s="293"/>
      <c r="B2199" s="294" t="str">
        <f>IF(LEN(A2199)=0,"",INDEX('Smelter Reference List'!$A:$A,MATCH($A2199,'Smelter Reference List'!$E:$E,0)))</f>
        <v/>
      </c>
      <c r="C2199" s="300" t="str">
        <f>IF(LEN(A2199)=0,"",INDEX('Smelter Reference List'!$C:$C,MATCH($A2199,'Smelter Reference List'!$E:$E,0)))</f>
        <v/>
      </c>
      <c r="D2199" s="294" t="str">
        <f ca="1">IF(ISERROR($S2199),"",OFFSET('Smelter Reference List'!$C$4,$S2199-4,0)&amp;"")</f>
        <v/>
      </c>
      <c r="E2199" s="294" t="str">
        <f ca="1">IF(ISERROR($S2199),"",OFFSET('Smelter Reference List'!$D$4,$S2199-4,0)&amp;"")</f>
        <v/>
      </c>
      <c r="F2199" s="294" t="str">
        <f ca="1">IF(ISERROR($S2199),"",OFFSET('Smelter Reference List'!$E$4,$S2199-4,0))</f>
        <v/>
      </c>
      <c r="G2199" s="294" t="str">
        <f ca="1">IF(C2199=$U$4,"Enter smelter details", IF(ISERROR($S2199),"",OFFSET('Smelter Reference List'!$F$4,$S2199-4,0)))</f>
        <v/>
      </c>
      <c r="H2199" s="295" t="str">
        <f ca="1">IF(ISERROR($S2199),"",OFFSET('Smelter Reference List'!$G$4,$S2199-4,0))</f>
        <v/>
      </c>
      <c r="I2199" s="296" t="str">
        <f ca="1">IF(ISERROR($S2199),"",OFFSET('Smelter Reference List'!$H$4,$S2199-4,0))</f>
        <v/>
      </c>
      <c r="J2199" s="296" t="str">
        <f ca="1">IF(ISERROR($S2199),"",OFFSET('Smelter Reference List'!$I$4,$S2199-4,0))</f>
        <v/>
      </c>
      <c r="K2199" s="297"/>
      <c r="L2199" s="297"/>
      <c r="M2199" s="297"/>
      <c r="N2199" s="297"/>
      <c r="O2199" s="297"/>
      <c r="P2199" s="297"/>
      <c r="Q2199" s="298"/>
      <c r="R2199" s="227"/>
      <c r="S2199" s="228" t="e">
        <f>IF(C2199="",NA(),MATCH($B2199&amp;$C2199,'Smelter Reference List'!$J:$J,0))</f>
        <v>#N/A</v>
      </c>
      <c r="T2199" s="229"/>
      <c r="U2199" s="229">
        <f t="shared" ca="1" si="69"/>
        <v>0</v>
      </c>
      <c r="V2199" s="229"/>
      <c r="W2199" s="229"/>
      <c r="Y2199" s="223" t="str">
        <f t="shared" si="70"/>
        <v/>
      </c>
    </row>
    <row r="2200" spans="1:25" s="223" customFormat="1" ht="20.25">
      <c r="A2200" s="293"/>
      <c r="B2200" s="294" t="str">
        <f>IF(LEN(A2200)=0,"",INDEX('Smelter Reference List'!$A:$A,MATCH($A2200,'Smelter Reference List'!$E:$E,0)))</f>
        <v/>
      </c>
      <c r="C2200" s="300" t="str">
        <f>IF(LEN(A2200)=0,"",INDEX('Smelter Reference List'!$C:$C,MATCH($A2200,'Smelter Reference List'!$E:$E,0)))</f>
        <v/>
      </c>
      <c r="D2200" s="294" t="str">
        <f ca="1">IF(ISERROR($S2200),"",OFFSET('Smelter Reference List'!$C$4,$S2200-4,0)&amp;"")</f>
        <v/>
      </c>
      <c r="E2200" s="294" t="str">
        <f ca="1">IF(ISERROR($S2200),"",OFFSET('Smelter Reference List'!$D$4,$S2200-4,0)&amp;"")</f>
        <v/>
      </c>
      <c r="F2200" s="294" t="str">
        <f ca="1">IF(ISERROR($S2200),"",OFFSET('Smelter Reference List'!$E$4,$S2200-4,0))</f>
        <v/>
      </c>
      <c r="G2200" s="294" t="str">
        <f ca="1">IF(C2200=$U$4,"Enter smelter details", IF(ISERROR($S2200),"",OFFSET('Smelter Reference List'!$F$4,$S2200-4,0)))</f>
        <v/>
      </c>
      <c r="H2200" s="295" t="str">
        <f ca="1">IF(ISERROR($S2200),"",OFFSET('Smelter Reference List'!$G$4,$S2200-4,0))</f>
        <v/>
      </c>
      <c r="I2200" s="296" t="str">
        <f ca="1">IF(ISERROR($S2200),"",OFFSET('Smelter Reference List'!$H$4,$S2200-4,0))</f>
        <v/>
      </c>
      <c r="J2200" s="296" t="str">
        <f ca="1">IF(ISERROR($S2200),"",OFFSET('Smelter Reference List'!$I$4,$S2200-4,0))</f>
        <v/>
      </c>
      <c r="K2200" s="297"/>
      <c r="L2200" s="297"/>
      <c r="M2200" s="297"/>
      <c r="N2200" s="297"/>
      <c r="O2200" s="297"/>
      <c r="P2200" s="297"/>
      <c r="Q2200" s="298"/>
      <c r="R2200" s="227"/>
      <c r="S2200" s="228" t="e">
        <f>IF(C2200="",NA(),MATCH($B2200&amp;$C2200,'Smelter Reference List'!$J:$J,0))</f>
        <v>#N/A</v>
      </c>
      <c r="T2200" s="229"/>
      <c r="U2200" s="229">
        <f t="shared" ca="1" si="69"/>
        <v>0</v>
      </c>
      <c r="V2200" s="229"/>
      <c r="W2200" s="229"/>
      <c r="Y2200" s="223" t="str">
        <f t="shared" si="70"/>
        <v/>
      </c>
    </row>
    <row r="2201" spans="1:25" s="223" customFormat="1" ht="20.25">
      <c r="A2201" s="293"/>
      <c r="B2201" s="294" t="str">
        <f>IF(LEN(A2201)=0,"",INDEX('Smelter Reference List'!$A:$A,MATCH($A2201,'Smelter Reference List'!$E:$E,0)))</f>
        <v/>
      </c>
      <c r="C2201" s="300" t="str">
        <f>IF(LEN(A2201)=0,"",INDEX('Smelter Reference List'!$C:$C,MATCH($A2201,'Smelter Reference List'!$E:$E,0)))</f>
        <v/>
      </c>
      <c r="D2201" s="294" t="str">
        <f ca="1">IF(ISERROR($S2201),"",OFFSET('Smelter Reference List'!$C$4,$S2201-4,0)&amp;"")</f>
        <v/>
      </c>
      <c r="E2201" s="294" t="str">
        <f ca="1">IF(ISERROR($S2201),"",OFFSET('Smelter Reference List'!$D$4,$S2201-4,0)&amp;"")</f>
        <v/>
      </c>
      <c r="F2201" s="294" t="str">
        <f ca="1">IF(ISERROR($S2201),"",OFFSET('Smelter Reference List'!$E$4,$S2201-4,0))</f>
        <v/>
      </c>
      <c r="G2201" s="294" t="str">
        <f ca="1">IF(C2201=$U$4,"Enter smelter details", IF(ISERROR($S2201),"",OFFSET('Smelter Reference List'!$F$4,$S2201-4,0)))</f>
        <v/>
      </c>
      <c r="H2201" s="295" t="str">
        <f ca="1">IF(ISERROR($S2201),"",OFFSET('Smelter Reference List'!$G$4,$S2201-4,0))</f>
        <v/>
      </c>
      <c r="I2201" s="296" t="str">
        <f ca="1">IF(ISERROR($S2201),"",OFFSET('Smelter Reference List'!$H$4,$S2201-4,0))</f>
        <v/>
      </c>
      <c r="J2201" s="296" t="str">
        <f ca="1">IF(ISERROR($S2201),"",OFFSET('Smelter Reference List'!$I$4,$S2201-4,0))</f>
        <v/>
      </c>
      <c r="K2201" s="297"/>
      <c r="L2201" s="297"/>
      <c r="M2201" s="297"/>
      <c r="N2201" s="297"/>
      <c r="O2201" s="297"/>
      <c r="P2201" s="297"/>
      <c r="Q2201" s="298"/>
      <c r="R2201" s="227"/>
      <c r="S2201" s="228" t="e">
        <f>IF(C2201="",NA(),MATCH($B2201&amp;$C2201,'Smelter Reference List'!$J:$J,0))</f>
        <v>#N/A</v>
      </c>
      <c r="T2201" s="229"/>
      <c r="U2201" s="229">
        <f t="shared" ca="1" si="69"/>
        <v>0</v>
      </c>
      <c r="V2201" s="229"/>
      <c r="W2201" s="229"/>
      <c r="Y2201" s="223" t="str">
        <f t="shared" si="70"/>
        <v/>
      </c>
    </row>
    <row r="2202" spans="1:25" s="223" customFormat="1" ht="20.25">
      <c r="A2202" s="293"/>
      <c r="B2202" s="294" t="str">
        <f>IF(LEN(A2202)=0,"",INDEX('Smelter Reference List'!$A:$A,MATCH($A2202,'Smelter Reference List'!$E:$E,0)))</f>
        <v/>
      </c>
      <c r="C2202" s="300" t="str">
        <f>IF(LEN(A2202)=0,"",INDEX('Smelter Reference List'!$C:$C,MATCH($A2202,'Smelter Reference List'!$E:$E,0)))</f>
        <v/>
      </c>
      <c r="D2202" s="294" t="str">
        <f ca="1">IF(ISERROR($S2202),"",OFFSET('Smelter Reference List'!$C$4,$S2202-4,0)&amp;"")</f>
        <v/>
      </c>
      <c r="E2202" s="294" t="str">
        <f ca="1">IF(ISERROR($S2202),"",OFFSET('Smelter Reference List'!$D$4,$S2202-4,0)&amp;"")</f>
        <v/>
      </c>
      <c r="F2202" s="294" t="str">
        <f ca="1">IF(ISERROR($S2202),"",OFFSET('Smelter Reference List'!$E$4,$S2202-4,0))</f>
        <v/>
      </c>
      <c r="G2202" s="294" t="str">
        <f ca="1">IF(C2202=$U$4,"Enter smelter details", IF(ISERROR($S2202),"",OFFSET('Smelter Reference List'!$F$4,$S2202-4,0)))</f>
        <v/>
      </c>
      <c r="H2202" s="295" t="str">
        <f ca="1">IF(ISERROR($S2202),"",OFFSET('Smelter Reference List'!$G$4,$S2202-4,0))</f>
        <v/>
      </c>
      <c r="I2202" s="296" t="str">
        <f ca="1">IF(ISERROR($S2202),"",OFFSET('Smelter Reference List'!$H$4,$S2202-4,0))</f>
        <v/>
      </c>
      <c r="J2202" s="296" t="str">
        <f ca="1">IF(ISERROR($S2202),"",OFFSET('Smelter Reference List'!$I$4,$S2202-4,0))</f>
        <v/>
      </c>
      <c r="K2202" s="297"/>
      <c r="L2202" s="297"/>
      <c r="M2202" s="297"/>
      <c r="N2202" s="297"/>
      <c r="O2202" s="297"/>
      <c r="P2202" s="297"/>
      <c r="Q2202" s="298"/>
      <c r="R2202" s="227"/>
      <c r="S2202" s="228" t="e">
        <f>IF(C2202="",NA(),MATCH($B2202&amp;$C2202,'Smelter Reference List'!$J:$J,0))</f>
        <v>#N/A</v>
      </c>
      <c r="T2202" s="229"/>
      <c r="U2202" s="229">
        <f t="shared" ca="1" si="69"/>
        <v>0</v>
      </c>
      <c r="V2202" s="229"/>
      <c r="W2202" s="229"/>
      <c r="Y2202" s="223" t="str">
        <f t="shared" si="70"/>
        <v/>
      </c>
    </row>
    <row r="2203" spans="1:25" s="223" customFormat="1" ht="20.25">
      <c r="A2203" s="293"/>
      <c r="B2203" s="294" t="str">
        <f>IF(LEN(A2203)=0,"",INDEX('Smelter Reference List'!$A:$A,MATCH($A2203,'Smelter Reference List'!$E:$E,0)))</f>
        <v/>
      </c>
      <c r="C2203" s="300" t="str">
        <f>IF(LEN(A2203)=0,"",INDEX('Smelter Reference List'!$C:$C,MATCH($A2203,'Smelter Reference List'!$E:$E,0)))</f>
        <v/>
      </c>
      <c r="D2203" s="294" t="str">
        <f ca="1">IF(ISERROR($S2203),"",OFFSET('Smelter Reference List'!$C$4,$S2203-4,0)&amp;"")</f>
        <v/>
      </c>
      <c r="E2203" s="294" t="str">
        <f ca="1">IF(ISERROR($S2203),"",OFFSET('Smelter Reference List'!$D$4,$S2203-4,0)&amp;"")</f>
        <v/>
      </c>
      <c r="F2203" s="294" t="str">
        <f ca="1">IF(ISERROR($S2203),"",OFFSET('Smelter Reference List'!$E$4,$S2203-4,0))</f>
        <v/>
      </c>
      <c r="G2203" s="294" t="str">
        <f ca="1">IF(C2203=$U$4,"Enter smelter details", IF(ISERROR($S2203),"",OFFSET('Smelter Reference List'!$F$4,$S2203-4,0)))</f>
        <v/>
      </c>
      <c r="H2203" s="295" t="str">
        <f ca="1">IF(ISERROR($S2203),"",OFFSET('Smelter Reference List'!$G$4,$S2203-4,0))</f>
        <v/>
      </c>
      <c r="I2203" s="296" t="str">
        <f ca="1">IF(ISERROR($S2203),"",OFFSET('Smelter Reference List'!$H$4,$S2203-4,0))</f>
        <v/>
      </c>
      <c r="J2203" s="296" t="str">
        <f ca="1">IF(ISERROR($S2203),"",OFFSET('Smelter Reference List'!$I$4,$S2203-4,0))</f>
        <v/>
      </c>
      <c r="K2203" s="297"/>
      <c r="L2203" s="297"/>
      <c r="M2203" s="297"/>
      <c r="N2203" s="297"/>
      <c r="O2203" s="297"/>
      <c r="P2203" s="297"/>
      <c r="Q2203" s="298"/>
      <c r="R2203" s="227"/>
      <c r="S2203" s="228" t="e">
        <f>IF(C2203="",NA(),MATCH($B2203&amp;$C2203,'Smelter Reference List'!$J:$J,0))</f>
        <v>#N/A</v>
      </c>
      <c r="T2203" s="229"/>
      <c r="U2203" s="229">
        <f t="shared" ca="1" si="69"/>
        <v>0</v>
      </c>
      <c r="V2203" s="229"/>
      <c r="W2203" s="229"/>
      <c r="Y2203" s="223" t="str">
        <f t="shared" si="70"/>
        <v/>
      </c>
    </row>
    <row r="2204" spans="1:25" s="223" customFormat="1" ht="20.25">
      <c r="A2204" s="293"/>
      <c r="B2204" s="294" t="str">
        <f>IF(LEN(A2204)=0,"",INDEX('Smelter Reference List'!$A:$A,MATCH($A2204,'Smelter Reference List'!$E:$E,0)))</f>
        <v/>
      </c>
      <c r="C2204" s="300" t="str">
        <f>IF(LEN(A2204)=0,"",INDEX('Smelter Reference List'!$C:$C,MATCH($A2204,'Smelter Reference List'!$E:$E,0)))</f>
        <v/>
      </c>
      <c r="D2204" s="294" t="str">
        <f ca="1">IF(ISERROR($S2204),"",OFFSET('Smelter Reference List'!$C$4,$S2204-4,0)&amp;"")</f>
        <v/>
      </c>
      <c r="E2204" s="294" t="str">
        <f ca="1">IF(ISERROR($S2204),"",OFFSET('Smelter Reference List'!$D$4,$S2204-4,0)&amp;"")</f>
        <v/>
      </c>
      <c r="F2204" s="294" t="str">
        <f ca="1">IF(ISERROR($S2204),"",OFFSET('Smelter Reference List'!$E$4,$S2204-4,0))</f>
        <v/>
      </c>
      <c r="G2204" s="294" t="str">
        <f ca="1">IF(C2204=$U$4,"Enter smelter details", IF(ISERROR($S2204),"",OFFSET('Smelter Reference List'!$F$4,$S2204-4,0)))</f>
        <v/>
      </c>
      <c r="H2204" s="295" t="str">
        <f ca="1">IF(ISERROR($S2204),"",OFFSET('Smelter Reference List'!$G$4,$S2204-4,0))</f>
        <v/>
      </c>
      <c r="I2204" s="296" t="str">
        <f ca="1">IF(ISERROR($S2204),"",OFFSET('Smelter Reference List'!$H$4,$S2204-4,0))</f>
        <v/>
      </c>
      <c r="J2204" s="296" t="str">
        <f ca="1">IF(ISERROR($S2204),"",OFFSET('Smelter Reference List'!$I$4,$S2204-4,0))</f>
        <v/>
      </c>
      <c r="K2204" s="297"/>
      <c r="L2204" s="297"/>
      <c r="M2204" s="297"/>
      <c r="N2204" s="297"/>
      <c r="O2204" s="297"/>
      <c r="P2204" s="297"/>
      <c r="Q2204" s="298"/>
      <c r="R2204" s="227"/>
      <c r="S2204" s="228" t="e">
        <f>IF(C2204="",NA(),MATCH($B2204&amp;$C2204,'Smelter Reference List'!$J:$J,0))</f>
        <v>#N/A</v>
      </c>
      <c r="T2204" s="229"/>
      <c r="U2204" s="229">
        <f t="shared" ca="1" si="69"/>
        <v>0</v>
      </c>
      <c r="V2204" s="229"/>
      <c r="W2204" s="229"/>
      <c r="Y2204" s="223" t="str">
        <f t="shared" si="70"/>
        <v/>
      </c>
    </row>
    <row r="2205" spans="1:25" s="223" customFormat="1" ht="20.25">
      <c r="A2205" s="293"/>
      <c r="B2205" s="294" t="str">
        <f>IF(LEN(A2205)=0,"",INDEX('Smelter Reference List'!$A:$A,MATCH($A2205,'Smelter Reference List'!$E:$E,0)))</f>
        <v/>
      </c>
      <c r="C2205" s="300" t="str">
        <f>IF(LEN(A2205)=0,"",INDEX('Smelter Reference List'!$C:$C,MATCH($A2205,'Smelter Reference List'!$E:$E,0)))</f>
        <v/>
      </c>
      <c r="D2205" s="294" t="str">
        <f ca="1">IF(ISERROR($S2205),"",OFFSET('Smelter Reference List'!$C$4,$S2205-4,0)&amp;"")</f>
        <v/>
      </c>
      <c r="E2205" s="294" t="str">
        <f ca="1">IF(ISERROR($S2205),"",OFFSET('Smelter Reference List'!$D$4,$S2205-4,0)&amp;"")</f>
        <v/>
      </c>
      <c r="F2205" s="294" t="str">
        <f ca="1">IF(ISERROR($S2205),"",OFFSET('Smelter Reference List'!$E$4,$S2205-4,0))</f>
        <v/>
      </c>
      <c r="G2205" s="294" t="str">
        <f ca="1">IF(C2205=$U$4,"Enter smelter details", IF(ISERROR($S2205),"",OFFSET('Smelter Reference List'!$F$4,$S2205-4,0)))</f>
        <v/>
      </c>
      <c r="H2205" s="295" t="str">
        <f ca="1">IF(ISERROR($S2205),"",OFFSET('Smelter Reference List'!$G$4,$S2205-4,0))</f>
        <v/>
      </c>
      <c r="I2205" s="296" t="str">
        <f ca="1">IF(ISERROR($S2205),"",OFFSET('Smelter Reference List'!$H$4,$S2205-4,0))</f>
        <v/>
      </c>
      <c r="J2205" s="296" t="str">
        <f ca="1">IF(ISERROR($S2205),"",OFFSET('Smelter Reference List'!$I$4,$S2205-4,0))</f>
        <v/>
      </c>
      <c r="K2205" s="297"/>
      <c r="L2205" s="297"/>
      <c r="M2205" s="297"/>
      <c r="N2205" s="297"/>
      <c r="O2205" s="297"/>
      <c r="P2205" s="297"/>
      <c r="Q2205" s="298"/>
      <c r="R2205" s="227"/>
      <c r="S2205" s="228" t="e">
        <f>IF(C2205="",NA(),MATCH($B2205&amp;$C2205,'Smelter Reference List'!$J:$J,0))</f>
        <v>#N/A</v>
      </c>
      <c r="T2205" s="229"/>
      <c r="U2205" s="229">
        <f t="shared" ca="1" si="69"/>
        <v>0</v>
      </c>
      <c r="V2205" s="229"/>
      <c r="W2205" s="229"/>
      <c r="Y2205" s="223" t="str">
        <f t="shared" si="70"/>
        <v/>
      </c>
    </row>
    <row r="2206" spans="1:25" s="223" customFormat="1" ht="20.25">
      <c r="A2206" s="293"/>
      <c r="B2206" s="294" t="str">
        <f>IF(LEN(A2206)=0,"",INDEX('Smelter Reference List'!$A:$A,MATCH($A2206,'Smelter Reference List'!$E:$E,0)))</f>
        <v/>
      </c>
      <c r="C2206" s="300" t="str">
        <f>IF(LEN(A2206)=0,"",INDEX('Smelter Reference List'!$C:$C,MATCH($A2206,'Smelter Reference List'!$E:$E,0)))</f>
        <v/>
      </c>
      <c r="D2206" s="294" t="str">
        <f ca="1">IF(ISERROR($S2206),"",OFFSET('Smelter Reference List'!$C$4,$S2206-4,0)&amp;"")</f>
        <v/>
      </c>
      <c r="E2206" s="294" t="str">
        <f ca="1">IF(ISERROR($S2206),"",OFFSET('Smelter Reference List'!$D$4,$S2206-4,0)&amp;"")</f>
        <v/>
      </c>
      <c r="F2206" s="294" t="str">
        <f ca="1">IF(ISERROR($S2206),"",OFFSET('Smelter Reference List'!$E$4,$S2206-4,0))</f>
        <v/>
      </c>
      <c r="G2206" s="294" t="str">
        <f ca="1">IF(C2206=$U$4,"Enter smelter details", IF(ISERROR($S2206),"",OFFSET('Smelter Reference List'!$F$4,$S2206-4,0)))</f>
        <v/>
      </c>
      <c r="H2206" s="295" t="str">
        <f ca="1">IF(ISERROR($S2206),"",OFFSET('Smelter Reference List'!$G$4,$S2206-4,0))</f>
        <v/>
      </c>
      <c r="I2206" s="296" t="str">
        <f ca="1">IF(ISERROR($S2206),"",OFFSET('Smelter Reference List'!$H$4,$S2206-4,0))</f>
        <v/>
      </c>
      <c r="J2206" s="296" t="str">
        <f ca="1">IF(ISERROR($S2206),"",OFFSET('Smelter Reference List'!$I$4,$S2206-4,0))</f>
        <v/>
      </c>
      <c r="K2206" s="297"/>
      <c r="L2206" s="297"/>
      <c r="M2206" s="297"/>
      <c r="N2206" s="297"/>
      <c r="O2206" s="297"/>
      <c r="P2206" s="297"/>
      <c r="Q2206" s="298"/>
      <c r="R2206" s="227"/>
      <c r="S2206" s="228" t="e">
        <f>IF(C2206="",NA(),MATCH($B2206&amp;$C2206,'Smelter Reference List'!$J:$J,0))</f>
        <v>#N/A</v>
      </c>
      <c r="T2206" s="229"/>
      <c r="U2206" s="229">
        <f t="shared" ca="1" si="69"/>
        <v>0</v>
      </c>
      <c r="V2206" s="229"/>
      <c r="W2206" s="229"/>
      <c r="Y2206" s="223" t="str">
        <f t="shared" si="70"/>
        <v/>
      </c>
    </row>
    <row r="2207" spans="1:25" s="223" customFormat="1" ht="20.25">
      <c r="A2207" s="293"/>
      <c r="B2207" s="294" t="str">
        <f>IF(LEN(A2207)=0,"",INDEX('Smelter Reference List'!$A:$A,MATCH($A2207,'Smelter Reference List'!$E:$E,0)))</f>
        <v/>
      </c>
      <c r="C2207" s="300" t="str">
        <f>IF(LEN(A2207)=0,"",INDEX('Smelter Reference List'!$C:$C,MATCH($A2207,'Smelter Reference List'!$E:$E,0)))</f>
        <v/>
      </c>
      <c r="D2207" s="294" t="str">
        <f ca="1">IF(ISERROR($S2207),"",OFFSET('Smelter Reference List'!$C$4,$S2207-4,0)&amp;"")</f>
        <v/>
      </c>
      <c r="E2207" s="294" t="str">
        <f ca="1">IF(ISERROR($S2207),"",OFFSET('Smelter Reference List'!$D$4,$S2207-4,0)&amp;"")</f>
        <v/>
      </c>
      <c r="F2207" s="294" t="str">
        <f ca="1">IF(ISERROR($S2207),"",OFFSET('Smelter Reference List'!$E$4,$S2207-4,0))</f>
        <v/>
      </c>
      <c r="G2207" s="294" t="str">
        <f ca="1">IF(C2207=$U$4,"Enter smelter details", IF(ISERROR($S2207),"",OFFSET('Smelter Reference List'!$F$4,$S2207-4,0)))</f>
        <v/>
      </c>
      <c r="H2207" s="295" t="str">
        <f ca="1">IF(ISERROR($S2207),"",OFFSET('Smelter Reference List'!$G$4,$S2207-4,0))</f>
        <v/>
      </c>
      <c r="I2207" s="296" t="str">
        <f ca="1">IF(ISERROR($S2207),"",OFFSET('Smelter Reference List'!$H$4,$S2207-4,0))</f>
        <v/>
      </c>
      <c r="J2207" s="296" t="str">
        <f ca="1">IF(ISERROR($S2207),"",OFFSET('Smelter Reference List'!$I$4,$S2207-4,0))</f>
        <v/>
      </c>
      <c r="K2207" s="297"/>
      <c r="L2207" s="297"/>
      <c r="M2207" s="297"/>
      <c r="N2207" s="297"/>
      <c r="O2207" s="297"/>
      <c r="P2207" s="297"/>
      <c r="Q2207" s="298"/>
      <c r="R2207" s="227"/>
      <c r="S2207" s="228" t="e">
        <f>IF(C2207="",NA(),MATCH($B2207&amp;$C2207,'Smelter Reference List'!$J:$J,0))</f>
        <v>#N/A</v>
      </c>
      <c r="T2207" s="229"/>
      <c r="U2207" s="229">
        <f t="shared" ca="1" si="69"/>
        <v>0</v>
      </c>
      <c r="V2207" s="229"/>
      <c r="W2207" s="229"/>
      <c r="Y2207" s="223" t="str">
        <f t="shared" si="70"/>
        <v/>
      </c>
    </row>
    <row r="2208" spans="1:25" s="223" customFormat="1" ht="20.25">
      <c r="A2208" s="293"/>
      <c r="B2208" s="294" t="str">
        <f>IF(LEN(A2208)=0,"",INDEX('Smelter Reference List'!$A:$A,MATCH($A2208,'Smelter Reference List'!$E:$E,0)))</f>
        <v/>
      </c>
      <c r="C2208" s="300" t="str">
        <f>IF(LEN(A2208)=0,"",INDEX('Smelter Reference List'!$C:$C,MATCH($A2208,'Smelter Reference List'!$E:$E,0)))</f>
        <v/>
      </c>
      <c r="D2208" s="294" t="str">
        <f ca="1">IF(ISERROR($S2208),"",OFFSET('Smelter Reference List'!$C$4,$S2208-4,0)&amp;"")</f>
        <v/>
      </c>
      <c r="E2208" s="294" t="str">
        <f ca="1">IF(ISERROR($S2208),"",OFFSET('Smelter Reference List'!$D$4,$S2208-4,0)&amp;"")</f>
        <v/>
      </c>
      <c r="F2208" s="294" t="str">
        <f ca="1">IF(ISERROR($S2208),"",OFFSET('Smelter Reference List'!$E$4,$S2208-4,0))</f>
        <v/>
      </c>
      <c r="G2208" s="294" t="str">
        <f ca="1">IF(C2208=$U$4,"Enter smelter details", IF(ISERROR($S2208),"",OFFSET('Smelter Reference List'!$F$4,$S2208-4,0)))</f>
        <v/>
      </c>
      <c r="H2208" s="295" t="str">
        <f ca="1">IF(ISERROR($S2208),"",OFFSET('Smelter Reference List'!$G$4,$S2208-4,0))</f>
        <v/>
      </c>
      <c r="I2208" s="296" t="str">
        <f ca="1">IF(ISERROR($S2208),"",OFFSET('Smelter Reference List'!$H$4,$S2208-4,0))</f>
        <v/>
      </c>
      <c r="J2208" s="296" t="str">
        <f ca="1">IF(ISERROR($S2208),"",OFFSET('Smelter Reference List'!$I$4,$S2208-4,0))</f>
        <v/>
      </c>
      <c r="K2208" s="297"/>
      <c r="L2208" s="297"/>
      <c r="M2208" s="297"/>
      <c r="N2208" s="297"/>
      <c r="O2208" s="297"/>
      <c r="P2208" s="297"/>
      <c r="Q2208" s="298"/>
      <c r="R2208" s="227"/>
      <c r="S2208" s="228" t="e">
        <f>IF(C2208="",NA(),MATCH($B2208&amp;$C2208,'Smelter Reference List'!$J:$J,0))</f>
        <v>#N/A</v>
      </c>
      <c r="T2208" s="229"/>
      <c r="U2208" s="229">
        <f t="shared" ca="1" si="69"/>
        <v>0</v>
      </c>
      <c r="V2208" s="229"/>
      <c r="W2208" s="229"/>
      <c r="Y2208" s="223" t="str">
        <f t="shared" si="70"/>
        <v/>
      </c>
    </row>
    <row r="2209" spans="1:25" s="223" customFormat="1" ht="20.25">
      <c r="A2209" s="293"/>
      <c r="B2209" s="294" t="str">
        <f>IF(LEN(A2209)=0,"",INDEX('Smelter Reference List'!$A:$A,MATCH($A2209,'Smelter Reference List'!$E:$E,0)))</f>
        <v/>
      </c>
      <c r="C2209" s="300" t="str">
        <f>IF(LEN(A2209)=0,"",INDEX('Smelter Reference List'!$C:$C,MATCH($A2209,'Smelter Reference List'!$E:$E,0)))</f>
        <v/>
      </c>
      <c r="D2209" s="294" t="str">
        <f ca="1">IF(ISERROR($S2209),"",OFFSET('Smelter Reference List'!$C$4,$S2209-4,0)&amp;"")</f>
        <v/>
      </c>
      <c r="E2209" s="294" t="str">
        <f ca="1">IF(ISERROR($S2209),"",OFFSET('Smelter Reference List'!$D$4,$S2209-4,0)&amp;"")</f>
        <v/>
      </c>
      <c r="F2209" s="294" t="str">
        <f ca="1">IF(ISERROR($S2209),"",OFFSET('Smelter Reference List'!$E$4,$S2209-4,0))</f>
        <v/>
      </c>
      <c r="G2209" s="294" t="str">
        <f ca="1">IF(C2209=$U$4,"Enter smelter details", IF(ISERROR($S2209),"",OFFSET('Smelter Reference List'!$F$4,$S2209-4,0)))</f>
        <v/>
      </c>
      <c r="H2209" s="295" t="str">
        <f ca="1">IF(ISERROR($S2209),"",OFFSET('Smelter Reference List'!$G$4,$S2209-4,0))</f>
        <v/>
      </c>
      <c r="I2209" s="296" t="str">
        <f ca="1">IF(ISERROR($S2209),"",OFFSET('Smelter Reference List'!$H$4,$S2209-4,0))</f>
        <v/>
      </c>
      <c r="J2209" s="296" t="str">
        <f ca="1">IF(ISERROR($S2209),"",OFFSET('Smelter Reference List'!$I$4,$S2209-4,0))</f>
        <v/>
      </c>
      <c r="K2209" s="297"/>
      <c r="L2209" s="297"/>
      <c r="M2209" s="297"/>
      <c r="N2209" s="297"/>
      <c r="O2209" s="297"/>
      <c r="P2209" s="297"/>
      <c r="Q2209" s="298"/>
      <c r="R2209" s="227"/>
      <c r="S2209" s="228" t="e">
        <f>IF(C2209="",NA(),MATCH($B2209&amp;$C2209,'Smelter Reference List'!$J:$J,0))</f>
        <v>#N/A</v>
      </c>
      <c r="T2209" s="229"/>
      <c r="U2209" s="229">
        <f t="shared" ca="1" si="69"/>
        <v>0</v>
      </c>
      <c r="V2209" s="229"/>
      <c r="W2209" s="229"/>
      <c r="Y2209" s="223" t="str">
        <f t="shared" si="70"/>
        <v/>
      </c>
    </row>
    <row r="2210" spans="1:25" s="223" customFormat="1" ht="20.25">
      <c r="A2210" s="293"/>
      <c r="B2210" s="294" t="str">
        <f>IF(LEN(A2210)=0,"",INDEX('Smelter Reference List'!$A:$A,MATCH($A2210,'Smelter Reference List'!$E:$E,0)))</f>
        <v/>
      </c>
      <c r="C2210" s="300" t="str">
        <f>IF(LEN(A2210)=0,"",INDEX('Smelter Reference List'!$C:$C,MATCH($A2210,'Smelter Reference List'!$E:$E,0)))</f>
        <v/>
      </c>
      <c r="D2210" s="294" t="str">
        <f ca="1">IF(ISERROR($S2210),"",OFFSET('Smelter Reference List'!$C$4,$S2210-4,0)&amp;"")</f>
        <v/>
      </c>
      <c r="E2210" s="294" t="str">
        <f ca="1">IF(ISERROR($S2210),"",OFFSET('Smelter Reference List'!$D$4,$S2210-4,0)&amp;"")</f>
        <v/>
      </c>
      <c r="F2210" s="294" t="str">
        <f ca="1">IF(ISERROR($S2210),"",OFFSET('Smelter Reference List'!$E$4,$S2210-4,0))</f>
        <v/>
      </c>
      <c r="G2210" s="294" t="str">
        <f ca="1">IF(C2210=$U$4,"Enter smelter details", IF(ISERROR($S2210),"",OFFSET('Smelter Reference List'!$F$4,$S2210-4,0)))</f>
        <v/>
      </c>
      <c r="H2210" s="295" t="str">
        <f ca="1">IF(ISERROR($S2210),"",OFFSET('Smelter Reference List'!$G$4,$S2210-4,0))</f>
        <v/>
      </c>
      <c r="I2210" s="296" t="str">
        <f ca="1">IF(ISERROR($S2210),"",OFFSET('Smelter Reference List'!$H$4,$S2210-4,0))</f>
        <v/>
      </c>
      <c r="J2210" s="296" t="str">
        <f ca="1">IF(ISERROR($S2210),"",OFFSET('Smelter Reference List'!$I$4,$S2210-4,0))</f>
        <v/>
      </c>
      <c r="K2210" s="297"/>
      <c r="L2210" s="297"/>
      <c r="M2210" s="297"/>
      <c r="N2210" s="297"/>
      <c r="O2210" s="297"/>
      <c r="P2210" s="297"/>
      <c r="Q2210" s="298"/>
      <c r="R2210" s="227"/>
      <c r="S2210" s="228" t="e">
        <f>IF(C2210="",NA(),MATCH($B2210&amp;$C2210,'Smelter Reference List'!$J:$J,0))</f>
        <v>#N/A</v>
      </c>
      <c r="T2210" s="229"/>
      <c r="U2210" s="229">
        <f t="shared" ca="1" si="69"/>
        <v>0</v>
      </c>
      <c r="V2210" s="229"/>
      <c r="W2210" s="229"/>
      <c r="Y2210" s="223" t="str">
        <f t="shared" si="70"/>
        <v/>
      </c>
    </row>
    <row r="2211" spans="1:25" s="223" customFormat="1" ht="20.25">
      <c r="A2211" s="293"/>
      <c r="B2211" s="294" t="str">
        <f>IF(LEN(A2211)=0,"",INDEX('Smelter Reference List'!$A:$A,MATCH($A2211,'Smelter Reference List'!$E:$E,0)))</f>
        <v/>
      </c>
      <c r="C2211" s="300" t="str">
        <f>IF(LEN(A2211)=0,"",INDEX('Smelter Reference List'!$C:$C,MATCH($A2211,'Smelter Reference List'!$E:$E,0)))</f>
        <v/>
      </c>
      <c r="D2211" s="294" t="str">
        <f ca="1">IF(ISERROR($S2211),"",OFFSET('Smelter Reference List'!$C$4,$S2211-4,0)&amp;"")</f>
        <v/>
      </c>
      <c r="E2211" s="294" t="str">
        <f ca="1">IF(ISERROR($S2211),"",OFFSET('Smelter Reference List'!$D$4,$S2211-4,0)&amp;"")</f>
        <v/>
      </c>
      <c r="F2211" s="294" t="str">
        <f ca="1">IF(ISERROR($S2211),"",OFFSET('Smelter Reference List'!$E$4,$S2211-4,0))</f>
        <v/>
      </c>
      <c r="G2211" s="294" t="str">
        <f ca="1">IF(C2211=$U$4,"Enter smelter details", IF(ISERROR($S2211),"",OFFSET('Smelter Reference List'!$F$4,$S2211-4,0)))</f>
        <v/>
      </c>
      <c r="H2211" s="295" t="str">
        <f ca="1">IF(ISERROR($S2211),"",OFFSET('Smelter Reference List'!$G$4,$S2211-4,0))</f>
        <v/>
      </c>
      <c r="I2211" s="296" t="str">
        <f ca="1">IF(ISERROR($S2211),"",OFFSET('Smelter Reference List'!$H$4,$S2211-4,0))</f>
        <v/>
      </c>
      <c r="J2211" s="296" t="str">
        <f ca="1">IF(ISERROR($S2211),"",OFFSET('Smelter Reference List'!$I$4,$S2211-4,0))</f>
        <v/>
      </c>
      <c r="K2211" s="297"/>
      <c r="L2211" s="297"/>
      <c r="M2211" s="297"/>
      <c r="N2211" s="297"/>
      <c r="O2211" s="297"/>
      <c r="P2211" s="297"/>
      <c r="Q2211" s="298"/>
      <c r="R2211" s="227"/>
      <c r="S2211" s="228" t="e">
        <f>IF(C2211="",NA(),MATCH($B2211&amp;$C2211,'Smelter Reference List'!$J:$J,0))</f>
        <v>#N/A</v>
      </c>
      <c r="T2211" s="229"/>
      <c r="U2211" s="229">
        <f t="shared" ca="1" si="69"/>
        <v>0</v>
      </c>
      <c r="V2211" s="229"/>
      <c r="W2211" s="229"/>
      <c r="Y2211" s="223" t="str">
        <f t="shared" si="70"/>
        <v/>
      </c>
    </row>
    <row r="2212" spans="1:25" s="223" customFormat="1" ht="20.25">
      <c r="A2212" s="293"/>
      <c r="B2212" s="294" t="str">
        <f>IF(LEN(A2212)=0,"",INDEX('Smelter Reference List'!$A:$A,MATCH($A2212,'Smelter Reference List'!$E:$E,0)))</f>
        <v/>
      </c>
      <c r="C2212" s="300" t="str">
        <f>IF(LEN(A2212)=0,"",INDEX('Smelter Reference List'!$C:$C,MATCH($A2212,'Smelter Reference List'!$E:$E,0)))</f>
        <v/>
      </c>
      <c r="D2212" s="294" t="str">
        <f ca="1">IF(ISERROR($S2212),"",OFFSET('Smelter Reference List'!$C$4,$S2212-4,0)&amp;"")</f>
        <v/>
      </c>
      <c r="E2212" s="294" t="str">
        <f ca="1">IF(ISERROR($S2212),"",OFFSET('Smelter Reference List'!$D$4,$S2212-4,0)&amp;"")</f>
        <v/>
      </c>
      <c r="F2212" s="294" t="str">
        <f ca="1">IF(ISERROR($S2212),"",OFFSET('Smelter Reference List'!$E$4,$S2212-4,0))</f>
        <v/>
      </c>
      <c r="G2212" s="294" t="str">
        <f ca="1">IF(C2212=$U$4,"Enter smelter details", IF(ISERROR($S2212),"",OFFSET('Smelter Reference List'!$F$4,$S2212-4,0)))</f>
        <v/>
      </c>
      <c r="H2212" s="295" t="str">
        <f ca="1">IF(ISERROR($S2212),"",OFFSET('Smelter Reference List'!$G$4,$S2212-4,0))</f>
        <v/>
      </c>
      <c r="I2212" s="296" t="str">
        <f ca="1">IF(ISERROR($S2212),"",OFFSET('Smelter Reference List'!$H$4,$S2212-4,0))</f>
        <v/>
      </c>
      <c r="J2212" s="296" t="str">
        <f ca="1">IF(ISERROR($S2212),"",OFFSET('Smelter Reference List'!$I$4,$S2212-4,0))</f>
        <v/>
      </c>
      <c r="K2212" s="297"/>
      <c r="L2212" s="297"/>
      <c r="M2212" s="297"/>
      <c r="N2212" s="297"/>
      <c r="O2212" s="297"/>
      <c r="P2212" s="297"/>
      <c r="Q2212" s="298"/>
      <c r="R2212" s="227"/>
      <c r="S2212" s="228" t="e">
        <f>IF(C2212="",NA(),MATCH($B2212&amp;$C2212,'Smelter Reference List'!$J:$J,0))</f>
        <v>#N/A</v>
      </c>
      <c r="T2212" s="229"/>
      <c r="U2212" s="229">
        <f t="shared" ca="1" si="69"/>
        <v>0</v>
      </c>
      <c r="V2212" s="229"/>
      <c r="W2212" s="229"/>
      <c r="Y2212" s="223" t="str">
        <f t="shared" si="70"/>
        <v/>
      </c>
    </row>
    <row r="2213" spans="1:25" s="223" customFormat="1" ht="20.25">
      <c r="A2213" s="293"/>
      <c r="B2213" s="294" t="str">
        <f>IF(LEN(A2213)=0,"",INDEX('Smelter Reference List'!$A:$A,MATCH($A2213,'Smelter Reference List'!$E:$E,0)))</f>
        <v/>
      </c>
      <c r="C2213" s="300" t="str">
        <f>IF(LEN(A2213)=0,"",INDEX('Smelter Reference List'!$C:$C,MATCH($A2213,'Smelter Reference List'!$E:$E,0)))</f>
        <v/>
      </c>
      <c r="D2213" s="294" t="str">
        <f ca="1">IF(ISERROR($S2213),"",OFFSET('Smelter Reference List'!$C$4,$S2213-4,0)&amp;"")</f>
        <v/>
      </c>
      <c r="E2213" s="294" t="str">
        <f ca="1">IF(ISERROR($S2213),"",OFFSET('Smelter Reference List'!$D$4,$S2213-4,0)&amp;"")</f>
        <v/>
      </c>
      <c r="F2213" s="294" t="str">
        <f ca="1">IF(ISERROR($S2213),"",OFFSET('Smelter Reference List'!$E$4,$S2213-4,0))</f>
        <v/>
      </c>
      <c r="G2213" s="294" t="str">
        <f ca="1">IF(C2213=$U$4,"Enter smelter details", IF(ISERROR($S2213),"",OFFSET('Smelter Reference List'!$F$4,$S2213-4,0)))</f>
        <v/>
      </c>
      <c r="H2213" s="295" t="str">
        <f ca="1">IF(ISERROR($S2213),"",OFFSET('Smelter Reference List'!$G$4,$S2213-4,0))</f>
        <v/>
      </c>
      <c r="I2213" s="296" t="str">
        <f ca="1">IF(ISERROR($S2213),"",OFFSET('Smelter Reference List'!$H$4,$S2213-4,0))</f>
        <v/>
      </c>
      <c r="J2213" s="296" t="str">
        <f ca="1">IF(ISERROR($S2213),"",OFFSET('Smelter Reference List'!$I$4,$S2213-4,0))</f>
        <v/>
      </c>
      <c r="K2213" s="297"/>
      <c r="L2213" s="297"/>
      <c r="M2213" s="297"/>
      <c r="N2213" s="297"/>
      <c r="O2213" s="297"/>
      <c r="P2213" s="297"/>
      <c r="Q2213" s="298"/>
      <c r="R2213" s="227"/>
      <c r="S2213" s="228" t="e">
        <f>IF(C2213="",NA(),MATCH($B2213&amp;$C2213,'Smelter Reference List'!$J:$J,0))</f>
        <v>#N/A</v>
      </c>
      <c r="T2213" s="229"/>
      <c r="U2213" s="229">
        <f t="shared" ca="1" si="69"/>
        <v>0</v>
      </c>
      <c r="V2213" s="229"/>
      <c r="W2213" s="229"/>
      <c r="Y2213" s="223" t="str">
        <f t="shared" si="70"/>
        <v/>
      </c>
    </row>
    <row r="2214" spans="1:25" s="223" customFormat="1" ht="20.25">
      <c r="A2214" s="293"/>
      <c r="B2214" s="294" t="str">
        <f>IF(LEN(A2214)=0,"",INDEX('Smelter Reference List'!$A:$A,MATCH($A2214,'Smelter Reference List'!$E:$E,0)))</f>
        <v/>
      </c>
      <c r="C2214" s="300" t="str">
        <f>IF(LEN(A2214)=0,"",INDEX('Smelter Reference List'!$C:$C,MATCH($A2214,'Smelter Reference List'!$E:$E,0)))</f>
        <v/>
      </c>
      <c r="D2214" s="294" t="str">
        <f ca="1">IF(ISERROR($S2214),"",OFFSET('Smelter Reference List'!$C$4,$S2214-4,0)&amp;"")</f>
        <v/>
      </c>
      <c r="E2214" s="294" t="str">
        <f ca="1">IF(ISERROR($S2214),"",OFFSET('Smelter Reference List'!$D$4,$S2214-4,0)&amp;"")</f>
        <v/>
      </c>
      <c r="F2214" s="294" t="str">
        <f ca="1">IF(ISERROR($S2214),"",OFFSET('Smelter Reference List'!$E$4,$S2214-4,0))</f>
        <v/>
      </c>
      <c r="G2214" s="294" t="str">
        <f ca="1">IF(C2214=$U$4,"Enter smelter details", IF(ISERROR($S2214),"",OFFSET('Smelter Reference List'!$F$4,$S2214-4,0)))</f>
        <v/>
      </c>
      <c r="H2214" s="295" t="str">
        <f ca="1">IF(ISERROR($S2214),"",OFFSET('Smelter Reference List'!$G$4,$S2214-4,0))</f>
        <v/>
      </c>
      <c r="I2214" s="296" t="str">
        <f ca="1">IF(ISERROR($S2214),"",OFFSET('Smelter Reference List'!$H$4,$S2214-4,0))</f>
        <v/>
      </c>
      <c r="J2214" s="296" t="str">
        <f ca="1">IF(ISERROR($S2214),"",OFFSET('Smelter Reference List'!$I$4,$S2214-4,0))</f>
        <v/>
      </c>
      <c r="K2214" s="297"/>
      <c r="L2214" s="297"/>
      <c r="M2214" s="297"/>
      <c r="N2214" s="297"/>
      <c r="O2214" s="297"/>
      <c r="P2214" s="297"/>
      <c r="Q2214" s="298"/>
      <c r="R2214" s="227"/>
      <c r="S2214" s="228" t="e">
        <f>IF(C2214="",NA(),MATCH($B2214&amp;$C2214,'Smelter Reference List'!$J:$J,0))</f>
        <v>#N/A</v>
      </c>
      <c r="T2214" s="229"/>
      <c r="U2214" s="229">
        <f t="shared" ca="1" si="69"/>
        <v>0</v>
      </c>
      <c r="V2214" s="229"/>
      <c r="W2214" s="229"/>
      <c r="Y2214" s="223" t="str">
        <f t="shared" si="70"/>
        <v/>
      </c>
    </row>
    <row r="2215" spans="1:25" s="223" customFormat="1" ht="20.25">
      <c r="A2215" s="293"/>
      <c r="B2215" s="294" t="str">
        <f>IF(LEN(A2215)=0,"",INDEX('Smelter Reference List'!$A:$A,MATCH($A2215,'Smelter Reference List'!$E:$E,0)))</f>
        <v/>
      </c>
      <c r="C2215" s="300" t="str">
        <f>IF(LEN(A2215)=0,"",INDEX('Smelter Reference List'!$C:$C,MATCH($A2215,'Smelter Reference List'!$E:$E,0)))</f>
        <v/>
      </c>
      <c r="D2215" s="294" t="str">
        <f ca="1">IF(ISERROR($S2215),"",OFFSET('Smelter Reference List'!$C$4,$S2215-4,0)&amp;"")</f>
        <v/>
      </c>
      <c r="E2215" s="294" t="str">
        <f ca="1">IF(ISERROR($S2215),"",OFFSET('Smelter Reference List'!$D$4,$S2215-4,0)&amp;"")</f>
        <v/>
      </c>
      <c r="F2215" s="294" t="str">
        <f ca="1">IF(ISERROR($S2215),"",OFFSET('Smelter Reference List'!$E$4,$S2215-4,0))</f>
        <v/>
      </c>
      <c r="G2215" s="294" t="str">
        <f ca="1">IF(C2215=$U$4,"Enter smelter details", IF(ISERROR($S2215),"",OFFSET('Smelter Reference List'!$F$4,$S2215-4,0)))</f>
        <v/>
      </c>
      <c r="H2215" s="295" t="str">
        <f ca="1">IF(ISERROR($S2215),"",OFFSET('Smelter Reference List'!$G$4,$S2215-4,0))</f>
        <v/>
      </c>
      <c r="I2215" s="296" t="str">
        <f ca="1">IF(ISERROR($S2215),"",OFFSET('Smelter Reference List'!$H$4,$S2215-4,0))</f>
        <v/>
      </c>
      <c r="J2215" s="296" t="str">
        <f ca="1">IF(ISERROR($S2215),"",OFFSET('Smelter Reference List'!$I$4,$S2215-4,0))</f>
        <v/>
      </c>
      <c r="K2215" s="297"/>
      <c r="L2215" s="297"/>
      <c r="M2215" s="297"/>
      <c r="N2215" s="297"/>
      <c r="O2215" s="297"/>
      <c r="P2215" s="297"/>
      <c r="Q2215" s="298"/>
      <c r="R2215" s="227"/>
      <c r="S2215" s="228" t="e">
        <f>IF(C2215="",NA(),MATCH($B2215&amp;$C2215,'Smelter Reference List'!$J:$J,0))</f>
        <v>#N/A</v>
      </c>
      <c r="T2215" s="229"/>
      <c r="U2215" s="229">
        <f t="shared" ca="1" si="69"/>
        <v>0</v>
      </c>
      <c r="V2215" s="229"/>
      <c r="W2215" s="229"/>
      <c r="Y2215" s="223" t="str">
        <f t="shared" si="70"/>
        <v/>
      </c>
    </row>
    <row r="2216" spans="1:25" s="223" customFormat="1" ht="20.25">
      <c r="A2216" s="293"/>
      <c r="B2216" s="294" t="str">
        <f>IF(LEN(A2216)=0,"",INDEX('Smelter Reference List'!$A:$A,MATCH($A2216,'Smelter Reference List'!$E:$E,0)))</f>
        <v/>
      </c>
      <c r="C2216" s="300" t="str">
        <f>IF(LEN(A2216)=0,"",INDEX('Smelter Reference List'!$C:$C,MATCH($A2216,'Smelter Reference List'!$E:$E,0)))</f>
        <v/>
      </c>
      <c r="D2216" s="294" t="str">
        <f ca="1">IF(ISERROR($S2216),"",OFFSET('Smelter Reference List'!$C$4,$S2216-4,0)&amp;"")</f>
        <v/>
      </c>
      <c r="E2216" s="294" t="str">
        <f ca="1">IF(ISERROR($S2216),"",OFFSET('Smelter Reference List'!$D$4,$S2216-4,0)&amp;"")</f>
        <v/>
      </c>
      <c r="F2216" s="294" t="str">
        <f ca="1">IF(ISERROR($S2216),"",OFFSET('Smelter Reference List'!$E$4,$S2216-4,0))</f>
        <v/>
      </c>
      <c r="G2216" s="294" t="str">
        <f ca="1">IF(C2216=$U$4,"Enter smelter details", IF(ISERROR($S2216),"",OFFSET('Smelter Reference List'!$F$4,$S2216-4,0)))</f>
        <v/>
      </c>
      <c r="H2216" s="295" t="str">
        <f ca="1">IF(ISERROR($S2216),"",OFFSET('Smelter Reference List'!$G$4,$S2216-4,0))</f>
        <v/>
      </c>
      <c r="I2216" s="296" t="str">
        <f ca="1">IF(ISERROR($S2216),"",OFFSET('Smelter Reference List'!$H$4,$S2216-4,0))</f>
        <v/>
      </c>
      <c r="J2216" s="296" t="str">
        <f ca="1">IF(ISERROR($S2216),"",OFFSET('Smelter Reference List'!$I$4,$S2216-4,0))</f>
        <v/>
      </c>
      <c r="K2216" s="297"/>
      <c r="L2216" s="297"/>
      <c r="M2216" s="297"/>
      <c r="N2216" s="297"/>
      <c r="O2216" s="297"/>
      <c r="P2216" s="297"/>
      <c r="Q2216" s="298"/>
      <c r="R2216" s="227"/>
      <c r="S2216" s="228" t="e">
        <f>IF(C2216="",NA(),MATCH($B2216&amp;$C2216,'Smelter Reference List'!$J:$J,0))</f>
        <v>#N/A</v>
      </c>
      <c r="T2216" s="229"/>
      <c r="U2216" s="229">
        <f t="shared" ca="1" si="69"/>
        <v>0</v>
      </c>
      <c r="V2216" s="229"/>
      <c r="W2216" s="229"/>
      <c r="Y2216" s="223" t="str">
        <f t="shared" si="70"/>
        <v/>
      </c>
    </row>
    <row r="2217" spans="1:25" s="223" customFormat="1" ht="20.25">
      <c r="A2217" s="293"/>
      <c r="B2217" s="294" t="str">
        <f>IF(LEN(A2217)=0,"",INDEX('Smelter Reference List'!$A:$A,MATCH($A2217,'Smelter Reference List'!$E:$E,0)))</f>
        <v/>
      </c>
      <c r="C2217" s="300" t="str">
        <f>IF(LEN(A2217)=0,"",INDEX('Smelter Reference List'!$C:$C,MATCH($A2217,'Smelter Reference List'!$E:$E,0)))</f>
        <v/>
      </c>
      <c r="D2217" s="294" t="str">
        <f ca="1">IF(ISERROR($S2217),"",OFFSET('Smelter Reference List'!$C$4,$S2217-4,0)&amp;"")</f>
        <v/>
      </c>
      <c r="E2217" s="294" t="str">
        <f ca="1">IF(ISERROR($S2217),"",OFFSET('Smelter Reference List'!$D$4,$S2217-4,0)&amp;"")</f>
        <v/>
      </c>
      <c r="F2217" s="294" t="str">
        <f ca="1">IF(ISERROR($S2217),"",OFFSET('Smelter Reference List'!$E$4,$S2217-4,0))</f>
        <v/>
      </c>
      <c r="G2217" s="294" t="str">
        <f ca="1">IF(C2217=$U$4,"Enter smelter details", IF(ISERROR($S2217),"",OFFSET('Smelter Reference List'!$F$4,$S2217-4,0)))</f>
        <v/>
      </c>
      <c r="H2217" s="295" t="str">
        <f ca="1">IF(ISERROR($S2217),"",OFFSET('Smelter Reference List'!$G$4,$S2217-4,0))</f>
        <v/>
      </c>
      <c r="I2217" s="296" t="str">
        <f ca="1">IF(ISERROR($S2217),"",OFFSET('Smelter Reference List'!$H$4,$S2217-4,0))</f>
        <v/>
      </c>
      <c r="J2217" s="296" t="str">
        <f ca="1">IF(ISERROR($S2217),"",OFFSET('Smelter Reference List'!$I$4,$S2217-4,0))</f>
        <v/>
      </c>
      <c r="K2217" s="297"/>
      <c r="L2217" s="297"/>
      <c r="M2217" s="297"/>
      <c r="N2217" s="297"/>
      <c r="O2217" s="297"/>
      <c r="P2217" s="297"/>
      <c r="Q2217" s="298"/>
      <c r="R2217" s="227"/>
      <c r="S2217" s="228" t="e">
        <f>IF(C2217="",NA(),MATCH($B2217&amp;$C2217,'Smelter Reference List'!$J:$J,0))</f>
        <v>#N/A</v>
      </c>
      <c r="T2217" s="229"/>
      <c r="U2217" s="229">
        <f t="shared" ca="1" si="69"/>
        <v>0</v>
      </c>
      <c r="V2217" s="229"/>
      <c r="W2217" s="229"/>
      <c r="Y2217" s="223" t="str">
        <f t="shared" si="70"/>
        <v/>
      </c>
    </row>
    <row r="2218" spans="1:25" s="223" customFormat="1" ht="20.25">
      <c r="A2218" s="293"/>
      <c r="B2218" s="294" t="str">
        <f>IF(LEN(A2218)=0,"",INDEX('Smelter Reference List'!$A:$A,MATCH($A2218,'Smelter Reference List'!$E:$E,0)))</f>
        <v/>
      </c>
      <c r="C2218" s="300" t="str">
        <f>IF(LEN(A2218)=0,"",INDEX('Smelter Reference List'!$C:$C,MATCH($A2218,'Smelter Reference List'!$E:$E,0)))</f>
        <v/>
      </c>
      <c r="D2218" s="294" t="str">
        <f ca="1">IF(ISERROR($S2218),"",OFFSET('Smelter Reference List'!$C$4,$S2218-4,0)&amp;"")</f>
        <v/>
      </c>
      <c r="E2218" s="294" t="str">
        <f ca="1">IF(ISERROR($S2218),"",OFFSET('Smelter Reference List'!$D$4,$S2218-4,0)&amp;"")</f>
        <v/>
      </c>
      <c r="F2218" s="294" t="str">
        <f ca="1">IF(ISERROR($S2218),"",OFFSET('Smelter Reference List'!$E$4,$S2218-4,0))</f>
        <v/>
      </c>
      <c r="G2218" s="294" t="str">
        <f ca="1">IF(C2218=$U$4,"Enter smelter details", IF(ISERROR($S2218),"",OFFSET('Smelter Reference List'!$F$4,$S2218-4,0)))</f>
        <v/>
      </c>
      <c r="H2218" s="295" t="str">
        <f ca="1">IF(ISERROR($S2218),"",OFFSET('Smelter Reference List'!$G$4,$S2218-4,0))</f>
        <v/>
      </c>
      <c r="I2218" s="296" t="str">
        <f ca="1">IF(ISERROR($S2218),"",OFFSET('Smelter Reference List'!$H$4,$S2218-4,0))</f>
        <v/>
      </c>
      <c r="J2218" s="296" t="str">
        <f ca="1">IF(ISERROR($S2218),"",OFFSET('Smelter Reference List'!$I$4,$S2218-4,0))</f>
        <v/>
      </c>
      <c r="K2218" s="297"/>
      <c r="L2218" s="297"/>
      <c r="M2218" s="297"/>
      <c r="N2218" s="297"/>
      <c r="O2218" s="297"/>
      <c r="P2218" s="297"/>
      <c r="Q2218" s="298"/>
      <c r="R2218" s="227"/>
      <c r="S2218" s="228" t="e">
        <f>IF(C2218="",NA(),MATCH($B2218&amp;$C2218,'Smelter Reference List'!$J:$J,0))</f>
        <v>#N/A</v>
      </c>
      <c r="T2218" s="229"/>
      <c r="U2218" s="229">
        <f t="shared" ca="1" si="69"/>
        <v>0</v>
      </c>
      <c r="V2218" s="229"/>
      <c r="W2218" s="229"/>
      <c r="Y2218" s="223" t="str">
        <f t="shared" si="70"/>
        <v/>
      </c>
    </row>
    <row r="2219" spans="1:25" s="223" customFormat="1" ht="20.25">
      <c r="A2219" s="293"/>
      <c r="B2219" s="294" t="str">
        <f>IF(LEN(A2219)=0,"",INDEX('Smelter Reference List'!$A:$A,MATCH($A2219,'Smelter Reference List'!$E:$E,0)))</f>
        <v/>
      </c>
      <c r="C2219" s="300" t="str">
        <f>IF(LEN(A2219)=0,"",INDEX('Smelter Reference List'!$C:$C,MATCH($A2219,'Smelter Reference List'!$E:$E,0)))</f>
        <v/>
      </c>
      <c r="D2219" s="294" t="str">
        <f ca="1">IF(ISERROR($S2219),"",OFFSET('Smelter Reference List'!$C$4,$S2219-4,0)&amp;"")</f>
        <v/>
      </c>
      <c r="E2219" s="294" t="str">
        <f ca="1">IF(ISERROR($S2219),"",OFFSET('Smelter Reference List'!$D$4,$S2219-4,0)&amp;"")</f>
        <v/>
      </c>
      <c r="F2219" s="294" t="str">
        <f ca="1">IF(ISERROR($S2219),"",OFFSET('Smelter Reference List'!$E$4,$S2219-4,0))</f>
        <v/>
      </c>
      <c r="G2219" s="294" t="str">
        <f ca="1">IF(C2219=$U$4,"Enter smelter details", IF(ISERROR($S2219),"",OFFSET('Smelter Reference List'!$F$4,$S2219-4,0)))</f>
        <v/>
      </c>
      <c r="H2219" s="295" t="str">
        <f ca="1">IF(ISERROR($S2219),"",OFFSET('Smelter Reference List'!$G$4,$S2219-4,0))</f>
        <v/>
      </c>
      <c r="I2219" s="296" t="str">
        <f ca="1">IF(ISERROR($S2219),"",OFFSET('Smelter Reference List'!$H$4,$S2219-4,0))</f>
        <v/>
      </c>
      <c r="J2219" s="296" t="str">
        <f ca="1">IF(ISERROR($S2219),"",OFFSET('Smelter Reference List'!$I$4,$S2219-4,0))</f>
        <v/>
      </c>
      <c r="K2219" s="297"/>
      <c r="L2219" s="297"/>
      <c r="M2219" s="297"/>
      <c r="N2219" s="297"/>
      <c r="O2219" s="297"/>
      <c r="P2219" s="297"/>
      <c r="Q2219" s="298"/>
      <c r="R2219" s="227"/>
      <c r="S2219" s="228" t="e">
        <f>IF(C2219="",NA(),MATCH($B2219&amp;$C2219,'Smelter Reference List'!$J:$J,0))</f>
        <v>#N/A</v>
      </c>
      <c r="T2219" s="229"/>
      <c r="U2219" s="229">
        <f t="shared" ca="1" si="69"/>
        <v>0</v>
      </c>
      <c r="V2219" s="229"/>
      <c r="W2219" s="229"/>
      <c r="Y2219" s="223" t="str">
        <f t="shared" si="70"/>
        <v/>
      </c>
    </row>
    <row r="2220" spans="1:25" s="223" customFormat="1" ht="20.25">
      <c r="A2220" s="293"/>
      <c r="B2220" s="294" t="str">
        <f>IF(LEN(A2220)=0,"",INDEX('Smelter Reference List'!$A:$A,MATCH($A2220,'Smelter Reference List'!$E:$E,0)))</f>
        <v/>
      </c>
      <c r="C2220" s="300" t="str">
        <f>IF(LEN(A2220)=0,"",INDEX('Smelter Reference List'!$C:$C,MATCH($A2220,'Smelter Reference List'!$E:$E,0)))</f>
        <v/>
      </c>
      <c r="D2220" s="294" t="str">
        <f ca="1">IF(ISERROR($S2220),"",OFFSET('Smelter Reference List'!$C$4,$S2220-4,0)&amp;"")</f>
        <v/>
      </c>
      <c r="E2220" s="294" t="str">
        <f ca="1">IF(ISERROR($S2220),"",OFFSET('Smelter Reference List'!$D$4,$S2220-4,0)&amp;"")</f>
        <v/>
      </c>
      <c r="F2220" s="294" t="str">
        <f ca="1">IF(ISERROR($S2220),"",OFFSET('Smelter Reference List'!$E$4,$S2220-4,0))</f>
        <v/>
      </c>
      <c r="G2220" s="294" t="str">
        <f ca="1">IF(C2220=$U$4,"Enter smelter details", IF(ISERROR($S2220),"",OFFSET('Smelter Reference List'!$F$4,$S2220-4,0)))</f>
        <v/>
      </c>
      <c r="H2220" s="295" t="str">
        <f ca="1">IF(ISERROR($S2220),"",OFFSET('Smelter Reference List'!$G$4,$S2220-4,0))</f>
        <v/>
      </c>
      <c r="I2220" s="296" t="str">
        <f ca="1">IF(ISERROR($S2220),"",OFFSET('Smelter Reference List'!$H$4,$S2220-4,0))</f>
        <v/>
      </c>
      <c r="J2220" s="296" t="str">
        <f ca="1">IF(ISERROR($S2220),"",OFFSET('Smelter Reference List'!$I$4,$S2220-4,0))</f>
        <v/>
      </c>
      <c r="K2220" s="297"/>
      <c r="L2220" s="297"/>
      <c r="M2220" s="297"/>
      <c r="N2220" s="297"/>
      <c r="O2220" s="297"/>
      <c r="P2220" s="297"/>
      <c r="Q2220" s="298"/>
      <c r="R2220" s="227"/>
      <c r="S2220" s="228" t="e">
        <f>IF(C2220="",NA(),MATCH($B2220&amp;$C2220,'Smelter Reference List'!$J:$J,0))</f>
        <v>#N/A</v>
      </c>
      <c r="T2220" s="229"/>
      <c r="U2220" s="229">
        <f t="shared" ca="1" si="69"/>
        <v>0</v>
      </c>
      <c r="V2220" s="229"/>
      <c r="W2220" s="229"/>
      <c r="Y2220" s="223" t="str">
        <f t="shared" si="70"/>
        <v/>
      </c>
    </row>
    <row r="2221" spans="1:25" s="223" customFormat="1" ht="20.25">
      <c r="A2221" s="293"/>
      <c r="B2221" s="294" t="str">
        <f>IF(LEN(A2221)=0,"",INDEX('Smelter Reference List'!$A:$A,MATCH($A2221,'Smelter Reference List'!$E:$E,0)))</f>
        <v/>
      </c>
      <c r="C2221" s="300" t="str">
        <f>IF(LEN(A2221)=0,"",INDEX('Smelter Reference List'!$C:$C,MATCH($A2221,'Smelter Reference List'!$E:$E,0)))</f>
        <v/>
      </c>
      <c r="D2221" s="294" t="str">
        <f ca="1">IF(ISERROR($S2221),"",OFFSET('Smelter Reference List'!$C$4,$S2221-4,0)&amp;"")</f>
        <v/>
      </c>
      <c r="E2221" s="294" t="str">
        <f ca="1">IF(ISERROR($S2221),"",OFFSET('Smelter Reference List'!$D$4,$S2221-4,0)&amp;"")</f>
        <v/>
      </c>
      <c r="F2221" s="294" t="str">
        <f ca="1">IF(ISERROR($S2221),"",OFFSET('Smelter Reference List'!$E$4,$S2221-4,0))</f>
        <v/>
      </c>
      <c r="G2221" s="294" t="str">
        <f ca="1">IF(C2221=$U$4,"Enter smelter details", IF(ISERROR($S2221),"",OFFSET('Smelter Reference List'!$F$4,$S2221-4,0)))</f>
        <v/>
      </c>
      <c r="H2221" s="295" t="str">
        <f ca="1">IF(ISERROR($S2221),"",OFFSET('Smelter Reference List'!$G$4,$S2221-4,0))</f>
        <v/>
      </c>
      <c r="I2221" s="296" t="str">
        <f ca="1">IF(ISERROR($S2221),"",OFFSET('Smelter Reference List'!$H$4,$S2221-4,0))</f>
        <v/>
      </c>
      <c r="J2221" s="296" t="str">
        <f ca="1">IF(ISERROR($S2221),"",OFFSET('Smelter Reference List'!$I$4,$S2221-4,0))</f>
        <v/>
      </c>
      <c r="K2221" s="297"/>
      <c r="L2221" s="297"/>
      <c r="M2221" s="297"/>
      <c r="N2221" s="297"/>
      <c r="O2221" s="297"/>
      <c r="P2221" s="297"/>
      <c r="Q2221" s="298"/>
      <c r="R2221" s="227"/>
      <c r="S2221" s="228" t="e">
        <f>IF(C2221="",NA(),MATCH($B2221&amp;$C2221,'Smelter Reference List'!$J:$J,0))</f>
        <v>#N/A</v>
      </c>
      <c r="T2221" s="229"/>
      <c r="U2221" s="229">
        <f t="shared" ca="1" si="69"/>
        <v>0</v>
      </c>
      <c r="V2221" s="229"/>
      <c r="W2221" s="229"/>
      <c r="Y2221" s="223" t="str">
        <f t="shared" si="70"/>
        <v/>
      </c>
    </row>
    <row r="2222" spans="1:25" s="223" customFormat="1" ht="20.25">
      <c r="A2222" s="293"/>
      <c r="B2222" s="294" t="str">
        <f>IF(LEN(A2222)=0,"",INDEX('Smelter Reference List'!$A:$A,MATCH($A2222,'Smelter Reference List'!$E:$E,0)))</f>
        <v/>
      </c>
      <c r="C2222" s="300" t="str">
        <f>IF(LEN(A2222)=0,"",INDEX('Smelter Reference List'!$C:$C,MATCH($A2222,'Smelter Reference List'!$E:$E,0)))</f>
        <v/>
      </c>
      <c r="D2222" s="294" t="str">
        <f ca="1">IF(ISERROR($S2222),"",OFFSET('Smelter Reference List'!$C$4,$S2222-4,0)&amp;"")</f>
        <v/>
      </c>
      <c r="E2222" s="294" t="str">
        <f ca="1">IF(ISERROR($S2222),"",OFFSET('Smelter Reference List'!$D$4,$S2222-4,0)&amp;"")</f>
        <v/>
      </c>
      <c r="F2222" s="294" t="str">
        <f ca="1">IF(ISERROR($S2222),"",OFFSET('Smelter Reference List'!$E$4,$S2222-4,0))</f>
        <v/>
      </c>
      <c r="G2222" s="294" t="str">
        <f ca="1">IF(C2222=$U$4,"Enter smelter details", IF(ISERROR($S2222),"",OFFSET('Smelter Reference List'!$F$4,$S2222-4,0)))</f>
        <v/>
      </c>
      <c r="H2222" s="295" t="str">
        <f ca="1">IF(ISERROR($S2222),"",OFFSET('Smelter Reference List'!$G$4,$S2222-4,0))</f>
        <v/>
      </c>
      <c r="I2222" s="296" t="str">
        <f ca="1">IF(ISERROR($S2222),"",OFFSET('Smelter Reference List'!$H$4,$S2222-4,0))</f>
        <v/>
      </c>
      <c r="J2222" s="296" t="str">
        <f ca="1">IF(ISERROR($S2222),"",OFFSET('Smelter Reference List'!$I$4,$S2222-4,0))</f>
        <v/>
      </c>
      <c r="K2222" s="297"/>
      <c r="L2222" s="297"/>
      <c r="M2222" s="297"/>
      <c r="N2222" s="297"/>
      <c r="O2222" s="297"/>
      <c r="P2222" s="297"/>
      <c r="Q2222" s="298"/>
      <c r="R2222" s="227"/>
      <c r="S2222" s="228" t="e">
        <f>IF(C2222="",NA(),MATCH($B2222&amp;$C2222,'Smelter Reference List'!$J:$J,0))</f>
        <v>#N/A</v>
      </c>
      <c r="T2222" s="229"/>
      <c r="U2222" s="229">
        <f t="shared" ca="1" si="69"/>
        <v>0</v>
      </c>
      <c r="V2222" s="229"/>
      <c r="W2222" s="229"/>
      <c r="Y2222" s="223" t="str">
        <f t="shared" si="70"/>
        <v/>
      </c>
    </row>
    <row r="2223" spans="1:25" s="223" customFormat="1" ht="20.25">
      <c r="A2223" s="293"/>
      <c r="B2223" s="294" t="str">
        <f>IF(LEN(A2223)=0,"",INDEX('Smelter Reference List'!$A:$A,MATCH($A2223,'Smelter Reference List'!$E:$E,0)))</f>
        <v/>
      </c>
      <c r="C2223" s="300" t="str">
        <f>IF(LEN(A2223)=0,"",INDEX('Smelter Reference List'!$C:$C,MATCH($A2223,'Smelter Reference List'!$E:$E,0)))</f>
        <v/>
      </c>
      <c r="D2223" s="294" t="str">
        <f ca="1">IF(ISERROR($S2223),"",OFFSET('Smelter Reference List'!$C$4,$S2223-4,0)&amp;"")</f>
        <v/>
      </c>
      <c r="E2223" s="294" t="str">
        <f ca="1">IF(ISERROR($S2223),"",OFFSET('Smelter Reference List'!$D$4,$S2223-4,0)&amp;"")</f>
        <v/>
      </c>
      <c r="F2223" s="294" t="str">
        <f ca="1">IF(ISERROR($S2223),"",OFFSET('Smelter Reference List'!$E$4,$S2223-4,0))</f>
        <v/>
      </c>
      <c r="G2223" s="294" t="str">
        <f ca="1">IF(C2223=$U$4,"Enter smelter details", IF(ISERROR($S2223),"",OFFSET('Smelter Reference List'!$F$4,$S2223-4,0)))</f>
        <v/>
      </c>
      <c r="H2223" s="295" t="str">
        <f ca="1">IF(ISERROR($S2223),"",OFFSET('Smelter Reference List'!$G$4,$S2223-4,0))</f>
        <v/>
      </c>
      <c r="I2223" s="296" t="str">
        <f ca="1">IF(ISERROR($S2223),"",OFFSET('Smelter Reference List'!$H$4,$S2223-4,0))</f>
        <v/>
      </c>
      <c r="J2223" s="296" t="str">
        <f ca="1">IF(ISERROR($S2223),"",OFFSET('Smelter Reference List'!$I$4,$S2223-4,0))</f>
        <v/>
      </c>
      <c r="K2223" s="297"/>
      <c r="L2223" s="297"/>
      <c r="M2223" s="297"/>
      <c r="N2223" s="297"/>
      <c r="O2223" s="297"/>
      <c r="P2223" s="297"/>
      <c r="Q2223" s="298"/>
      <c r="R2223" s="227"/>
      <c r="S2223" s="228" t="e">
        <f>IF(C2223="",NA(),MATCH($B2223&amp;$C2223,'Smelter Reference List'!$J:$J,0))</f>
        <v>#N/A</v>
      </c>
      <c r="T2223" s="229"/>
      <c r="U2223" s="229">
        <f t="shared" ca="1" si="69"/>
        <v>0</v>
      </c>
      <c r="V2223" s="229"/>
      <c r="W2223" s="229"/>
      <c r="Y2223" s="223" t="str">
        <f t="shared" si="70"/>
        <v/>
      </c>
    </row>
    <row r="2224" spans="1:25" s="223" customFormat="1" ht="20.25">
      <c r="A2224" s="293"/>
      <c r="B2224" s="294" t="str">
        <f>IF(LEN(A2224)=0,"",INDEX('Smelter Reference List'!$A:$A,MATCH($A2224,'Smelter Reference List'!$E:$E,0)))</f>
        <v/>
      </c>
      <c r="C2224" s="300" t="str">
        <f>IF(LEN(A2224)=0,"",INDEX('Smelter Reference List'!$C:$C,MATCH($A2224,'Smelter Reference List'!$E:$E,0)))</f>
        <v/>
      </c>
      <c r="D2224" s="294" t="str">
        <f ca="1">IF(ISERROR($S2224),"",OFFSET('Smelter Reference List'!$C$4,$S2224-4,0)&amp;"")</f>
        <v/>
      </c>
      <c r="E2224" s="294" t="str">
        <f ca="1">IF(ISERROR($S2224),"",OFFSET('Smelter Reference List'!$D$4,$S2224-4,0)&amp;"")</f>
        <v/>
      </c>
      <c r="F2224" s="294" t="str">
        <f ca="1">IF(ISERROR($S2224),"",OFFSET('Smelter Reference List'!$E$4,$S2224-4,0))</f>
        <v/>
      </c>
      <c r="G2224" s="294" t="str">
        <f ca="1">IF(C2224=$U$4,"Enter smelter details", IF(ISERROR($S2224),"",OFFSET('Smelter Reference List'!$F$4,$S2224-4,0)))</f>
        <v/>
      </c>
      <c r="H2224" s="295" t="str">
        <f ca="1">IF(ISERROR($S2224),"",OFFSET('Smelter Reference List'!$G$4,$S2224-4,0))</f>
        <v/>
      </c>
      <c r="I2224" s="296" t="str">
        <f ca="1">IF(ISERROR($S2224),"",OFFSET('Smelter Reference List'!$H$4,$S2224-4,0))</f>
        <v/>
      </c>
      <c r="J2224" s="296" t="str">
        <f ca="1">IF(ISERROR($S2224),"",OFFSET('Smelter Reference List'!$I$4,$S2224-4,0))</f>
        <v/>
      </c>
      <c r="K2224" s="297"/>
      <c r="L2224" s="297"/>
      <c r="M2224" s="297"/>
      <c r="N2224" s="297"/>
      <c r="O2224" s="297"/>
      <c r="P2224" s="297"/>
      <c r="Q2224" s="298"/>
      <c r="R2224" s="227"/>
      <c r="S2224" s="228" t="e">
        <f>IF(C2224="",NA(),MATCH($B2224&amp;$C2224,'Smelter Reference List'!$J:$J,0))</f>
        <v>#N/A</v>
      </c>
      <c r="T2224" s="229"/>
      <c r="U2224" s="229">
        <f t="shared" ca="1" si="69"/>
        <v>0</v>
      </c>
      <c r="V2224" s="229"/>
      <c r="W2224" s="229"/>
      <c r="Y2224" s="223" t="str">
        <f t="shared" si="70"/>
        <v/>
      </c>
    </row>
    <row r="2225" spans="1:25" s="223" customFormat="1" ht="20.25">
      <c r="A2225" s="293"/>
      <c r="B2225" s="294" t="str">
        <f>IF(LEN(A2225)=0,"",INDEX('Smelter Reference List'!$A:$A,MATCH($A2225,'Smelter Reference List'!$E:$E,0)))</f>
        <v/>
      </c>
      <c r="C2225" s="300" t="str">
        <f>IF(LEN(A2225)=0,"",INDEX('Smelter Reference List'!$C:$C,MATCH($A2225,'Smelter Reference List'!$E:$E,0)))</f>
        <v/>
      </c>
      <c r="D2225" s="294" t="str">
        <f ca="1">IF(ISERROR($S2225),"",OFFSET('Smelter Reference List'!$C$4,$S2225-4,0)&amp;"")</f>
        <v/>
      </c>
      <c r="E2225" s="294" t="str">
        <f ca="1">IF(ISERROR($S2225),"",OFFSET('Smelter Reference List'!$D$4,$S2225-4,0)&amp;"")</f>
        <v/>
      </c>
      <c r="F2225" s="294" t="str">
        <f ca="1">IF(ISERROR($S2225),"",OFFSET('Smelter Reference List'!$E$4,$S2225-4,0))</f>
        <v/>
      </c>
      <c r="G2225" s="294" t="str">
        <f ca="1">IF(C2225=$U$4,"Enter smelter details", IF(ISERROR($S2225),"",OFFSET('Smelter Reference List'!$F$4,$S2225-4,0)))</f>
        <v/>
      </c>
      <c r="H2225" s="295" t="str">
        <f ca="1">IF(ISERROR($S2225),"",OFFSET('Smelter Reference List'!$G$4,$S2225-4,0))</f>
        <v/>
      </c>
      <c r="I2225" s="296" t="str">
        <f ca="1">IF(ISERROR($S2225),"",OFFSET('Smelter Reference List'!$H$4,$S2225-4,0))</f>
        <v/>
      </c>
      <c r="J2225" s="296" t="str">
        <f ca="1">IF(ISERROR($S2225),"",OFFSET('Smelter Reference List'!$I$4,$S2225-4,0))</f>
        <v/>
      </c>
      <c r="K2225" s="297"/>
      <c r="L2225" s="297"/>
      <c r="M2225" s="297"/>
      <c r="N2225" s="297"/>
      <c r="O2225" s="297"/>
      <c r="P2225" s="297"/>
      <c r="Q2225" s="298"/>
      <c r="R2225" s="227"/>
      <c r="S2225" s="228" t="e">
        <f>IF(C2225="",NA(),MATCH($B2225&amp;$C2225,'Smelter Reference List'!$J:$J,0))</f>
        <v>#N/A</v>
      </c>
      <c r="T2225" s="229"/>
      <c r="U2225" s="229">
        <f t="shared" ca="1" si="69"/>
        <v>0</v>
      </c>
      <c r="V2225" s="229"/>
      <c r="W2225" s="229"/>
      <c r="Y2225" s="223" t="str">
        <f t="shared" si="70"/>
        <v/>
      </c>
    </row>
    <row r="2226" spans="1:25" s="223" customFormat="1" ht="20.25">
      <c r="A2226" s="293"/>
      <c r="B2226" s="294" t="str">
        <f>IF(LEN(A2226)=0,"",INDEX('Smelter Reference List'!$A:$A,MATCH($A2226,'Smelter Reference List'!$E:$E,0)))</f>
        <v/>
      </c>
      <c r="C2226" s="300" t="str">
        <f>IF(LEN(A2226)=0,"",INDEX('Smelter Reference List'!$C:$C,MATCH($A2226,'Smelter Reference List'!$E:$E,0)))</f>
        <v/>
      </c>
      <c r="D2226" s="294" t="str">
        <f ca="1">IF(ISERROR($S2226),"",OFFSET('Smelter Reference List'!$C$4,$S2226-4,0)&amp;"")</f>
        <v/>
      </c>
      <c r="E2226" s="294" t="str">
        <f ca="1">IF(ISERROR($S2226),"",OFFSET('Smelter Reference List'!$D$4,$S2226-4,0)&amp;"")</f>
        <v/>
      </c>
      <c r="F2226" s="294" t="str">
        <f ca="1">IF(ISERROR($S2226),"",OFFSET('Smelter Reference List'!$E$4,$S2226-4,0))</f>
        <v/>
      </c>
      <c r="G2226" s="294" t="str">
        <f ca="1">IF(C2226=$U$4,"Enter smelter details", IF(ISERROR($S2226),"",OFFSET('Smelter Reference List'!$F$4,$S2226-4,0)))</f>
        <v/>
      </c>
      <c r="H2226" s="295" t="str">
        <f ca="1">IF(ISERROR($S2226),"",OFFSET('Smelter Reference List'!$G$4,$S2226-4,0))</f>
        <v/>
      </c>
      <c r="I2226" s="296" t="str">
        <f ca="1">IF(ISERROR($S2226),"",OFFSET('Smelter Reference List'!$H$4,$S2226-4,0))</f>
        <v/>
      </c>
      <c r="J2226" s="296" t="str">
        <f ca="1">IF(ISERROR($S2226),"",OFFSET('Smelter Reference List'!$I$4,$S2226-4,0))</f>
        <v/>
      </c>
      <c r="K2226" s="297"/>
      <c r="L2226" s="297"/>
      <c r="M2226" s="297"/>
      <c r="N2226" s="297"/>
      <c r="O2226" s="297"/>
      <c r="P2226" s="297"/>
      <c r="Q2226" s="298"/>
      <c r="R2226" s="227"/>
      <c r="S2226" s="228" t="e">
        <f>IF(C2226="",NA(),MATCH($B2226&amp;$C2226,'Smelter Reference List'!$J:$J,0))</f>
        <v>#N/A</v>
      </c>
      <c r="T2226" s="229"/>
      <c r="U2226" s="229">
        <f t="shared" ca="1" si="69"/>
        <v>0</v>
      </c>
      <c r="V2226" s="229"/>
      <c r="W2226" s="229"/>
      <c r="Y2226" s="223" t="str">
        <f t="shared" si="70"/>
        <v/>
      </c>
    </row>
    <row r="2227" spans="1:25" s="223" customFormat="1" ht="20.25">
      <c r="A2227" s="293"/>
      <c r="B2227" s="294" t="str">
        <f>IF(LEN(A2227)=0,"",INDEX('Smelter Reference List'!$A:$A,MATCH($A2227,'Smelter Reference List'!$E:$E,0)))</f>
        <v/>
      </c>
      <c r="C2227" s="300" t="str">
        <f>IF(LEN(A2227)=0,"",INDEX('Smelter Reference List'!$C:$C,MATCH($A2227,'Smelter Reference List'!$E:$E,0)))</f>
        <v/>
      </c>
      <c r="D2227" s="294" t="str">
        <f ca="1">IF(ISERROR($S2227),"",OFFSET('Smelter Reference List'!$C$4,$S2227-4,0)&amp;"")</f>
        <v/>
      </c>
      <c r="E2227" s="294" t="str">
        <f ca="1">IF(ISERROR($S2227),"",OFFSET('Smelter Reference List'!$D$4,$S2227-4,0)&amp;"")</f>
        <v/>
      </c>
      <c r="F2227" s="294" t="str">
        <f ca="1">IF(ISERROR($S2227),"",OFFSET('Smelter Reference List'!$E$4,$S2227-4,0))</f>
        <v/>
      </c>
      <c r="G2227" s="294" t="str">
        <f ca="1">IF(C2227=$U$4,"Enter smelter details", IF(ISERROR($S2227),"",OFFSET('Smelter Reference List'!$F$4,$S2227-4,0)))</f>
        <v/>
      </c>
      <c r="H2227" s="295" t="str">
        <f ca="1">IF(ISERROR($S2227),"",OFFSET('Smelter Reference List'!$G$4,$S2227-4,0))</f>
        <v/>
      </c>
      <c r="I2227" s="296" t="str">
        <f ca="1">IF(ISERROR($S2227),"",OFFSET('Smelter Reference List'!$H$4,$S2227-4,0))</f>
        <v/>
      </c>
      <c r="J2227" s="296" t="str">
        <f ca="1">IF(ISERROR($S2227),"",OFFSET('Smelter Reference List'!$I$4,$S2227-4,0))</f>
        <v/>
      </c>
      <c r="K2227" s="297"/>
      <c r="L2227" s="297"/>
      <c r="M2227" s="297"/>
      <c r="N2227" s="297"/>
      <c r="O2227" s="297"/>
      <c r="P2227" s="297"/>
      <c r="Q2227" s="298"/>
      <c r="R2227" s="227"/>
      <c r="S2227" s="228" t="e">
        <f>IF(C2227="",NA(),MATCH($B2227&amp;$C2227,'Smelter Reference List'!$J:$J,0))</f>
        <v>#N/A</v>
      </c>
      <c r="T2227" s="229"/>
      <c r="U2227" s="229">
        <f t="shared" ca="1" si="69"/>
        <v>0</v>
      </c>
      <c r="V2227" s="229"/>
      <c r="W2227" s="229"/>
      <c r="Y2227" s="223" t="str">
        <f t="shared" si="70"/>
        <v/>
      </c>
    </row>
    <row r="2228" spans="1:25" s="223" customFormat="1" ht="20.25">
      <c r="A2228" s="293"/>
      <c r="B2228" s="294" t="str">
        <f>IF(LEN(A2228)=0,"",INDEX('Smelter Reference List'!$A:$A,MATCH($A2228,'Smelter Reference List'!$E:$E,0)))</f>
        <v/>
      </c>
      <c r="C2228" s="300" t="str">
        <f>IF(LEN(A2228)=0,"",INDEX('Smelter Reference List'!$C:$C,MATCH($A2228,'Smelter Reference List'!$E:$E,0)))</f>
        <v/>
      </c>
      <c r="D2228" s="294" t="str">
        <f ca="1">IF(ISERROR($S2228),"",OFFSET('Smelter Reference List'!$C$4,$S2228-4,0)&amp;"")</f>
        <v/>
      </c>
      <c r="E2228" s="294" t="str">
        <f ca="1">IF(ISERROR($S2228),"",OFFSET('Smelter Reference List'!$D$4,$S2228-4,0)&amp;"")</f>
        <v/>
      </c>
      <c r="F2228" s="294" t="str">
        <f ca="1">IF(ISERROR($S2228),"",OFFSET('Smelter Reference List'!$E$4,$S2228-4,0))</f>
        <v/>
      </c>
      <c r="G2228" s="294" t="str">
        <f ca="1">IF(C2228=$U$4,"Enter smelter details", IF(ISERROR($S2228),"",OFFSET('Smelter Reference List'!$F$4,$S2228-4,0)))</f>
        <v/>
      </c>
      <c r="H2228" s="295" t="str">
        <f ca="1">IF(ISERROR($S2228),"",OFFSET('Smelter Reference List'!$G$4,$S2228-4,0))</f>
        <v/>
      </c>
      <c r="I2228" s="296" t="str">
        <f ca="1">IF(ISERROR($S2228),"",OFFSET('Smelter Reference List'!$H$4,$S2228-4,0))</f>
        <v/>
      </c>
      <c r="J2228" s="296" t="str">
        <f ca="1">IF(ISERROR($S2228),"",OFFSET('Smelter Reference List'!$I$4,$S2228-4,0))</f>
        <v/>
      </c>
      <c r="K2228" s="297"/>
      <c r="L2228" s="297"/>
      <c r="M2228" s="297"/>
      <c r="N2228" s="297"/>
      <c r="O2228" s="297"/>
      <c r="P2228" s="297"/>
      <c r="Q2228" s="298"/>
      <c r="R2228" s="227"/>
      <c r="S2228" s="228" t="e">
        <f>IF(C2228="",NA(),MATCH($B2228&amp;$C2228,'Smelter Reference List'!$J:$J,0))</f>
        <v>#N/A</v>
      </c>
      <c r="T2228" s="229"/>
      <c r="U2228" s="229">
        <f t="shared" ca="1" si="69"/>
        <v>0</v>
      </c>
      <c r="V2228" s="229"/>
      <c r="W2228" s="229"/>
      <c r="Y2228" s="223" t="str">
        <f t="shared" si="70"/>
        <v/>
      </c>
    </row>
    <row r="2229" spans="1:25" s="223" customFormat="1" ht="20.25">
      <c r="A2229" s="293"/>
      <c r="B2229" s="294" t="str">
        <f>IF(LEN(A2229)=0,"",INDEX('Smelter Reference List'!$A:$A,MATCH($A2229,'Smelter Reference List'!$E:$E,0)))</f>
        <v/>
      </c>
      <c r="C2229" s="300" t="str">
        <f>IF(LEN(A2229)=0,"",INDEX('Smelter Reference List'!$C:$C,MATCH($A2229,'Smelter Reference List'!$E:$E,0)))</f>
        <v/>
      </c>
      <c r="D2229" s="294" t="str">
        <f ca="1">IF(ISERROR($S2229),"",OFFSET('Smelter Reference List'!$C$4,$S2229-4,0)&amp;"")</f>
        <v/>
      </c>
      <c r="E2229" s="294" t="str">
        <f ca="1">IF(ISERROR($S2229),"",OFFSET('Smelter Reference List'!$D$4,$S2229-4,0)&amp;"")</f>
        <v/>
      </c>
      <c r="F2229" s="294" t="str">
        <f ca="1">IF(ISERROR($S2229),"",OFFSET('Smelter Reference List'!$E$4,$S2229-4,0))</f>
        <v/>
      </c>
      <c r="G2229" s="294" t="str">
        <f ca="1">IF(C2229=$U$4,"Enter smelter details", IF(ISERROR($S2229),"",OFFSET('Smelter Reference List'!$F$4,$S2229-4,0)))</f>
        <v/>
      </c>
      <c r="H2229" s="295" t="str">
        <f ca="1">IF(ISERROR($S2229),"",OFFSET('Smelter Reference List'!$G$4,$S2229-4,0))</f>
        <v/>
      </c>
      <c r="I2229" s="296" t="str">
        <f ca="1">IF(ISERROR($S2229),"",OFFSET('Smelter Reference List'!$H$4,$S2229-4,0))</f>
        <v/>
      </c>
      <c r="J2229" s="296" t="str">
        <f ca="1">IF(ISERROR($S2229),"",OFFSET('Smelter Reference List'!$I$4,$S2229-4,0))</f>
        <v/>
      </c>
      <c r="K2229" s="297"/>
      <c r="L2229" s="297"/>
      <c r="M2229" s="297"/>
      <c r="N2229" s="297"/>
      <c r="O2229" s="297"/>
      <c r="P2229" s="297"/>
      <c r="Q2229" s="298"/>
      <c r="R2229" s="227"/>
      <c r="S2229" s="228" t="e">
        <f>IF(C2229="",NA(),MATCH($B2229&amp;$C2229,'Smelter Reference List'!$J:$J,0))</f>
        <v>#N/A</v>
      </c>
      <c r="T2229" s="229"/>
      <c r="U2229" s="229">
        <f t="shared" ca="1" si="69"/>
        <v>0</v>
      </c>
      <c r="V2229" s="229"/>
      <c r="W2229" s="229"/>
      <c r="Y2229" s="223" t="str">
        <f t="shared" si="70"/>
        <v/>
      </c>
    </row>
    <row r="2230" spans="1:25" s="223" customFormat="1" ht="20.25">
      <c r="A2230" s="293"/>
      <c r="B2230" s="294" t="str">
        <f>IF(LEN(A2230)=0,"",INDEX('Smelter Reference List'!$A:$A,MATCH($A2230,'Smelter Reference List'!$E:$E,0)))</f>
        <v/>
      </c>
      <c r="C2230" s="300" t="str">
        <f>IF(LEN(A2230)=0,"",INDEX('Smelter Reference List'!$C:$C,MATCH($A2230,'Smelter Reference List'!$E:$E,0)))</f>
        <v/>
      </c>
      <c r="D2230" s="294" t="str">
        <f ca="1">IF(ISERROR($S2230),"",OFFSET('Smelter Reference List'!$C$4,$S2230-4,0)&amp;"")</f>
        <v/>
      </c>
      <c r="E2230" s="294" t="str">
        <f ca="1">IF(ISERROR($S2230),"",OFFSET('Smelter Reference List'!$D$4,$S2230-4,0)&amp;"")</f>
        <v/>
      </c>
      <c r="F2230" s="294" t="str">
        <f ca="1">IF(ISERROR($S2230),"",OFFSET('Smelter Reference List'!$E$4,$S2230-4,0))</f>
        <v/>
      </c>
      <c r="G2230" s="294" t="str">
        <f ca="1">IF(C2230=$U$4,"Enter smelter details", IF(ISERROR($S2230),"",OFFSET('Smelter Reference List'!$F$4,$S2230-4,0)))</f>
        <v/>
      </c>
      <c r="H2230" s="295" t="str">
        <f ca="1">IF(ISERROR($S2230),"",OFFSET('Smelter Reference List'!$G$4,$S2230-4,0))</f>
        <v/>
      </c>
      <c r="I2230" s="296" t="str">
        <f ca="1">IF(ISERROR($S2230),"",OFFSET('Smelter Reference List'!$H$4,$S2230-4,0))</f>
        <v/>
      </c>
      <c r="J2230" s="296" t="str">
        <f ca="1">IF(ISERROR($S2230),"",OFFSET('Smelter Reference List'!$I$4,$S2230-4,0))</f>
        <v/>
      </c>
      <c r="K2230" s="297"/>
      <c r="L2230" s="297"/>
      <c r="M2230" s="297"/>
      <c r="N2230" s="297"/>
      <c r="O2230" s="297"/>
      <c r="P2230" s="297"/>
      <c r="Q2230" s="298"/>
      <c r="R2230" s="227"/>
      <c r="S2230" s="228" t="e">
        <f>IF(C2230="",NA(),MATCH($B2230&amp;$C2230,'Smelter Reference List'!$J:$J,0))</f>
        <v>#N/A</v>
      </c>
      <c r="T2230" s="229"/>
      <c r="U2230" s="229">
        <f t="shared" ca="1" si="69"/>
        <v>0</v>
      </c>
      <c r="V2230" s="229"/>
      <c r="W2230" s="229"/>
      <c r="Y2230" s="223" t="str">
        <f t="shared" si="70"/>
        <v/>
      </c>
    </row>
    <row r="2231" spans="1:25" s="223" customFormat="1" ht="20.25">
      <c r="A2231" s="293"/>
      <c r="B2231" s="294" t="str">
        <f>IF(LEN(A2231)=0,"",INDEX('Smelter Reference List'!$A:$A,MATCH($A2231,'Smelter Reference List'!$E:$E,0)))</f>
        <v/>
      </c>
      <c r="C2231" s="300" t="str">
        <f>IF(LEN(A2231)=0,"",INDEX('Smelter Reference List'!$C:$C,MATCH($A2231,'Smelter Reference List'!$E:$E,0)))</f>
        <v/>
      </c>
      <c r="D2231" s="294" t="str">
        <f ca="1">IF(ISERROR($S2231),"",OFFSET('Smelter Reference List'!$C$4,$S2231-4,0)&amp;"")</f>
        <v/>
      </c>
      <c r="E2231" s="294" t="str">
        <f ca="1">IF(ISERROR($S2231),"",OFFSET('Smelter Reference List'!$D$4,$S2231-4,0)&amp;"")</f>
        <v/>
      </c>
      <c r="F2231" s="294" t="str">
        <f ca="1">IF(ISERROR($S2231),"",OFFSET('Smelter Reference List'!$E$4,$S2231-4,0))</f>
        <v/>
      </c>
      <c r="G2231" s="294" t="str">
        <f ca="1">IF(C2231=$U$4,"Enter smelter details", IF(ISERROR($S2231),"",OFFSET('Smelter Reference List'!$F$4,$S2231-4,0)))</f>
        <v/>
      </c>
      <c r="H2231" s="295" t="str">
        <f ca="1">IF(ISERROR($S2231),"",OFFSET('Smelter Reference List'!$G$4,$S2231-4,0))</f>
        <v/>
      </c>
      <c r="I2231" s="296" t="str">
        <f ca="1">IF(ISERROR($S2231),"",OFFSET('Smelter Reference List'!$H$4,$S2231-4,0))</f>
        <v/>
      </c>
      <c r="J2231" s="296" t="str">
        <f ca="1">IF(ISERROR($S2231),"",OFFSET('Smelter Reference List'!$I$4,$S2231-4,0))</f>
        <v/>
      </c>
      <c r="K2231" s="297"/>
      <c r="L2231" s="297"/>
      <c r="M2231" s="297"/>
      <c r="N2231" s="297"/>
      <c r="O2231" s="297"/>
      <c r="P2231" s="297"/>
      <c r="Q2231" s="298"/>
      <c r="R2231" s="227"/>
      <c r="S2231" s="228" t="e">
        <f>IF(C2231="",NA(),MATCH($B2231&amp;$C2231,'Smelter Reference List'!$J:$J,0))</f>
        <v>#N/A</v>
      </c>
      <c r="T2231" s="229"/>
      <c r="U2231" s="229">
        <f t="shared" ca="1" si="69"/>
        <v>0</v>
      </c>
      <c r="V2231" s="229"/>
      <c r="W2231" s="229"/>
      <c r="Y2231" s="223" t="str">
        <f t="shared" si="70"/>
        <v/>
      </c>
    </row>
    <row r="2232" spans="1:25" s="223" customFormat="1" ht="20.25">
      <c r="A2232" s="293"/>
      <c r="B2232" s="294" t="str">
        <f>IF(LEN(A2232)=0,"",INDEX('Smelter Reference List'!$A:$A,MATCH($A2232,'Smelter Reference List'!$E:$E,0)))</f>
        <v/>
      </c>
      <c r="C2232" s="300" t="str">
        <f>IF(LEN(A2232)=0,"",INDEX('Smelter Reference List'!$C:$C,MATCH($A2232,'Smelter Reference List'!$E:$E,0)))</f>
        <v/>
      </c>
      <c r="D2232" s="294" t="str">
        <f ca="1">IF(ISERROR($S2232),"",OFFSET('Smelter Reference List'!$C$4,$S2232-4,0)&amp;"")</f>
        <v/>
      </c>
      <c r="E2232" s="294" t="str">
        <f ca="1">IF(ISERROR($S2232),"",OFFSET('Smelter Reference List'!$D$4,$S2232-4,0)&amp;"")</f>
        <v/>
      </c>
      <c r="F2232" s="294" t="str">
        <f ca="1">IF(ISERROR($S2232),"",OFFSET('Smelter Reference List'!$E$4,$S2232-4,0))</f>
        <v/>
      </c>
      <c r="G2232" s="294" t="str">
        <f ca="1">IF(C2232=$U$4,"Enter smelter details", IF(ISERROR($S2232),"",OFFSET('Smelter Reference List'!$F$4,$S2232-4,0)))</f>
        <v/>
      </c>
      <c r="H2232" s="295" t="str">
        <f ca="1">IF(ISERROR($S2232),"",OFFSET('Smelter Reference List'!$G$4,$S2232-4,0))</f>
        <v/>
      </c>
      <c r="I2232" s="296" t="str">
        <f ca="1">IF(ISERROR($S2232),"",OFFSET('Smelter Reference List'!$H$4,$S2232-4,0))</f>
        <v/>
      </c>
      <c r="J2232" s="296" t="str">
        <f ca="1">IF(ISERROR($S2232),"",OFFSET('Smelter Reference List'!$I$4,$S2232-4,0))</f>
        <v/>
      </c>
      <c r="K2232" s="297"/>
      <c r="L2232" s="297"/>
      <c r="M2232" s="297"/>
      <c r="N2232" s="297"/>
      <c r="O2232" s="297"/>
      <c r="P2232" s="297"/>
      <c r="Q2232" s="298"/>
      <c r="R2232" s="227"/>
      <c r="S2232" s="228" t="e">
        <f>IF(C2232="",NA(),MATCH($B2232&amp;$C2232,'Smelter Reference List'!$J:$J,0))</f>
        <v>#N/A</v>
      </c>
      <c r="T2232" s="229"/>
      <c r="U2232" s="229">
        <f t="shared" ca="1" si="69"/>
        <v>0</v>
      </c>
      <c r="V2232" s="229"/>
      <c r="W2232" s="229"/>
      <c r="Y2232" s="223" t="str">
        <f t="shared" si="70"/>
        <v/>
      </c>
    </row>
    <row r="2233" spans="1:25" s="223" customFormat="1" ht="20.25">
      <c r="A2233" s="293"/>
      <c r="B2233" s="294" t="str">
        <f>IF(LEN(A2233)=0,"",INDEX('Smelter Reference List'!$A:$A,MATCH($A2233,'Smelter Reference List'!$E:$E,0)))</f>
        <v/>
      </c>
      <c r="C2233" s="300" t="str">
        <f>IF(LEN(A2233)=0,"",INDEX('Smelter Reference List'!$C:$C,MATCH($A2233,'Smelter Reference List'!$E:$E,0)))</f>
        <v/>
      </c>
      <c r="D2233" s="294" t="str">
        <f ca="1">IF(ISERROR($S2233),"",OFFSET('Smelter Reference List'!$C$4,$S2233-4,0)&amp;"")</f>
        <v/>
      </c>
      <c r="E2233" s="294" t="str">
        <f ca="1">IF(ISERROR($S2233),"",OFFSET('Smelter Reference List'!$D$4,$S2233-4,0)&amp;"")</f>
        <v/>
      </c>
      <c r="F2233" s="294" t="str">
        <f ca="1">IF(ISERROR($S2233),"",OFFSET('Smelter Reference List'!$E$4,$S2233-4,0))</f>
        <v/>
      </c>
      <c r="G2233" s="294" t="str">
        <f ca="1">IF(C2233=$U$4,"Enter smelter details", IF(ISERROR($S2233),"",OFFSET('Smelter Reference List'!$F$4,$S2233-4,0)))</f>
        <v/>
      </c>
      <c r="H2233" s="295" t="str">
        <f ca="1">IF(ISERROR($S2233),"",OFFSET('Smelter Reference List'!$G$4,$S2233-4,0))</f>
        <v/>
      </c>
      <c r="I2233" s="296" t="str">
        <f ca="1">IF(ISERROR($S2233),"",OFFSET('Smelter Reference List'!$H$4,$S2233-4,0))</f>
        <v/>
      </c>
      <c r="J2233" s="296" t="str">
        <f ca="1">IF(ISERROR($S2233),"",OFFSET('Smelter Reference List'!$I$4,$S2233-4,0))</f>
        <v/>
      </c>
      <c r="K2233" s="297"/>
      <c r="L2233" s="297"/>
      <c r="M2233" s="297"/>
      <c r="N2233" s="297"/>
      <c r="O2233" s="297"/>
      <c r="P2233" s="297"/>
      <c r="Q2233" s="298"/>
      <c r="R2233" s="227"/>
      <c r="S2233" s="228" t="e">
        <f>IF(C2233="",NA(),MATCH($B2233&amp;$C2233,'Smelter Reference List'!$J:$J,0))</f>
        <v>#N/A</v>
      </c>
      <c r="T2233" s="229"/>
      <c r="U2233" s="229">
        <f t="shared" ca="1" si="69"/>
        <v>0</v>
      </c>
      <c r="V2233" s="229"/>
      <c r="W2233" s="229"/>
      <c r="Y2233" s="223" t="str">
        <f t="shared" si="70"/>
        <v/>
      </c>
    </row>
    <row r="2234" spans="1:25" s="223" customFormat="1" ht="20.25">
      <c r="A2234" s="293"/>
      <c r="B2234" s="294" t="str">
        <f>IF(LEN(A2234)=0,"",INDEX('Smelter Reference List'!$A:$A,MATCH($A2234,'Smelter Reference List'!$E:$E,0)))</f>
        <v/>
      </c>
      <c r="C2234" s="300" t="str">
        <f>IF(LEN(A2234)=0,"",INDEX('Smelter Reference List'!$C:$C,MATCH($A2234,'Smelter Reference List'!$E:$E,0)))</f>
        <v/>
      </c>
      <c r="D2234" s="294" t="str">
        <f ca="1">IF(ISERROR($S2234),"",OFFSET('Smelter Reference List'!$C$4,$S2234-4,0)&amp;"")</f>
        <v/>
      </c>
      <c r="E2234" s="294" t="str">
        <f ca="1">IF(ISERROR($S2234),"",OFFSET('Smelter Reference List'!$D$4,$S2234-4,0)&amp;"")</f>
        <v/>
      </c>
      <c r="F2234" s="294" t="str">
        <f ca="1">IF(ISERROR($S2234),"",OFFSET('Smelter Reference List'!$E$4,$S2234-4,0))</f>
        <v/>
      </c>
      <c r="G2234" s="294" t="str">
        <f ca="1">IF(C2234=$U$4,"Enter smelter details", IF(ISERROR($S2234),"",OFFSET('Smelter Reference List'!$F$4,$S2234-4,0)))</f>
        <v/>
      </c>
      <c r="H2234" s="295" t="str">
        <f ca="1">IF(ISERROR($S2234),"",OFFSET('Smelter Reference List'!$G$4,$S2234-4,0))</f>
        <v/>
      </c>
      <c r="I2234" s="296" t="str">
        <f ca="1">IF(ISERROR($S2234),"",OFFSET('Smelter Reference List'!$H$4,$S2234-4,0))</f>
        <v/>
      </c>
      <c r="J2234" s="296" t="str">
        <f ca="1">IF(ISERROR($S2234),"",OFFSET('Smelter Reference List'!$I$4,$S2234-4,0))</f>
        <v/>
      </c>
      <c r="K2234" s="297"/>
      <c r="L2234" s="297"/>
      <c r="M2234" s="297"/>
      <c r="N2234" s="297"/>
      <c r="O2234" s="297"/>
      <c r="P2234" s="297"/>
      <c r="Q2234" s="298"/>
      <c r="R2234" s="227"/>
      <c r="S2234" s="228" t="e">
        <f>IF(C2234="",NA(),MATCH($B2234&amp;$C2234,'Smelter Reference List'!$J:$J,0))</f>
        <v>#N/A</v>
      </c>
      <c r="T2234" s="229"/>
      <c r="U2234" s="229">
        <f t="shared" ca="1" si="69"/>
        <v>0</v>
      </c>
      <c r="V2234" s="229"/>
      <c r="W2234" s="229"/>
      <c r="Y2234" s="223" t="str">
        <f t="shared" si="70"/>
        <v/>
      </c>
    </row>
    <row r="2235" spans="1:25" s="223" customFormat="1" ht="20.25">
      <c r="A2235" s="293"/>
      <c r="B2235" s="294" t="str">
        <f>IF(LEN(A2235)=0,"",INDEX('Smelter Reference List'!$A:$A,MATCH($A2235,'Smelter Reference List'!$E:$E,0)))</f>
        <v/>
      </c>
      <c r="C2235" s="300" t="str">
        <f>IF(LEN(A2235)=0,"",INDEX('Smelter Reference List'!$C:$C,MATCH($A2235,'Smelter Reference List'!$E:$E,0)))</f>
        <v/>
      </c>
      <c r="D2235" s="294" t="str">
        <f ca="1">IF(ISERROR($S2235),"",OFFSET('Smelter Reference List'!$C$4,$S2235-4,0)&amp;"")</f>
        <v/>
      </c>
      <c r="E2235" s="294" t="str">
        <f ca="1">IF(ISERROR($S2235),"",OFFSET('Smelter Reference List'!$D$4,$S2235-4,0)&amp;"")</f>
        <v/>
      </c>
      <c r="F2235" s="294" t="str">
        <f ca="1">IF(ISERROR($S2235),"",OFFSET('Smelter Reference List'!$E$4,$S2235-4,0))</f>
        <v/>
      </c>
      <c r="G2235" s="294" t="str">
        <f ca="1">IF(C2235=$U$4,"Enter smelter details", IF(ISERROR($S2235),"",OFFSET('Smelter Reference List'!$F$4,$S2235-4,0)))</f>
        <v/>
      </c>
      <c r="H2235" s="295" t="str">
        <f ca="1">IF(ISERROR($S2235),"",OFFSET('Smelter Reference List'!$G$4,$S2235-4,0))</f>
        <v/>
      </c>
      <c r="I2235" s="296" t="str">
        <f ca="1">IF(ISERROR($S2235),"",OFFSET('Smelter Reference List'!$H$4,$S2235-4,0))</f>
        <v/>
      </c>
      <c r="J2235" s="296" t="str">
        <f ca="1">IF(ISERROR($S2235),"",OFFSET('Smelter Reference List'!$I$4,$S2235-4,0))</f>
        <v/>
      </c>
      <c r="K2235" s="297"/>
      <c r="L2235" s="297"/>
      <c r="M2235" s="297"/>
      <c r="N2235" s="297"/>
      <c r="O2235" s="297"/>
      <c r="P2235" s="297"/>
      <c r="Q2235" s="298"/>
      <c r="R2235" s="227"/>
      <c r="S2235" s="228" t="e">
        <f>IF(C2235="",NA(),MATCH($B2235&amp;$C2235,'Smelter Reference List'!$J:$J,0))</f>
        <v>#N/A</v>
      </c>
      <c r="T2235" s="229"/>
      <c r="U2235" s="229">
        <f t="shared" ca="1" si="69"/>
        <v>0</v>
      </c>
      <c r="V2235" s="229"/>
      <c r="W2235" s="229"/>
      <c r="Y2235" s="223" t="str">
        <f t="shared" si="70"/>
        <v/>
      </c>
    </row>
    <row r="2236" spans="1:25" s="223" customFormat="1" ht="20.25">
      <c r="A2236" s="293"/>
      <c r="B2236" s="294" t="str">
        <f>IF(LEN(A2236)=0,"",INDEX('Smelter Reference List'!$A:$A,MATCH($A2236,'Smelter Reference List'!$E:$E,0)))</f>
        <v/>
      </c>
      <c r="C2236" s="300" t="str">
        <f>IF(LEN(A2236)=0,"",INDEX('Smelter Reference List'!$C:$C,MATCH($A2236,'Smelter Reference List'!$E:$E,0)))</f>
        <v/>
      </c>
      <c r="D2236" s="294" t="str">
        <f ca="1">IF(ISERROR($S2236),"",OFFSET('Smelter Reference List'!$C$4,$S2236-4,0)&amp;"")</f>
        <v/>
      </c>
      <c r="E2236" s="294" t="str">
        <f ca="1">IF(ISERROR($S2236),"",OFFSET('Smelter Reference List'!$D$4,$S2236-4,0)&amp;"")</f>
        <v/>
      </c>
      <c r="F2236" s="294" t="str">
        <f ca="1">IF(ISERROR($S2236),"",OFFSET('Smelter Reference List'!$E$4,$S2236-4,0))</f>
        <v/>
      </c>
      <c r="G2236" s="294" t="str">
        <f ca="1">IF(C2236=$U$4,"Enter smelter details", IF(ISERROR($S2236),"",OFFSET('Smelter Reference List'!$F$4,$S2236-4,0)))</f>
        <v/>
      </c>
      <c r="H2236" s="295" t="str">
        <f ca="1">IF(ISERROR($S2236),"",OFFSET('Smelter Reference List'!$G$4,$S2236-4,0))</f>
        <v/>
      </c>
      <c r="I2236" s="296" t="str">
        <f ca="1">IF(ISERROR($S2236),"",OFFSET('Smelter Reference List'!$H$4,$S2236-4,0))</f>
        <v/>
      </c>
      <c r="J2236" s="296" t="str">
        <f ca="1">IF(ISERROR($S2236),"",OFFSET('Smelter Reference List'!$I$4,$S2236-4,0))</f>
        <v/>
      </c>
      <c r="K2236" s="297"/>
      <c r="L2236" s="297"/>
      <c r="M2236" s="297"/>
      <c r="N2236" s="297"/>
      <c r="O2236" s="297"/>
      <c r="P2236" s="297"/>
      <c r="Q2236" s="298"/>
      <c r="R2236" s="227"/>
      <c r="S2236" s="228" t="e">
        <f>IF(C2236="",NA(),MATCH($B2236&amp;$C2236,'Smelter Reference List'!$J:$J,0))</f>
        <v>#N/A</v>
      </c>
      <c r="T2236" s="229"/>
      <c r="U2236" s="229">
        <f t="shared" ca="1" si="69"/>
        <v>0</v>
      </c>
      <c r="V2236" s="229"/>
      <c r="W2236" s="229"/>
      <c r="Y2236" s="223" t="str">
        <f t="shared" si="70"/>
        <v/>
      </c>
    </row>
    <row r="2237" spans="1:25" s="223" customFormat="1" ht="20.25">
      <c r="A2237" s="293"/>
      <c r="B2237" s="294" t="str">
        <f>IF(LEN(A2237)=0,"",INDEX('Smelter Reference List'!$A:$A,MATCH($A2237,'Smelter Reference List'!$E:$E,0)))</f>
        <v/>
      </c>
      <c r="C2237" s="300" t="str">
        <f>IF(LEN(A2237)=0,"",INDEX('Smelter Reference List'!$C:$C,MATCH($A2237,'Smelter Reference List'!$E:$E,0)))</f>
        <v/>
      </c>
      <c r="D2237" s="294" t="str">
        <f ca="1">IF(ISERROR($S2237),"",OFFSET('Smelter Reference List'!$C$4,$S2237-4,0)&amp;"")</f>
        <v/>
      </c>
      <c r="E2237" s="294" t="str">
        <f ca="1">IF(ISERROR($S2237),"",OFFSET('Smelter Reference List'!$D$4,$S2237-4,0)&amp;"")</f>
        <v/>
      </c>
      <c r="F2237" s="294" t="str">
        <f ca="1">IF(ISERROR($S2237),"",OFFSET('Smelter Reference List'!$E$4,$S2237-4,0))</f>
        <v/>
      </c>
      <c r="G2237" s="294" t="str">
        <f ca="1">IF(C2237=$U$4,"Enter smelter details", IF(ISERROR($S2237),"",OFFSET('Smelter Reference List'!$F$4,$S2237-4,0)))</f>
        <v/>
      </c>
      <c r="H2237" s="295" t="str">
        <f ca="1">IF(ISERROR($S2237),"",OFFSET('Smelter Reference List'!$G$4,$S2237-4,0))</f>
        <v/>
      </c>
      <c r="I2237" s="296" t="str">
        <f ca="1">IF(ISERROR($S2237),"",OFFSET('Smelter Reference List'!$H$4,$S2237-4,0))</f>
        <v/>
      </c>
      <c r="J2237" s="296" t="str">
        <f ca="1">IF(ISERROR($S2237),"",OFFSET('Smelter Reference List'!$I$4,$S2237-4,0))</f>
        <v/>
      </c>
      <c r="K2237" s="297"/>
      <c r="L2237" s="297"/>
      <c r="M2237" s="297"/>
      <c r="N2237" s="297"/>
      <c r="O2237" s="297"/>
      <c r="P2237" s="297"/>
      <c r="Q2237" s="298"/>
      <c r="R2237" s="227"/>
      <c r="S2237" s="228" t="e">
        <f>IF(C2237="",NA(),MATCH($B2237&amp;$C2237,'Smelter Reference List'!$J:$J,0))</f>
        <v>#N/A</v>
      </c>
      <c r="T2237" s="229"/>
      <c r="U2237" s="229">
        <f t="shared" ca="1" si="69"/>
        <v>0</v>
      </c>
      <c r="V2237" s="229"/>
      <c r="W2237" s="229"/>
      <c r="Y2237" s="223" t="str">
        <f t="shared" si="70"/>
        <v/>
      </c>
    </row>
    <row r="2238" spans="1:25" s="223" customFormat="1" ht="20.25">
      <c r="A2238" s="293"/>
      <c r="B2238" s="294" t="str">
        <f>IF(LEN(A2238)=0,"",INDEX('Smelter Reference List'!$A:$A,MATCH($A2238,'Smelter Reference List'!$E:$E,0)))</f>
        <v/>
      </c>
      <c r="C2238" s="300" t="str">
        <f>IF(LEN(A2238)=0,"",INDEX('Smelter Reference List'!$C:$C,MATCH($A2238,'Smelter Reference List'!$E:$E,0)))</f>
        <v/>
      </c>
      <c r="D2238" s="294" t="str">
        <f ca="1">IF(ISERROR($S2238),"",OFFSET('Smelter Reference List'!$C$4,$S2238-4,0)&amp;"")</f>
        <v/>
      </c>
      <c r="E2238" s="294" t="str">
        <f ca="1">IF(ISERROR($S2238),"",OFFSET('Smelter Reference List'!$D$4,$S2238-4,0)&amp;"")</f>
        <v/>
      </c>
      <c r="F2238" s="294" t="str">
        <f ca="1">IF(ISERROR($S2238),"",OFFSET('Smelter Reference List'!$E$4,$S2238-4,0))</f>
        <v/>
      </c>
      <c r="G2238" s="294" t="str">
        <f ca="1">IF(C2238=$U$4,"Enter smelter details", IF(ISERROR($S2238),"",OFFSET('Smelter Reference List'!$F$4,$S2238-4,0)))</f>
        <v/>
      </c>
      <c r="H2238" s="295" t="str">
        <f ca="1">IF(ISERROR($S2238),"",OFFSET('Smelter Reference List'!$G$4,$S2238-4,0))</f>
        <v/>
      </c>
      <c r="I2238" s="296" t="str">
        <f ca="1">IF(ISERROR($S2238),"",OFFSET('Smelter Reference List'!$H$4,$S2238-4,0))</f>
        <v/>
      </c>
      <c r="J2238" s="296" t="str">
        <f ca="1">IF(ISERROR($S2238),"",OFFSET('Smelter Reference List'!$I$4,$S2238-4,0))</f>
        <v/>
      </c>
      <c r="K2238" s="297"/>
      <c r="L2238" s="297"/>
      <c r="M2238" s="297"/>
      <c r="N2238" s="297"/>
      <c r="O2238" s="297"/>
      <c r="P2238" s="297"/>
      <c r="Q2238" s="298"/>
      <c r="R2238" s="227"/>
      <c r="S2238" s="228" t="e">
        <f>IF(C2238="",NA(),MATCH($B2238&amp;$C2238,'Smelter Reference List'!$J:$J,0))</f>
        <v>#N/A</v>
      </c>
      <c r="T2238" s="229"/>
      <c r="U2238" s="229">
        <f t="shared" ca="1" si="69"/>
        <v>0</v>
      </c>
      <c r="V2238" s="229"/>
      <c r="W2238" s="229"/>
      <c r="Y2238" s="223" t="str">
        <f t="shared" si="70"/>
        <v/>
      </c>
    </row>
    <row r="2239" spans="1:25" s="223" customFormat="1" ht="20.25">
      <c r="A2239" s="293"/>
      <c r="B2239" s="294" t="str">
        <f>IF(LEN(A2239)=0,"",INDEX('Smelter Reference List'!$A:$A,MATCH($A2239,'Smelter Reference List'!$E:$E,0)))</f>
        <v/>
      </c>
      <c r="C2239" s="300" t="str">
        <f>IF(LEN(A2239)=0,"",INDEX('Smelter Reference List'!$C:$C,MATCH($A2239,'Smelter Reference List'!$E:$E,0)))</f>
        <v/>
      </c>
      <c r="D2239" s="294" t="str">
        <f ca="1">IF(ISERROR($S2239),"",OFFSET('Smelter Reference List'!$C$4,$S2239-4,0)&amp;"")</f>
        <v/>
      </c>
      <c r="E2239" s="294" t="str">
        <f ca="1">IF(ISERROR($S2239),"",OFFSET('Smelter Reference List'!$D$4,$S2239-4,0)&amp;"")</f>
        <v/>
      </c>
      <c r="F2239" s="294" t="str">
        <f ca="1">IF(ISERROR($S2239),"",OFFSET('Smelter Reference List'!$E$4,$S2239-4,0))</f>
        <v/>
      </c>
      <c r="G2239" s="294" t="str">
        <f ca="1">IF(C2239=$U$4,"Enter smelter details", IF(ISERROR($S2239),"",OFFSET('Smelter Reference List'!$F$4,$S2239-4,0)))</f>
        <v/>
      </c>
      <c r="H2239" s="295" t="str">
        <f ca="1">IF(ISERROR($S2239),"",OFFSET('Smelter Reference List'!$G$4,$S2239-4,0))</f>
        <v/>
      </c>
      <c r="I2239" s="296" t="str">
        <f ca="1">IF(ISERROR($S2239),"",OFFSET('Smelter Reference List'!$H$4,$S2239-4,0))</f>
        <v/>
      </c>
      <c r="J2239" s="296" t="str">
        <f ca="1">IF(ISERROR($S2239),"",OFFSET('Smelter Reference List'!$I$4,$S2239-4,0))</f>
        <v/>
      </c>
      <c r="K2239" s="297"/>
      <c r="L2239" s="297"/>
      <c r="M2239" s="297"/>
      <c r="N2239" s="297"/>
      <c r="O2239" s="297"/>
      <c r="P2239" s="297"/>
      <c r="Q2239" s="298"/>
      <c r="R2239" s="227"/>
      <c r="S2239" s="228" t="e">
        <f>IF(C2239="",NA(),MATCH($B2239&amp;$C2239,'Smelter Reference List'!$J:$J,0))</f>
        <v>#N/A</v>
      </c>
      <c r="T2239" s="229"/>
      <c r="U2239" s="229">
        <f t="shared" ca="1" si="69"/>
        <v>0</v>
      </c>
      <c r="V2239" s="229"/>
      <c r="W2239" s="229"/>
      <c r="Y2239" s="223" t="str">
        <f t="shared" si="70"/>
        <v/>
      </c>
    </row>
    <row r="2240" spans="1:25" s="223" customFormat="1" ht="20.25">
      <c r="A2240" s="293"/>
      <c r="B2240" s="294" t="str">
        <f>IF(LEN(A2240)=0,"",INDEX('Smelter Reference List'!$A:$A,MATCH($A2240,'Smelter Reference List'!$E:$E,0)))</f>
        <v/>
      </c>
      <c r="C2240" s="300" t="str">
        <f>IF(LEN(A2240)=0,"",INDEX('Smelter Reference List'!$C:$C,MATCH($A2240,'Smelter Reference List'!$E:$E,0)))</f>
        <v/>
      </c>
      <c r="D2240" s="294" t="str">
        <f ca="1">IF(ISERROR($S2240),"",OFFSET('Smelter Reference List'!$C$4,$S2240-4,0)&amp;"")</f>
        <v/>
      </c>
      <c r="E2240" s="294" t="str">
        <f ca="1">IF(ISERROR($S2240),"",OFFSET('Smelter Reference List'!$D$4,$S2240-4,0)&amp;"")</f>
        <v/>
      </c>
      <c r="F2240" s="294" t="str">
        <f ca="1">IF(ISERROR($S2240),"",OFFSET('Smelter Reference List'!$E$4,$S2240-4,0))</f>
        <v/>
      </c>
      <c r="G2240" s="294" t="str">
        <f ca="1">IF(C2240=$U$4,"Enter smelter details", IF(ISERROR($S2240),"",OFFSET('Smelter Reference List'!$F$4,$S2240-4,0)))</f>
        <v/>
      </c>
      <c r="H2240" s="295" t="str">
        <f ca="1">IF(ISERROR($S2240),"",OFFSET('Smelter Reference List'!$G$4,$S2240-4,0))</f>
        <v/>
      </c>
      <c r="I2240" s="296" t="str">
        <f ca="1">IF(ISERROR($S2240),"",OFFSET('Smelter Reference List'!$H$4,$S2240-4,0))</f>
        <v/>
      </c>
      <c r="J2240" s="296" t="str">
        <f ca="1">IF(ISERROR($S2240),"",OFFSET('Smelter Reference List'!$I$4,$S2240-4,0))</f>
        <v/>
      </c>
      <c r="K2240" s="297"/>
      <c r="L2240" s="297"/>
      <c r="M2240" s="297"/>
      <c r="N2240" s="297"/>
      <c r="O2240" s="297"/>
      <c r="P2240" s="297"/>
      <c r="Q2240" s="298"/>
      <c r="R2240" s="227"/>
      <c r="S2240" s="228" t="e">
        <f>IF(C2240="",NA(),MATCH($B2240&amp;$C2240,'Smelter Reference List'!$J:$J,0))</f>
        <v>#N/A</v>
      </c>
      <c r="T2240" s="229"/>
      <c r="U2240" s="229">
        <f t="shared" ca="1" si="69"/>
        <v>0</v>
      </c>
      <c r="V2240" s="229"/>
      <c r="W2240" s="229"/>
      <c r="Y2240" s="223" t="str">
        <f t="shared" si="70"/>
        <v/>
      </c>
    </row>
    <row r="2241" spans="1:25" s="223" customFormat="1" ht="20.25">
      <c r="A2241" s="293"/>
      <c r="B2241" s="294" t="str">
        <f>IF(LEN(A2241)=0,"",INDEX('Smelter Reference List'!$A:$A,MATCH($A2241,'Smelter Reference List'!$E:$E,0)))</f>
        <v/>
      </c>
      <c r="C2241" s="300" t="str">
        <f>IF(LEN(A2241)=0,"",INDEX('Smelter Reference List'!$C:$C,MATCH($A2241,'Smelter Reference List'!$E:$E,0)))</f>
        <v/>
      </c>
      <c r="D2241" s="294" t="str">
        <f ca="1">IF(ISERROR($S2241),"",OFFSET('Smelter Reference List'!$C$4,$S2241-4,0)&amp;"")</f>
        <v/>
      </c>
      <c r="E2241" s="294" t="str">
        <f ca="1">IF(ISERROR($S2241),"",OFFSET('Smelter Reference List'!$D$4,$S2241-4,0)&amp;"")</f>
        <v/>
      </c>
      <c r="F2241" s="294" t="str">
        <f ca="1">IF(ISERROR($S2241),"",OFFSET('Smelter Reference List'!$E$4,$S2241-4,0))</f>
        <v/>
      </c>
      <c r="G2241" s="294" t="str">
        <f ca="1">IF(C2241=$U$4,"Enter smelter details", IF(ISERROR($S2241),"",OFFSET('Smelter Reference List'!$F$4,$S2241-4,0)))</f>
        <v/>
      </c>
      <c r="H2241" s="295" t="str">
        <f ca="1">IF(ISERROR($S2241),"",OFFSET('Smelter Reference List'!$G$4,$S2241-4,0))</f>
        <v/>
      </c>
      <c r="I2241" s="296" t="str">
        <f ca="1">IF(ISERROR($S2241),"",OFFSET('Smelter Reference List'!$H$4,$S2241-4,0))</f>
        <v/>
      </c>
      <c r="J2241" s="296" t="str">
        <f ca="1">IF(ISERROR($S2241),"",OFFSET('Smelter Reference List'!$I$4,$S2241-4,0))</f>
        <v/>
      </c>
      <c r="K2241" s="297"/>
      <c r="L2241" s="297"/>
      <c r="M2241" s="297"/>
      <c r="N2241" s="297"/>
      <c r="O2241" s="297"/>
      <c r="P2241" s="297"/>
      <c r="Q2241" s="298"/>
      <c r="R2241" s="227"/>
      <c r="S2241" s="228" t="e">
        <f>IF(C2241="",NA(),MATCH($B2241&amp;$C2241,'Smelter Reference List'!$J:$J,0))</f>
        <v>#N/A</v>
      </c>
      <c r="T2241" s="229"/>
      <c r="U2241" s="229">
        <f t="shared" ca="1" si="69"/>
        <v>0</v>
      </c>
      <c r="V2241" s="229"/>
      <c r="W2241" s="229"/>
      <c r="Y2241" s="223" t="str">
        <f t="shared" si="70"/>
        <v/>
      </c>
    </row>
    <row r="2242" spans="1:25" s="223" customFormat="1" ht="20.25">
      <c r="A2242" s="293"/>
      <c r="B2242" s="294" t="str">
        <f>IF(LEN(A2242)=0,"",INDEX('Smelter Reference List'!$A:$A,MATCH($A2242,'Smelter Reference List'!$E:$E,0)))</f>
        <v/>
      </c>
      <c r="C2242" s="300" t="str">
        <f>IF(LEN(A2242)=0,"",INDEX('Smelter Reference List'!$C:$C,MATCH($A2242,'Smelter Reference List'!$E:$E,0)))</f>
        <v/>
      </c>
      <c r="D2242" s="294" t="str">
        <f ca="1">IF(ISERROR($S2242),"",OFFSET('Smelter Reference List'!$C$4,$S2242-4,0)&amp;"")</f>
        <v/>
      </c>
      <c r="E2242" s="294" t="str">
        <f ca="1">IF(ISERROR($S2242),"",OFFSET('Smelter Reference List'!$D$4,$S2242-4,0)&amp;"")</f>
        <v/>
      </c>
      <c r="F2242" s="294" t="str">
        <f ca="1">IF(ISERROR($S2242),"",OFFSET('Smelter Reference List'!$E$4,$S2242-4,0))</f>
        <v/>
      </c>
      <c r="G2242" s="294" t="str">
        <f ca="1">IF(C2242=$U$4,"Enter smelter details", IF(ISERROR($S2242),"",OFFSET('Smelter Reference List'!$F$4,$S2242-4,0)))</f>
        <v/>
      </c>
      <c r="H2242" s="295" t="str">
        <f ca="1">IF(ISERROR($S2242),"",OFFSET('Smelter Reference List'!$G$4,$S2242-4,0))</f>
        <v/>
      </c>
      <c r="I2242" s="296" t="str">
        <f ca="1">IF(ISERROR($S2242),"",OFFSET('Smelter Reference List'!$H$4,$S2242-4,0))</f>
        <v/>
      </c>
      <c r="J2242" s="296" t="str">
        <f ca="1">IF(ISERROR($S2242),"",OFFSET('Smelter Reference List'!$I$4,$S2242-4,0))</f>
        <v/>
      </c>
      <c r="K2242" s="297"/>
      <c r="L2242" s="297"/>
      <c r="M2242" s="297"/>
      <c r="N2242" s="297"/>
      <c r="O2242" s="297"/>
      <c r="P2242" s="297"/>
      <c r="Q2242" s="298"/>
      <c r="R2242" s="227"/>
      <c r="S2242" s="228" t="e">
        <f>IF(C2242="",NA(),MATCH($B2242&amp;$C2242,'Smelter Reference List'!$J:$J,0))</f>
        <v>#N/A</v>
      </c>
      <c r="T2242" s="229"/>
      <c r="U2242" s="229">
        <f t="shared" ca="1" si="69"/>
        <v>0</v>
      </c>
      <c r="V2242" s="229"/>
      <c r="W2242" s="229"/>
      <c r="Y2242" s="223" t="str">
        <f t="shared" si="70"/>
        <v/>
      </c>
    </row>
    <row r="2243" spans="1:25" s="223" customFormat="1" ht="20.25">
      <c r="A2243" s="293"/>
      <c r="B2243" s="294" t="str">
        <f>IF(LEN(A2243)=0,"",INDEX('Smelter Reference List'!$A:$A,MATCH($A2243,'Smelter Reference List'!$E:$E,0)))</f>
        <v/>
      </c>
      <c r="C2243" s="300" t="str">
        <f>IF(LEN(A2243)=0,"",INDEX('Smelter Reference List'!$C:$C,MATCH($A2243,'Smelter Reference List'!$E:$E,0)))</f>
        <v/>
      </c>
      <c r="D2243" s="294" t="str">
        <f ca="1">IF(ISERROR($S2243),"",OFFSET('Smelter Reference List'!$C$4,$S2243-4,0)&amp;"")</f>
        <v/>
      </c>
      <c r="E2243" s="294" t="str">
        <f ca="1">IF(ISERROR($S2243),"",OFFSET('Smelter Reference List'!$D$4,$S2243-4,0)&amp;"")</f>
        <v/>
      </c>
      <c r="F2243" s="294" t="str">
        <f ca="1">IF(ISERROR($S2243),"",OFFSET('Smelter Reference List'!$E$4,$S2243-4,0))</f>
        <v/>
      </c>
      <c r="G2243" s="294" t="str">
        <f ca="1">IF(C2243=$U$4,"Enter smelter details", IF(ISERROR($S2243),"",OFFSET('Smelter Reference List'!$F$4,$S2243-4,0)))</f>
        <v/>
      </c>
      <c r="H2243" s="295" t="str">
        <f ca="1">IF(ISERROR($S2243),"",OFFSET('Smelter Reference List'!$G$4,$S2243-4,0))</f>
        <v/>
      </c>
      <c r="I2243" s="296" t="str">
        <f ca="1">IF(ISERROR($S2243),"",OFFSET('Smelter Reference List'!$H$4,$S2243-4,0))</f>
        <v/>
      </c>
      <c r="J2243" s="296" t="str">
        <f ca="1">IF(ISERROR($S2243),"",OFFSET('Smelter Reference List'!$I$4,$S2243-4,0))</f>
        <v/>
      </c>
      <c r="K2243" s="297"/>
      <c r="L2243" s="297"/>
      <c r="M2243" s="297"/>
      <c r="N2243" s="297"/>
      <c r="O2243" s="297"/>
      <c r="P2243" s="297"/>
      <c r="Q2243" s="298"/>
      <c r="R2243" s="227"/>
      <c r="S2243" s="228" t="e">
        <f>IF(C2243="",NA(),MATCH($B2243&amp;$C2243,'Smelter Reference List'!$J:$J,0))</f>
        <v>#N/A</v>
      </c>
      <c r="T2243" s="229"/>
      <c r="U2243" s="229">
        <f t="shared" ca="1" si="69"/>
        <v>0</v>
      </c>
      <c r="V2243" s="229"/>
      <c r="W2243" s="229"/>
      <c r="Y2243" s="223" t="str">
        <f t="shared" si="70"/>
        <v/>
      </c>
    </row>
    <row r="2244" spans="1:25" s="223" customFormat="1" ht="20.25">
      <c r="A2244" s="293"/>
      <c r="B2244" s="294" t="str">
        <f>IF(LEN(A2244)=0,"",INDEX('Smelter Reference List'!$A:$A,MATCH($A2244,'Smelter Reference List'!$E:$E,0)))</f>
        <v/>
      </c>
      <c r="C2244" s="300" t="str">
        <f>IF(LEN(A2244)=0,"",INDEX('Smelter Reference List'!$C:$C,MATCH($A2244,'Smelter Reference List'!$E:$E,0)))</f>
        <v/>
      </c>
      <c r="D2244" s="294" t="str">
        <f ca="1">IF(ISERROR($S2244),"",OFFSET('Smelter Reference List'!$C$4,$S2244-4,0)&amp;"")</f>
        <v/>
      </c>
      <c r="E2244" s="294" t="str">
        <f ca="1">IF(ISERROR($S2244),"",OFFSET('Smelter Reference List'!$D$4,$S2244-4,0)&amp;"")</f>
        <v/>
      </c>
      <c r="F2244" s="294" t="str">
        <f ca="1">IF(ISERROR($S2244),"",OFFSET('Smelter Reference List'!$E$4,$S2244-4,0))</f>
        <v/>
      </c>
      <c r="G2244" s="294" t="str">
        <f ca="1">IF(C2244=$U$4,"Enter smelter details", IF(ISERROR($S2244),"",OFFSET('Smelter Reference List'!$F$4,$S2244-4,0)))</f>
        <v/>
      </c>
      <c r="H2244" s="295" t="str">
        <f ca="1">IF(ISERROR($S2244),"",OFFSET('Smelter Reference List'!$G$4,$S2244-4,0))</f>
        <v/>
      </c>
      <c r="I2244" s="296" t="str">
        <f ca="1">IF(ISERROR($S2244),"",OFFSET('Smelter Reference List'!$H$4,$S2244-4,0))</f>
        <v/>
      </c>
      <c r="J2244" s="296" t="str">
        <f ca="1">IF(ISERROR($S2244),"",OFFSET('Smelter Reference List'!$I$4,$S2244-4,0))</f>
        <v/>
      </c>
      <c r="K2244" s="297"/>
      <c r="L2244" s="297"/>
      <c r="M2244" s="297"/>
      <c r="N2244" s="297"/>
      <c r="O2244" s="297"/>
      <c r="P2244" s="297"/>
      <c r="Q2244" s="298"/>
      <c r="R2244" s="227"/>
      <c r="S2244" s="228" t="e">
        <f>IF(C2244="",NA(),MATCH($B2244&amp;$C2244,'Smelter Reference List'!$J:$J,0))</f>
        <v>#N/A</v>
      </c>
      <c r="T2244" s="229"/>
      <c r="U2244" s="229">
        <f t="shared" ca="1" si="69"/>
        <v>0</v>
      </c>
      <c r="V2244" s="229"/>
      <c r="W2244" s="229"/>
      <c r="Y2244" s="223" t="str">
        <f t="shared" si="70"/>
        <v/>
      </c>
    </row>
    <row r="2245" spans="1:25" s="223" customFormat="1" ht="20.25">
      <c r="A2245" s="293"/>
      <c r="B2245" s="294" t="str">
        <f>IF(LEN(A2245)=0,"",INDEX('Smelter Reference List'!$A:$A,MATCH($A2245,'Smelter Reference List'!$E:$E,0)))</f>
        <v/>
      </c>
      <c r="C2245" s="300" t="str">
        <f>IF(LEN(A2245)=0,"",INDEX('Smelter Reference List'!$C:$C,MATCH($A2245,'Smelter Reference List'!$E:$E,0)))</f>
        <v/>
      </c>
      <c r="D2245" s="294" t="str">
        <f ca="1">IF(ISERROR($S2245),"",OFFSET('Smelter Reference List'!$C$4,$S2245-4,0)&amp;"")</f>
        <v/>
      </c>
      <c r="E2245" s="294" t="str">
        <f ca="1">IF(ISERROR($S2245),"",OFFSET('Smelter Reference List'!$D$4,$S2245-4,0)&amp;"")</f>
        <v/>
      </c>
      <c r="F2245" s="294" t="str">
        <f ca="1">IF(ISERROR($S2245),"",OFFSET('Smelter Reference List'!$E$4,$S2245-4,0))</f>
        <v/>
      </c>
      <c r="G2245" s="294" t="str">
        <f ca="1">IF(C2245=$U$4,"Enter smelter details", IF(ISERROR($S2245),"",OFFSET('Smelter Reference List'!$F$4,$S2245-4,0)))</f>
        <v/>
      </c>
      <c r="H2245" s="295" t="str">
        <f ca="1">IF(ISERROR($S2245),"",OFFSET('Smelter Reference List'!$G$4,$S2245-4,0))</f>
        <v/>
      </c>
      <c r="I2245" s="296" t="str">
        <f ca="1">IF(ISERROR($S2245),"",OFFSET('Smelter Reference List'!$H$4,$S2245-4,0))</f>
        <v/>
      </c>
      <c r="J2245" s="296" t="str">
        <f ca="1">IF(ISERROR($S2245),"",OFFSET('Smelter Reference List'!$I$4,$S2245-4,0))</f>
        <v/>
      </c>
      <c r="K2245" s="297"/>
      <c r="L2245" s="297"/>
      <c r="M2245" s="297"/>
      <c r="N2245" s="297"/>
      <c r="O2245" s="297"/>
      <c r="P2245" s="297"/>
      <c r="Q2245" s="298"/>
      <c r="R2245" s="227"/>
      <c r="S2245" s="228" t="e">
        <f>IF(C2245="",NA(),MATCH($B2245&amp;$C2245,'Smelter Reference List'!$J:$J,0))</f>
        <v>#N/A</v>
      </c>
      <c r="T2245" s="229"/>
      <c r="U2245" s="229">
        <f t="shared" ca="1" si="69"/>
        <v>0</v>
      </c>
      <c r="V2245" s="229"/>
      <c r="W2245" s="229"/>
      <c r="Y2245" s="223" t="str">
        <f t="shared" si="70"/>
        <v/>
      </c>
    </row>
    <row r="2246" spans="1:25" s="223" customFormat="1" ht="20.25">
      <c r="A2246" s="293"/>
      <c r="B2246" s="294" t="str">
        <f>IF(LEN(A2246)=0,"",INDEX('Smelter Reference List'!$A:$A,MATCH($A2246,'Smelter Reference List'!$E:$E,0)))</f>
        <v/>
      </c>
      <c r="C2246" s="300" t="str">
        <f>IF(LEN(A2246)=0,"",INDEX('Smelter Reference List'!$C:$C,MATCH($A2246,'Smelter Reference List'!$E:$E,0)))</f>
        <v/>
      </c>
      <c r="D2246" s="294" t="str">
        <f ca="1">IF(ISERROR($S2246),"",OFFSET('Smelter Reference List'!$C$4,$S2246-4,0)&amp;"")</f>
        <v/>
      </c>
      <c r="E2246" s="294" t="str">
        <f ca="1">IF(ISERROR($S2246),"",OFFSET('Smelter Reference List'!$D$4,$S2246-4,0)&amp;"")</f>
        <v/>
      </c>
      <c r="F2246" s="294" t="str">
        <f ca="1">IF(ISERROR($S2246),"",OFFSET('Smelter Reference List'!$E$4,$S2246-4,0))</f>
        <v/>
      </c>
      <c r="G2246" s="294" t="str">
        <f ca="1">IF(C2246=$U$4,"Enter smelter details", IF(ISERROR($S2246),"",OFFSET('Smelter Reference List'!$F$4,$S2246-4,0)))</f>
        <v/>
      </c>
      <c r="H2246" s="295" t="str">
        <f ca="1">IF(ISERROR($S2246),"",OFFSET('Smelter Reference List'!$G$4,$S2246-4,0))</f>
        <v/>
      </c>
      <c r="I2246" s="296" t="str">
        <f ca="1">IF(ISERROR($S2246),"",OFFSET('Smelter Reference List'!$H$4,$S2246-4,0))</f>
        <v/>
      </c>
      <c r="J2246" s="296" t="str">
        <f ca="1">IF(ISERROR($S2246),"",OFFSET('Smelter Reference List'!$I$4,$S2246-4,0))</f>
        <v/>
      </c>
      <c r="K2246" s="297"/>
      <c r="L2246" s="297"/>
      <c r="M2246" s="297"/>
      <c r="N2246" s="297"/>
      <c r="O2246" s="297"/>
      <c r="P2246" s="297"/>
      <c r="Q2246" s="298"/>
      <c r="R2246" s="227"/>
      <c r="S2246" s="228" t="e">
        <f>IF(C2246="",NA(),MATCH($B2246&amp;$C2246,'Smelter Reference List'!$J:$J,0))</f>
        <v>#N/A</v>
      </c>
      <c r="T2246" s="229"/>
      <c r="U2246" s="229">
        <f t="shared" ref="U2246:U2309" ca="1" si="71">IF(AND(C2246="Smelter not listed",OR(LEN(D2246)=0,LEN(E2246)=0)),1,0)</f>
        <v>0</v>
      </c>
      <c r="V2246" s="229"/>
      <c r="W2246" s="229"/>
      <c r="Y2246" s="223" t="str">
        <f t="shared" ref="Y2246:Y2309" si="72">B2246&amp;C2246</f>
        <v/>
      </c>
    </row>
    <row r="2247" spans="1:25" s="223" customFormat="1" ht="20.25">
      <c r="A2247" s="293"/>
      <c r="B2247" s="294" t="str">
        <f>IF(LEN(A2247)=0,"",INDEX('Smelter Reference List'!$A:$A,MATCH($A2247,'Smelter Reference List'!$E:$E,0)))</f>
        <v/>
      </c>
      <c r="C2247" s="300" t="str">
        <f>IF(LEN(A2247)=0,"",INDEX('Smelter Reference List'!$C:$C,MATCH($A2247,'Smelter Reference List'!$E:$E,0)))</f>
        <v/>
      </c>
      <c r="D2247" s="294" t="str">
        <f ca="1">IF(ISERROR($S2247),"",OFFSET('Smelter Reference List'!$C$4,$S2247-4,0)&amp;"")</f>
        <v/>
      </c>
      <c r="E2247" s="294" t="str">
        <f ca="1">IF(ISERROR($S2247),"",OFFSET('Smelter Reference List'!$D$4,$S2247-4,0)&amp;"")</f>
        <v/>
      </c>
      <c r="F2247" s="294" t="str">
        <f ca="1">IF(ISERROR($S2247),"",OFFSET('Smelter Reference List'!$E$4,$S2247-4,0))</f>
        <v/>
      </c>
      <c r="G2247" s="294" t="str">
        <f ca="1">IF(C2247=$U$4,"Enter smelter details", IF(ISERROR($S2247),"",OFFSET('Smelter Reference List'!$F$4,$S2247-4,0)))</f>
        <v/>
      </c>
      <c r="H2247" s="295" t="str">
        <f ca="1">IF(ISERROR($S2247),"",OFFSET('Smelter Reference List'!$G$4,$S2247-4,0))</f>
        <v/>
      </c>
      <c r="I2247" s="296" t="str">
        <f ca="1">IF(ISERROR($S2247),"",OFFSET('Smelter Reference List'!$H$4,$S2247-4,0))</f>
        <v/>
      </c>
      <c r="J2247" s="296" t="str">
        <f ca="1">IF(ISERROR($S2247),"",OFFSET('Smelter Reference List'!$I$4,$S2247-4,0))</f>
        <v/>
      </c>
      <c r="K2247" s="297"/>
      <c r="L2247" s="297"/>
      <c r="M2247" s="297"/>
      <c r="N2247" s="297"/>
      <c r="O2247" s="297"/>
      <c r="P2247" s="297"/>
      <c r="Q2247" s="298"/>
      <c r="R2247" s="227"/>
      <c r="S2247" s="228" t="e">
        <f>IF(C2247="",NA(),MATCH($B2247&amp;$C2247,'Smelter Reference List'!$J:$J,0))</f>
        <v>#N/A</v>
      </c>
      <c r="T2247" s="229"/>
      <c r="U2247" s="229">
        <f t="shared" ca="1" si="71"/>
        <v>0</v>
      </c>
      <c r="V2247" s="229"/>
      <c r="W2247" s="229"/>
      <c r="Y2247" s="223" t="str">
        <f t="shared" si="72"/>
        <v/>
      </c>
    </row>
    <row r="2248" spans="1:25" s="223" customFormat="1" ht="20.25">
      <c r="A2248" s="293"/>
      <c r="B2248" s="294" t="str">
        <f>IF(LEN(A2248)=0,"",INDEX('Smelter Reference List'!$A:$A,MATCH($A2248,'Smelter Reference List'!$E:$E,0)))</f>
        <v/>
      </c>
      <c r="C2248" s="300" t="str">
        <f>IF(LEN(A2248)=0,"",INDEX('Smelter Reference List'!$C:$C,MATCH($A2248,'Smelter Reference List'!$E:$E,0)))</f>
        <v/>
      </c>
      <c r="D2248" s="294" t="str">
        <f ca="1">IF(ISERROR($S2248),"",OFFSET('Smelter Reference List'!$C$4,$S2248-4,0)&amp;"")</f>
        <v/>
      </c>
      <c r="E2248" s="294" t="str">
        <f ca="1">IF(ISERROR($S2248),"",OFFSET('Smelter Reference List'!$D$4,$S2248-4,0)&amp;"")</f>
        <v/>
      </c>
      <c r="F2248" s="294" t="str">
        <f ca="1">IF(ISERROR($S2248),"",OFFSET('Smelter Reference List'!$E$4,$S2248-4,0))</f>
        <v/>
      </c>
      <c r="G2248" s="294" t="str">
        <f ca="1">IF(C2248=$U$4,"Enter smelter details", IF(ISERROR($S2248),"",OFFSET('Smelter Reference List'!$F$4,$S2248-4,0)))</f>
        <v/>
      </c>
      <c r="H2248" s="295" t="str">
        <f ca="1">IF(ISERROR($S2248),"",OFFSET('Smelter Reference List'!$G$4,$S2248-4,0))</f>
        <v/>
      </c>
      <c r="I2248" s="296" t="str">
        <f ca="1">IF(ISERROR($S2248),"",OFFSET('Smelter Reference List'!$H$4,$S2248-4,0))</f>
        <v/>
      </c>
      <c r="J2248" s="296" t="str">
        <f ca="1">IF(ISERROR($S2248),"",OFFSET('Smelter Reference List'!$I$4,$S2248-4,0))</f>
        <v/>
      </c>
      <c r="K2248" s="297"/>
      <c r="L2248" s="297"/>
      <c r="M2248" s="297"/>
      <c r="N2248" s="297"/>
      <c r="O2248" s="297"/>
      <c r="P2248" s="297"/>
      <c r="Q2248" s="298"/>
      <c r="R2248" s="227"/>
      <c r="S2248" s="228" t="e">
        <f>IF(C2248="",NA(),MATCH($B2248&amp;$C2248,'Smelter Reference List'!$J:$J,0))</f>
        <v>#N/A</v>
      </c>
      <c r="T2248" s="229"/>
      <c r="U2248" s="229">
        <f t="shared" ca="1" si="71"/>
        <v>0</v>
      </c>
      <c r="V2248" s="229"/>
      <c r="W2248" s="229"/>
      <c r="Y2248" s="223" t="str">
        <f t="shared" si="72"/>
        <v/>
      </c>
    </row>
    <row r="2249" spans="1:25" s="223" customFormat="1" ht="20.25">
      <c r="A2249" s="293"/>
      <c r="B2249" s="294" t="str">
        <f>IF(LEN(A2249)=0,"",INDEX('Smelter Reference List'!$A:$A,MATCH($A2249,'Smelter Reference List'!$E:$E,0)))</f>
        <v/>
      </c>
      <c r="C2249" s="300" t="str">
        <f>IF(LEN(A2249)=0,"",INDEX('Smelter Reference List'!$C:$C,MATCH($A2249,'Smelter Reference List'!$E:$E,0)))</f>
        <v/>
      </c>
      <c r="D2249" s="294" t="str">
        <f ca="1">IF(ISERROR($S2249),"",OFFSET('Smelter Reference List'!$C$4,$S2249-4,0)&amp;"")</f>
        <v/>
      </c>
      <c r="E2249" s="294" t="str">
        <f ca="1">IF(ISERROR($S2249),"",OFFSET('Smelter Reference List'!$D$4,$S2249-4,0)&amp;"")</f>
        <v/>
      </c>
      <c r="F2249" s="294" t="str">
        <f ca="1">IF(ISERROR($S2249),"",OFFSET('Smelter Reference List'!$E$4,$S2249-4,0))</f>
        <v/>
      </c>
      <c r="G2249" s="294" t="str">
        <f ca="1">IF(C2249=$U$4,"Enter smelter details", IF(ISERROR($S2249),"",OFFSET('Smelter Reference List'!$F$4,$S2249-4,0)))</f>
        <v/>
      </c>
      <c r="H2249" s="295" t="str">
        <f ca="1">IF(ISERROR($S2249),"",OFFSET('Smelter Reference List'!$G$4,$S2249-4,0))</f>
        <v/>
      </c>
      <c r="I2249" s="296" t="str">
        <f ca="1">IF(ISERROR($S2249),"",OFFSET('Smelter Reference List'!$H$4,$S2249-4,0))</f>
        <v/>
      </c>
      <c r="J2249" s="296" t="str">
        <f ca="1">IF(ISERROR($S2249),"",OFFSET('Smelter Reference List'!$I$4,$S2249-4,0))</f>
        <v/>
      </c>
      <c r="K2249" s="297"/>
      <c r="L2249" s="297"/>
      <c r="M2249" s="297"/>
      <c r="N2249" s="297"/>
      <c r="O2249" s="297"/>
      <c r="P2249" s="297"/>
      <c r="Q2249" s="298"/>
      <c r="R2249" s="227"/>
      <c r="S2249" s="228" t="e">
        <f>IF(C2249="",NA(),MATCH($B2249&amp;$C2249,'Smelter Reference List'!$J:$J,0))</f>
        <v>#N/A</v>
      </c>
      <c r="T2249" s="229"/>
      <c r="U2249" s="229">
        <f t="shared" ca="1" si="71"/>
        <v>0</v>
      </c>
      <c r="V2249" s="229"/>
      <c r="W2249" s="229"/>
      <c r="Y2249" s="223" t="str">
        <f t="shared" si="72"/>
        <v/>
      </c>
    </row>
    <row r="2250" spans="1:25" s="223" customFormat="1" ht="20.25">
      <c r="A2250" s="293"/>
      <c r="B2250" s="294" t="str">
        <f>IF(LEN(A2250)=0,"",INDEX('Smelter Reference List'!$A:$A,MATCH($A2250,'Smelter Reference List'!$E:$E,0)))</f>
        <v/>
      </c>
      <c r="C2250" s="300" t="str">
        <f>IF(LEN(A2250)=0,"",INDEX('Smelter Reference List'!$C:$C,MATCH($A2250,'Smelter Reference List'!$E:$E,0)))</f>
        <v/>
      </c>
      <c r="D2250" s="294" t="str">
        <f ca="1">IF(ISERROR($S2250),"",OFFSET('Smelter Reference List'!$C$4,$S2250-4,0)&amp;"")</f>
        <v/>
      </c>
      <c r="E2250" s="294" t="str">
        <f ca="1">IF(ISERROR($S2250),"",OFFSET('Smelter Reference List'!$D$4,$S2250-4,0)&amp;"")</f>
        <v/>
      </c>
      <c r="F2250" s="294" t="str">
        <f ca="1">IF(ISERROR($S2250),"",OFFSET('Smelter Reference List'!$E$4,$S2250-4,0))</f>
        <v/>
      </c>
      <c r="G2250" s="294" t="str">
        <f ca="1">IF(C2250=$U$4,"Enter smelter details", IF(ISERROR($S2250),"",OFFSET('Smelter Reference List'!$F$4,$S2250-4,0)))</f>
        <v/>
      </c>
      <c r="H2250" s="295" t="str">
        <f ca="1">IF(ISERROR($S2250),"",OFFSET('Smelter Reference List'!$G$4,$S2250-4,0))</f>
        <v/>
      </c>
      <c r="I2250" s="296" t="str">
        <f ca="1">IF(ISERROR($S2250),"",OFFSET('Smelter Reference List'!$H$4,$S2250-4,0))</f>
        <v/>
      </c>
      <c r="J2250" s="296" t="str">
        <f ca="1">IF(ISERROR($S2250),"",OFFSET('Smelter Reference List'!$I$4,$S2250-4,0))</f>
        <v/>
      </c>
      <c r="K2250" s="297"/>
      <c r="L2250" s="297"/>
      <c r="M2250" s="297"/>
      <c r="N2250" s="297"/>
      <c r="O2250" s="297"/>
      <c r="P2250" s="297"/>
      <c r="Q2250" s="298"/>
      <c r="R2250" s="227"/>
      <c r="S2250" s="228" t="e">
        <f>IF(C2250="",NA(),MATCH($B2250&amp;$C2250,'Smelter Reference List'!$J:$J,0))</f>
        <v>#N/A</v>
      </c>
      <c r="T2250" s="229"/>
      <c r="U2250" s="229">
        <f t="shared" ca="1" si="71"/>
        <v>0</v>
      </c>
      <c r="V2250" s="229"/>
      <c r="W2250" s="229"/>
      <c r="Y2250" s="223" t="str">
        <f t="shared" si="72"/>
        <v/>
      </c>
    </row>
    <row r="2251" spans="1:25" s="223" customFormat="1" ht="20.25">
      <c r="A2251" s="293"/>
      <c r="B2251" s="294" t="str">
        <f>IF(LEN(A2251)=0,"",INDEX('Smelter Reference List'!$A:$A,MATCH($A2251,'Smelter Reference List'!$E:$E,0)))</f>
        <v/>
      </c>
      <c r="C2251" s="300" t="str">
        <f>IF(LEN(A2251)=0,"",INDEX('Smelter Reference List'!$C:$C,MATCH($A2251,'Smelter Reference List'!$E:$E,0)))</f>
        <v/>
      </c>
      <c r="D2251" s="294" t="str">
        <f ca="1">IF(ISERROR($S2251),"",OFFSET('Smelter Reference List'!$C$4,$S2251-4,0)&amp;"")</f>
        <v/>
      </c>
      <c r="E2251" s="294" t="str">
        <f ca="1">IF(ISERROR($S2251),"",OFFSET('Smelter Reference List'!$D$4,$S2251-4,0)&amp;"")</f>
        <v/>
      </c>
      <c r="F2251" s="294" t="str">
        <f ca="1">IF(ISERROR($S2251),"",OFFSET('Smelter Reference List'!$E$4,$S2251-4,0))</f>
        <v/>
      </c>
      <c r="G2251" s="294" t="str">
        <f ca="1">IF(C2251=$U$4,"Enter smelter details", IF(ISERROR($S2251),"",OFFSET('Smelter Reference List'!$F$4,$S2251-4,0)))</f>
        <v/>
      </c>
      <c r="H2251" s="295" t="str">
        <f ca="1">IF(ISERROR($S2251),"",OFFSET('Smelter Reference List'!$G$4,$S2251-4,0))</f>
        <v/>
      </c>
      <c r="I2251" s="296" t="str">
        <f ca="1">IF(ISERROR($S2251),"",OFFSET('Smelter Reference List'!$H$4,$S2251-4,0))</f>
        <v/>
      </c>
      <c r="J2251" s="296" t="str">
        <f ca="1">IF(ISERROR($S2251),"",OFFSET('Smelter Reference List'!$I$4,$S2251-4,0))</f>
        <v/>
      </c>
      <c r="K2251" s="297"/>
      <c r="L2251" s="297"/>
      <c r="M2251" s="297"/>
      <c r="N2251" s="297"/>
      <c r="O2251" s="297"/>
      <c r="P2251" s="297"/>
      <c r="Q2251" s="298"/>
      <c r="R2251" s="227"/>
      <c r="S2251" s="228" t="e">
        <f>IF(C2251="",NA(),MATCH($B2251&amp;$C2251,'Smelter Reference List'!$J:$J,0))</f>
        <v>#N/A</v>
      </c>
      <c r="T2251" s="229"/>
      <c r="U2251" s="229">
        <f t="shared" ca="1" si="71"/>
        <v>0</v>
      </c>
      <c r="V2251" s="229"/>
      <c r="W2251" s="229"/>
      <c r="Y2251" s="223" t="str">
        <f t="shared" si="72"/>
        <v/>
      </c>
    </row>
    <row r="2252" spans="1:25" s="223" customFormat="1" ht="20.25">
      <c r="A2252" s="293"/>
      <c r="B2252" s="294" t="str">
        <f>IF(LEN(A2252)=0,"",INDEX('Smelter Reference List'!$A:$A,MATCH($A2252,'Smelter Reference List'!$E:$E,0)))</f>
        <v/>
      </c>
      <c r="C2252" s="300" t="str">
        <f>IF(LEN(A2252)=0,"",INDEX('Smelter Reference List'!$C:$C,MATCH($A2252,'Smelter Reference List'!$E:$E,0)))</f>
        <v/>
      </c>
      <c r="D2252" s="294" t="str">
        <f ca="1">IF(ISERROR($S2252),"",OFFSET('Smelter Reference List'!$C$4,$S2252-4,0)&amp;"")</f>
        <v/>
      </c>
      <c r="E2252" s="294" t="str">
        <f ca="1">IF(ISERROR($S2252),"",OFFSET('Smelter Reference List'!$D$4,$S2252-4,0)&amp;"")</f>
        <v/>
      </c>
      <c r="F2252" s="294" t="str">
        <f ca="1">IF(ISERROR($S2252),"",OFFSET('Smelter Reference List'!$E$4,$S2252-4,0))</f>
        <v/>
      </c>
      <c r="G2252" s="294" t="str">
        <f ca="1">IF(C2252=$U$4,"Enter smelter details", IF(ISERROR($S2252),"",OFFSET('Smelter Reference List'!$F$4,$S2252-4,0)))</f>
        <v/>
      </c>
      <c r="H2252" s="295" t="str">
        <f ca="1">IF(ISERROR($S2252),"",OFFSET('Smelter Reference List'!$G$4,$S2252-4,0))</f>
        <v/>
      </c>
      <c r="I2252" s="296" t="str">
        <f ca="1">IF(ISERROR($S2252),"",OFFSET('Smelter Reference List'!$H$4,$S2252-4,0))</f>
        <v/>
      </c>
      <c r="J2252" s="296" t="str">
        <f ca="1">IF(ISERROR($S2252),"",OFFSET('Smelter Reference List'!$I$4,$S2252-4,0))</f>
        <v/>
      </c>
      <c r="K2252" s="297"/>
      <c r="L2252" s="297"/>
      <c r="M2252" s="297"/>
      <c r="N2252" s="297"/>
      <c r="O2252" s="297"/>
      <c r="P2252" s="297"/>
      <c r="Q2252" s="298"/>
      <c r="R2252" s="227"/>
      <c r="S2252" s="228" t="e">
        <f>IF(C2252="",NA(),MATCH($B2252&amp;$C2252,'Smelter Reference List'!$J:$J,0))</f>
        <v>#N/A</v>
      </c>
      <c r="T2252" s="229"/>
      <c r="U2252" s="229">
        <f t="shared" ca="1" si="71"/>
        <v>0</v>
      </c>
      <c r="V2252" s="229"/>
      <c r="W2252" s="229"/>
      <c r="Y2252" s="223" t="str">
        <f t="shared" si="72"/>
        <v/>
      </c>
    </row>
    <row r="2253" spans="1:25" s="223" customFormat="1" ht="20.25">
      <c r="A2253" s="293"/>
      <c r="B2253" s="294" t="str">
        <f>IF(LEN(A2253)=0,"",INDEX('Smelter Reference List'!$A:$A,MATCH($A2253,'Smelter Reference List'!$E:$E,0)))</f>
        <v/>
      </c>
      <c r="C2253" s="300" t="str">
        <f>IF(LEN(A2253)=0,"",INDEX('Smelter Reference List'!$C:$C,MATCH($A2253,'Smelter Reference List'!$E:$E,0)))</f>
        <v/>
      </c>
      <c r="D2253" s="294" t="str">
        <f ca="1">IF(ISERROR($S2253),"",OFFSET('Smelter Reference List'!$C$4,$S2253-4,0)&amp;"")</f>
        <v/>
      </c>
      <c r="E2253" s="294" t="str">
        <f ca="1">IF(ISERROR($S2253),"",OFFSET('Smelter Reference List'!$D$4,$S2253-4,0)&amp;"")</f>
        <v/>
      </c>
      <c r="F2253" s="294" t="str">
        <f ca="1">IF(ISERROR($S2253),"",OFFSET('Smelter Reference List'!$E$4,$S2253-4,0))</f>
        <v/>
      </c>
      <c r="G2253" s="294" t="str">
        <f ca="1">IF(C2253=$U$4,"Enter smelter details", IF(ISERROR($S2253),"",OFFSET('Smelter Reference List'!$F$4,$S2253-4,0)))</f>
        <v/>
      </c>
      <c r="H2253" s="295" t="str">
        <f ca="1">IF(ISERROR($S2253),"",OFFSET('Smelter Reference List'!$G$4,$S2253-4,0))</f>
        <v/>
      </c>
      <c r="I2253" s="296" t="str">
        <f ca="1">IF(ISERROR($S2253),"",OFFSET('Smelter Reference List'!$H$4,$S2253-4,0))</f>
        <v/>
      </c>
      <c r="J2253" s="296" t="str">
        <f ca="1">IF(ISERROR($S2253),"",OFFSET('Smelter Reference List'!$I$4,$S2253-4,0))</f>
        <v/>
      </c>
      <c r="K2253" s="297"/>
      <c r="L2253" s="297"/>
      <c r="M2253" s="297"/>
      <c r="N2253" s="297"/>
      <c r="O2253" s="297"/>
      <c r="P2253" s="297"/>
      <c r="Q2253" s="298"/>
      <c r="R2253" s="227"/>
      <c r="S2253" s="228" t="e">
        <f>IF(C2253="",NA(),MATCH($B2253&amp;$C2253,'Smelter Reference List'!$J:$J,0))</f>
        <v>#N/A</v>
      </c>
      <c r="T2253" s="229"/>
      <c r="U2253" s="229">
        <f t="shared" ca="1" si="71"/>
        <v>0</v>
      </c>
      <c r="V2253" s="229"/>
      <c r="W2253" s="229"/>
      <c r="Y2253" s="223" t="str">
        <f t="shared" si="72"/>
        <v/>
      </c>
    </row>
    <row r="2254" spans="1:25" s="223" customFormat="1" ht="20.25">
      <c r="A2254" s="293"/>
      <c r="B2254" s="294" t="str">
        <f>IF(LEN(A2254)=0,"",INDEX('Smelter Reference List'!$A:$A,MATCH($A2254,'Smelter Reference List'!$E:$E,0)))</f>
        <v/>
      </c>
      <c r="C2254" s="300" t="str">
        <f>IF(LEN(A2254)=0,"",INDEX('Smelter Reference List'!$C:$C,MATCH($A2254,'Smelter Reference List'!$E:$E,0)))</f>
        <v/>
      </c>
      <c r="D2254" s="294" t="str">
        <f ca="1">IF(ISERROR($S2254),"",OFFSET('Smelter Reference List'!$C$4,$S2254-4,0)&amp;"")</f>
        <v/>
      </c>
      <c r="E2254" s="294" t="str">
        <f ca="1">IF(ISERROR($S2254),"",OFFSET('Smelter Reference List'!$D$4,$S2254-4,0)&amp;"")</f>
        <v/>
      </c>
      <c r="F2254" s="294" t="str">
        <f ca="1">IF(ISERROR($S2254),"",OFFSET('Smelter Reference List'!$E$4,$S2254-4,0))</f>
        <v/>
      </c>
      <c r="G2254" s="294" t="str">
        <f ca="1">IF(C2254=$U$4,"Enter smelter details", IF(ISERROR($S2254),"",OFFSET('Smelter Reference List'!$F$4,$S2254-4,0)))</f>
        <v/>
      </c>
      <c r="H2254" s="295" t="str">
        <f ca="1">IF(ISERROR($S2254),"",OFFSET('Smelter Reference List'!$G$4,$S2254-4,0))</f>
        <v/>
      </c>
      <c r="I2254" s="296" t="str">
        <f ca="1">IF(ISERROR($S2254),"",OFFSET('Smelter Reference List'!$H$4,$S2254-4,0))</f>
        <v/>
      </c>
      <c r="J2254" s="296" t="str">
        <f ca="1">IF(ISERROR($S2254),"",OFFSET('Smelter Reference List'!$I$4,$S2254-4,0))</f>
        <v/>
      </c>
      <c r="K2254" s="297"/>
      <c r="L2254" s="297"/>
      <c r="M2254" s="297"/>
      <c r="N2254" s="297"/>
      <c r="O2254" s="297"/>
      <c r="P2254" s="297"/>
      <c r="Q2254" s="298"/>
      <c r="R2254" s="227"/>
      <c r="S2254" s="228" t="e">
        <f>IF(C2254="",NA(),MATCH($B2254&amp;$C2254,'Smelter Reference List'!$J:$J,0))</f>
        <v>#N/A</v>
      </c>
      <c r="T2254" s="229"/>
      <c r="U2254" s="229">
        <f t="shared" ca="1" si="71"/>
        <v>0</v>
      </c>
      <c r="V2254" s="229"/>
      <c r="W2254" s="229"/>
      <c r="Y2254" s="223" t="str">
        <f t="shared" si="72"/>
        <v/>
      </c>
    </row>
    <row r="2255" spans="1:25" s="223" customFormat="1" ht="20.25">
      <c r="A2255" s="293"/>
      <c r="B2255" s="294" t="str">
        <f>IF(LEN(A2255)=0,"",INDEX('Smelter Reference List'!$A:$A,MATCH($A2255,'Smelter Reference List'!$E:$E,0)))</f>
        <v/>
      </c>
      <c r="C2255" s="300" t="str">
        <f>IF(LEN(A2255)=0,"",INDEX('Smelter Reference List'!$C:$C,MATCH($A2255,'Smelter Reference List'!$E:$E,0)))</f>
        <v/>
      </c>
      <c r="D2255" s="294" t="str">
        <f ca="1">IF(ISERROR($S2255),"",OFFSET('Smelter Reference List'!$C$4,$S2255-4,0)&amp;"")</f>
        <v/>
      </c>
      <c r="E2255" s="294" t="str">
        <f ca="1">IF(ISERROR($S2255),"",OFFSET('Smelter Reference List'!$D$4,$S2255-4,0)&amp;"")</f>
        <v/>
      </c>
      <c r="F2255" s="294" t="str">
        <f ca="1">IF(ISERROR($S2255),"",OFFSET('Smelter Reference List'!$E$4,$S2255-4,0))</f>
        <v/>
      </c>
      <c r="G2255" s="294" t="str">
        <f ca="1">IF(C2255=$U$4,"Enter smelter details", IF(ISERROR($S2255),"",OFFSET('Smelter Reference List'!$F$4,$S2255-4,0)))</f>
        <v/>
      </c>
      <c r="H2255" s="295" t="str">
        <f ca="1">IF(ISERROR($S2255),"",OFFSET('Smelter Reference List'!$G$4,$S2255-4,0))</f>
        <v/>
      </c>
      <c r="I2255" s="296" t="str">
        <f ca="1">IF(ISERROR($S2255),"",OFFSET('Smelter Reference List'!$H$4,$S2255-4,0))</f>
        <v/>
      </c>
      <c r="J2255" s="296" t="str">
        <f ca="1">IF(ISERROR($S2255),"",OFFSET('Smelter Reference List'!$I$4,$S2255-4,0))</f>
        <v/>
      </c>
      <c r="K2255" s="297"/>
      <c r="L2255" s="297"/>
      <c r="M2255" s="297"/>
      <c r="N2255" s="297"/>
      <c r="O2255" s="297"/>
      <c r="P2255" s="297"/>
      <c r="Q2255" s="298"/>
      <c r="R2255" s="227"/>
      <c r="S2255" s="228" t="e">
        <f>IF(C2255="",NA(),MATCH($B2255&amp;$C2255,'Smelter Reference List'!$J:$J,0))</f>
        <v>#N/A</v>
      </c>
      <c r="T2255" s="229"/>
      <c r="U2255" s="229">
        <f t="shared" ca="1" si="71"/>
        <v>0</v>
      </c>
      <c r="V2255" s="229"/>
      <c r="W2255" s="229"/>
      <c r="Y2255" s="223" t="str">
        <f t="shared" si="72"/>
        <v/>
      </c>
    </row>
    <row r="2256" spans="1:25" s="223" customFormat="1" ht="20.25">
      <c r="A2256" s="293"/>
      <c r="B2256" s="294" t="str">
        <f>IF(LEN(A2256)=0,"",INDEX('Smelter Reference List'!$A:$A,MATCH($A2256,'Smelter Reference List'!$E:$E,0)))</f>
        <v/>
      </c>
      <c r="C2256" s="300" t="str">
        <f>IF(LEN(A2256)=0,"",INDEX('Smelter Reference List'!$C:$C,MATCH($A2256,'Smelter Reference List'!$E:$E,0)))</f>
        <v/>
      </c>
      <c r="D2256" s="294" t="str">
        <f ca="1">IF(ISERROR($S2256),"",OFFSET('Smelter Reference List'!$C$4,$S2256-4,0)&amp;"")</f>
        <v/>
      </c>
      <c r="E2256" s="294" t="str">
        <f ca="1">IF(ISERROR($S2256),"",OFFSET('Smelter Reference List'!$D$4,$S2256-4,0)&amp;"")</f>
        <v/>
      </c>
      <c r="F2256" s="294" t="str">
        <f ca="1">IF(ISERROR($S2256),"",OFFSET('Smelter Reference List'!$E$4,$S2256-4,0))</f>
        <v/>
      </c>
      <c r="G2256" s="294" t="str">
        <f ca="1">IF(C2256=$U$4,"Enter smelter details", IF(ISERROR($S2256),"",OFFSET('Smelter Reference List'!$F$4,$S2256-4,0)))</f>
        <v/>
      </c>
      <c r="H2256" s="295" t="str">
        <f ca="1">IF(ISERROR($S2256),"",OFFSET('Smelter Reference List'!$G$4,$S2256-4,0))</f>
        <v/>
      </c>
      <c r="I2256" s="296" t="str">
        <f ca="1">IF(ISERROR($S2256),"",OFFSET('Smelter Reference List'!$H$4,$S2256-4,0))</f>
        <v/>
      </c>
      <c r="J2256" s="296" t="str">
        <f ca="1">IF(ISERROR($S2256),"",OFFSET('Smelter Reference List'!$I$4,$S2256-4,0))</f>
        <v/>
      </c>
      <c r="K2256" s="297"/>
      <c r="L2256" s="297"/>
      <c r="M2256" s="297"/>
      <c r="N2256" s="297"/>
      <c r="O2256" s="297"/>
      <c r="P2256" s="297"/>
      <c r="Q2256" s="298"/>
      <c r="R2256" s="227"/>
      <c r="S2256" s="228" t="e">
        <f>IF(C2256="",NA(),MATCH($B2256&amp;$C2256,'Smelter Reference List'!$J:$J,0))</f>
        <v>#N/A</v>
      </c>
      <c r="T2256" s="229"/>
      <c r="U2256" s="229">
        <f t="shared" ca="1" si="71"/>
        <v>0</v>
      </c>
      <c r="V2256" s="229"/>
      <c r="W2256" s="229"/>
      <c r="Y2256" s="223" t="str">
        <f t="shared" si="72"/>
        <v/>
      </c>
    </row>
    <row r="2257" spans="1:25" s="223" customFormat="1" ht="20.25">
      <c r="A2257" s="293"/>
      <c r="B2257" s="294" t="str">
        <f>IF(LEN(A2257)=0,"",INDEX('Smelter Reference List'!$A:$A,MATCH($A2257,'Smelter Reference List'!$E:$E,0)))</f>
        <v/>
      </c>
      <c r="C2257" s="300" t="str">
        <f>IF(LEN(A2257)=0,"",INDEX('Smelter Reference List'!$C:$C,MATCH($A2257,'Smelter Reference List'!$E:$E,0)))</f>
        <v/>
      </c>
      <c r="D2257" s="294" t="str">
        <f ca="1">IF(ISERROR($S2257),"",OFFSET('Smelter Reference List'!$C$4,$S2257-4,0)&amp;"")</f>
        <v/>
      </c>
      <c r="E2257" s="294" t="str">
        <f ca="1">IF(ISERROR($S2257),"",OFFSET('Smelter Reference List'!$D$4,$S2257-4,0)&amp;"")</f>
        <v/>
      </c>
      <c r="F2257" s="294" t="str">
        <f ca="1">IF(ISERROR($S2257),"",OFFSET('Smelter Reference List'!$E$4,$S2257-4,0))</f>
        <v/>
      </c>
      <c r="G2257" s="294" t="str">
        <f ca="1">IF(C2257=$U$4,"Enter smelter details", IF(ISERROR($S2257),"",OFFSET('Smelter Reference List'!$F$4,$S2257-4,0)))</f>
        <v/>
      </c>
      <c r="H2257" s="295" t="str">
        <f ca="1">IF(ISERROR($S2257),"",OFFSET('Smelter Reference List'!$G$4,$S2257-4,0))</f>
        <v/>
      </c>
      <c r="I2257" s="296" t="str">
        <f ca="1">IF(ISERROR($S2257),"",OFFSET('Smelter Reference List'!$H$4,$S2257-4,0))</f>
        <v/>
      </c>
      <c r="J2257" s="296" t="str">
        <f ca="1">IF(ISERROR($S2257),"",OFFSET('Smelter Reference List'!$I$4,$S2257-4,0))</f>
        <v/>
      </c>
      <c r="K2257" s="297"/>
      <c r="L2257" s="297"/>
      <c r="M2257" s="297"/>
      <c r="N2257" s="297"/>
      <c r="O2257" s="297"/>
      <c r="P2257" s="297"/>
      <c r="Q2257" s="298"/>
      <c r="R2257" s="227"/>
      <c r="S2257" s="228" t="e">
        <f>IF(C2257="",NA(),MATCH($B2257&amp;$C2257,'Smelter Reference List'!$J:$J,0))</f>
        <v>#N/A</v>
      </c>
      <c r="T2257" s="229"/>
      <c r="U2257" s="229">
        <f t="shared" ca="1" si="71"/>
        <v>0</v>
      </c>
      <c r="V2257" s="229"/>
      <c r="W2257" s="229"/>
      <c r="Y2257" s="223" t="str">
        <f t="shared" si="72"/>
        <v/>
      </c>
    </row>
    <row r="2258" spans="1:25" s="223" customFormat="1" ht="20.25">
      <c r="A2258" s="293"/>
      <c r="B2258" s="294" t="str">
        <f>IF(LEN(A2258)=0,"",INDEX('Smelter Reference List'!$A:$A,MATCH($A2258,'Smelter Reference List'!$E:$E,0)))</f>
        <v/>
      </c>
      <c r="C2258" s="300" t="str">
        <f>IF(LEN(A2258)=0,"",INDEX('Smelter Reference List'!$C:$C,MATCH($A2258,'Smelter Reference List'!$E:$E,0)))</f>
        <v/>
      </c>
      <c r="D2258" s="294" t="str">
        <f ca="1">IF(ISERROR($S2258),"",OFFSET('Smelter Reference List'!$C$4,$S2258-4,0)&amp;"")</f>
        <v/>
      </c>
      <c r="E2258" s="294" t="str">
        <f ca="1">IF(ISERROR($S2258),"",OFFSET('Smelter Reference List'!$D$4,$S2258-4,0)&amp;"")</f>
        <v/>
      </c>
      <c r="F2258" s="294" t="str">
        <f ca="1">IF(ISERROR($S2258),"",OFFSET('Smelter Reference List'!$E$4,$S2258-4,0))</f>
        <v/>
      </c>
      <c r="G2258" s="294" t="str">
        <f ca="1">IF(C2258=$U$4,"Enter smelter details", IF(ISERROR($S2258),"",OFFSET('Smelter Reference List'!$F$4,$S2258-4,0)))</f>
        <v/>
      </c>
      <c r="H2258" s="295" t="str">
        <f ca="1">IF(ISERROR($S2258),"",OFFSET('Smelter Reference List'!$G$4,$S2258-4,0))</f>
        <v/>
      </c>
      <c r="I2258" s="296" t="str">
        <f ca="1">IF(ISERROR($S2258),"",OFFSET('Smelter Reference List'!$H$4,$S2258-4,0))</f>
        <v/>
      </c>
      <c r="J2258" s="296" t="str">
        <f ca="1">IF(ISERROR($S2258),"",OFFSET('Smelter Reference List'!$I$4,$S2258-4,0))</f>
        <v/>
      </c>
      <c r="K2258" s="297"/>
      <c r="L2258" s="297"/>
      <c r="M2258" s="297"/>
      <c r="N2258" s="297"/>
      <c r="O2258" s="297"/>
      <c r="P2258" s="297"/>
      <c r="Q2258" s="298"/>
      <c r="R2258" s="227"/>
      <c r="S2258" s="228" t="e">
        <f>IF(C2258="",NA(),MATCH($B2258&amp;$C2258,'Smelter Reference List'!$J:$J,0))</f>
        <v>#N/A</v>
      </c>
      <c r="T2258" s="229"/>
      <c r="U2258" s="229">
        <f t="shared" ca="1" si="71"/>
        <v>0</v>
      </c>
      <c r="V2258" s="229"/>
      <c r="W2258" s="229"/>
      <c r="Y2258" s="223" t="str">
        <f t="shared" si="72"/>
        <v/>
      </c>
    </row>
    <row r="2259" spans="1:25" s="223" customFormat="1" ht="20.25">
      <c r="A2259" s="293"/>
      <c r="B2259" s="294" t="str">
        <f>IF(LEN(A2259)=0,"",INDEX('Smelter Reference List'!$A:$A,MATCH($A2259,'Smelter Reference List'!$E:$E,0)))</f>
        <v/>
      </c>
      <c r="C2259" s="300" t="str">
        <f>IF(LEN(A2259)=0,"",INDEX('Smelter Reference List'!$C:$C,MATCH($A2259,'Smelter Reference List'!$E:$E,0)))</f>
        <v/>
      </c>
      <c r="D2259" s="294" t="str">
        <f ca="1">IF(ISERROR($S2259),"",OFFSET('Smelter Reference List'!$C$4,$S2259-4,0)&amp;"")</f>
        <v/>
      </c>
      <c r="E2259" s="294" t="str">
        <f ca="1">IF(ISERROR($S2259),"",OFFSET('Smelter Reference List'!$D$4,$S2259-4,0)&amp;"")</f>
        <v/>
      </c>
      <c r="F2259" s="294" t="str">
        <f ca="1">IF(ISERROR($S2259),"",OFFSET('Smelter Reference List'!$E$4,$S2259-4,0))</f>
        <v/>
      </c>
      <c r="G2259" s="294" t="str">
        <f ca="1">IF(C2259=$U$4,"Enter smelter details", IF(ISERROR($S2259),"",OFFSET('Smelter Reference List'!$F$4,$S2259-4,0)))</f>
        <v/>
      </c>
      <c r="H2259" s="295" t="str">
        <f ca="1">IF(ISERROR($S2259),"",OFFSET('Smelter Reference List'!$G$4,$S2259-4,0))</f>
        <v/>
      </c>
      <c r="I2259" s="296" t="str">
        <f ca="1">IF(ISERROR($S2259),"",OFFSET('Smelter Reference List'!$H$4,$S2259-4,0))</f>
        <v/>
      </c>
      <c r="J2259" s="296" t="str">
        <f ca="1">IF(ISERROR($S2259),"",OFFSET('Smelter Reference List'!$I$4,$S2259-4,0))</f>
        <v/>
      </c>
      <c r="K2259" s="297"/>
      <c r="L2259" s="297"/>
      <c r="M2259" s="297"/>
      <c r="N2259" s="297"/>
      <c r="O2259" s="297"/>
      <c r="P2259" s="297"/>
      <c r="Q2259" s="298"/>
      <c r="R2259" s="227"/>
      <c r="S2259" s="228" t="e">
        <f>IF(C2259="",NA(),MATCH($B2259&amp;$C2259,'Smelter Reference List'!$J:$J,0))</f>
        <v>#N/A</v>
      </c>
      <c r="T2259" s="229"/>
      <c r="U2259" s="229">
        <f t="shared" ca="1" si="71"/>
        <v>0</v>
      </c>
      <c r="V2259" s="229"/>
      <c r="W2259" s="229"/>
      <c r="Y2259" s="223" t="str">
        <f t="shared" si="72"/>
        <v/>
      </c>
    </row>
    <row r="2260" spans="1:25" s="223" customFormat="1" ht="20.25">
      <c r="A2260" s="293"/>
      <c r="B2260" s="294" t="str">
        <f>IF(LEN(A2260)=0,"",INDEX('Smelter Reference List'!$A:$A,MATCH($A2260,'Smelter Reference List'!$E:$E,0)))</f>
        <v/>
      </c>
      <c r="C2260" s="300" t="str">
        <f>IF(LEN(A2260)=0,"",INDEX('Smelter Reference List'!$C:$C,MATCH($A2260,'Smelter Reference List'!$E:$E,0)))</f>
        <v/>
      </c>
      <c r="D2260" s="294" t="str">
        <f ca="1">IF(ISERROR($S2260),"",OFFSET('Smelter Reference List'!$C$4,$S2260-4,0)&amp;"")</f>
        <v/>
      </c>
      <c r="E2260" s="294" t="str">
        <f ca="1">IF(ISERROR($S2260),"",OFFSET('Smelter Reference List'!$D$4,$S2260-4,0)&amp;"")</f>
        <v/>
      </c>
      <c r="F2260" s="294" t="str">
        <f ca="1">IF(ISERROR($S2260),"",OFFSET('Smelter Reference List'!$E$4,$S2260-4,0))</f>
        <v/>
      </c>
      <c r="G2260" s="294" t="str">
        <f ca="1">IF(C2260=$U$4,"Enter smelter details", IF(ISERROR($S2260),"",OFFSET('Smelter Reference List'!$F$4,$S2260-4,0)))</f>
        <v/>
      </c>
      <c r="H2260" s="295" t="str">
        <f ca="1">IF(ISERROR($S2260),"",OFFSET('Smelter Reference List'!$G$4,$S2260-4,0))</f>
        <v/>
      </c>
      <c r="I2260" s="296" t="str">
        <f ca="1">IF(ISERROR($S2260),"",OFFSET('Smelter Reference List'!$H$4,$S2260-4,0))</f>
        <v/>
      </c>
      <c r="J2260" s="296" t="str">
        <f ca="1">IF(ISERROR($S2260),"",OFFSET('Smelter Reference List'!$I$4,$S2260-4,0))</f>
        <v/>
      </c>
      <c r="K2260" s="297"/>
      <c r="L2260" s="297"/>
      <c r="M2260" s="297"/>
      <c r="N2260" s="297"/>
      <c r="O2260" s="297"/>
      <c r="P2260" s="297"/>
      <c r="Q2260" s="298"/>
      <c r="R2260" s="227"/>
      <c r="S2260" s="228" t="e">
        <f>IF(C2260="",NA(),MATCH($B2260&amp;$C2260,'Smelter Reference List'!$J:$J,0))</f>
        <v>#N/A</v>
      </c>
      <c r="T2260" s="229"/>
      <c r="U2260" s="229">
        <f t="shared" ca="1" si="71"/>
        <v>0</v>
      </c>
      <c r="V2260" s="229"/>
      <c r="W2260" s="229"/>
      <c r="Y2260" s="223" t="str">
        <f t="shared" si="72"/>
        <v/>
      </c>
    </row>
    <row r="2261" spans="1:25" s="223" customFormat="1" ht="20.25">
      <c r="A2261" s="293"/>
      <c r="B2261" s="294" t="str">
        <f>IF(LEN(A2261)=0,"",INDEX('Smelter Reference List'!$A:$A,MATCH($A2261,'Smelter Reference List'!$E:$E,0)))</f>
        <v/>
      </c>
      <c r="C2261" s="300" t="str">
        <f>IF(LEN(A2261)=0,"",INDEX('Smelter Reference List'!$C:$C,MATCH($A2261,'Smelter Reference List'!$E:$E,0)))</f>
        <v/>
      </c>
      <c r="D2261" s="294" t="str">
        <f ca="1">IF(ISERROR($S2261),"",OFFSET('Smelter Reference List'!$C$4,$S2261-4,0)&amp;"")</f>
        <v/>
      </c>
      <c r="E2261" s="294" t="str">
        <f ca="1">IF(ISERROR($S2261),"",OFFSET('Smelter Reference List'!$D$4,$S2261-4,0)&amp;"")</f>
        <v/>
      </c>
      <c r="F2261" s="294" t="str">
        <f ca="1">IF(ISERROR($S2261),"",OFFSET('Smelter Reference List'!$E$4,$S2261-4,0))</f>
        <v/>
      </c>
      <c r="G2261" s="294" t="str">
        <f ca="1">IF(C2261=$U$4,"Enter smelter details", IF(ISERROR($S2261),"",OFFSET('Smelter Reference List'!$F$4,$S2261-4,0)))</f>
        <v/>
      </c>
      <c r="H2261" s="295" t="str">
        <f ca="1">IF(ISERROR($S2261),"",OFFSET('Smelter Reference List'!$G$4,$S2261-4,0))</f>
        <v/>
      </c>
      <c r="I2261" s="296" t="str">
        <f ca="1">IF(ISERROR($S2261),"",OFFSET('Smelter Reference List'!$H$4,$S2261-4,0))</f>
        <v/>
      </c>
      <c r="J2261" s="296" t="str">
        <f ca="1">IF(ISERROR($S2261),"",OFFSET('Smelter Reference List'!$I$4,$S2261-4,0))</f>
        <v/>
      </c>
      <c r="K2261" s="297"/>
      <c r="L2261" s="297"/>
      <c r="M2261" s="297"/>
      <c r="N2261" s="297"/>
      <c r="O2261" s="297"/>
      <c r="P2261" s="297"/>
      <c r="Q2261" s="298"/>
      <c r="R2261" s="227"/>
      <c r="S2261" s="228" t="e">
        <f>IF(C2261="",NA(),MATCH($B2261&amp;$C2261,'Smelter Reference List'!$J:$J,0))</f>
        <v>#N/A</v>
      </c>
      <c r="T2261" s="229"/>
      <c r="U2261" s="229">
        <f t="shared" ca="1" si="71"/>
        <v>0</v>
      </c>
      <c r="V2261" s="229"/>
      <c r="W2261" s="229"/>
      <c r="Y2261" s="223" t="str">
        <f t="shared" si="72"/>
        <v/>
      </c>
    </row>
    <row r="2262" spans="1:25" s="223" customFormat="1" ht="20.25">
      <c r="A2262" s="293"/>
      <c r="B2262" s="294" t="str">
        <f>IF(LEN(A2262)=0,"",INDEX('Smelter Reference List'!$A:$A,MATCH($A2262,'Smelter Reference List'!$E:$E,0)))</f>
        <v/>
      </c>
      <c r="C2262" s="300" t="str">
        <f>IF(LEN(A2262)=0,"",INDEX('Smelter Reference List'!$C:$C,MATCH($A2262,'Smelter Reference List'!$E:$E,0)))</f>
        <v/>
      </c>
      <c r="D2262" s="294" t="str">
        <f ca="1">IF(ISERROR($S2262),"",OFFSET('Smelter Reference List'!$C$4,$S2262-4,0)&amp;"")</f>
        <v/>
      </c>
      <c r="E2262" s="294" t="str">
        <f ca="1">IF(ISERROR($S2262),"",OFFSET('Smelter Reference List'!$D$4,$S2262-4,0)&amp;"")</f>
        <v/>
      </c>
      <c r="F2262" s="294" t="str">
        <f ca="1">IF(ISERROR($S2262),"",OFFSET('Smelter Reference List'!$E$4,$S2262-4,0))</f>
        <v/>
      </c>
      <c r="G2262" s="294" t="str">
        <f ca="1">IF(C2262=$U$4,"Enter smelter details", IF(ISERROR($S2262),"",OFFSET('Smelter Reference List'!$F$4,$S2262-4,0)))</f>
        <v/>
      </c>
      <c r="H2262" s="295" t="str">
        <f ca="1">IF(ISERROR($S2262),"",OFFSET('Smelter Reference List'!$G$4,$S2262-4,0))</f>
        <v/>
      </c>
      <c r="I2262" s="296" t="str">
        <f ca="1">IF(ISERROR($S2262),"",OFFSET('Smelter Reference List'!$H$4,$S2262-4,0))</f>
        <v/>
      </c>
      <c r="J2262" s="296" t="str">
        <f ca="1">IF(ISERROR($S2262),"",OFFSET('Smelter Reference List'!$I$4,$S2262-4,0))</f>
        <v/>
      </c>
      <c r="K2262" s="297"/>
      <c r="L2262" s="297"/>
      <c r="M2262" s="297"/>
      <c r="N2262" s="297"/>
      <c r="O2262" s="297"/>
      <c r="P2262" s="297"/>
      <c r="Q2262" s="298"/>
      <c r="R2262" s="227"/>
      <c r="S2262" s="228" t="e">
        <f>IF(C2262="",NA(),MATCH($B2262&amp;$C2262,'Smelter Reference List'!$J:$J,0))</f>
        <v>#N/A</v>
      </c>
      <c r="T2262" s="229"/>
      <c r="U2262" s="229">
        <f t="shared" ca="1" si="71"/>
        <v>0</v>
      </c>
      <c r="V2262" s="229"/>
      <c r="W2262" s="229"/>
      <c r="Y2262" s="223" t="str">
        <f t="shared" si="72"/>
        <v/>
      </c>
    </row>
    <row r="2263" spans="1:25" s="223" customFormat="1" ht="20.25">
      <c r="A2263" s="293"/>
      <c r="B2263" s="294" t="str">
        <f>IF(LEN(A2263)=0,"",INDEX('Smelter Reference List'!$A:$A,MATCH($A2263,'Smelter Reference List'!$E:$E,0)))</f>
        <v/>
      </c>
      <c r="C2263" s="300" t="str">
        <f>IF(LEN(A2263)=0,"",INDEX('Smelter Reference List'!$C:$C,MATCH($A2263,'Smelter Reference List'!$E:$E,0)))</f>
        <v/>
      </c>
      <c r="D2263" s="294" t="str">
        <f ca="1">IF(ISERROR($S2263),"",OFFSET('Smelter Reference List'!$C$4,$S2263-4,0)&amp;"")</f>
        <v/>
      </c>
      <c r="E2263" s="294" t="str">
        <f ca="1">IF(ISERROR($S2263),"",OFFSET('Smelter Reference List'!$D$4,$S2263-4,0)&amp;"")</f>
        <v/>
      </c>
      <c r="F2263" s="294" t="str">
        <f ca="1">IF(ISERROR($S2263),"",OFFSET('Smelter Reference List'!$E$4,$S2263-4,0))</f>
        <v/>
      </c>
      <c r="G2263" s="294" t="str">
        <f ca="1">IF(C2263=$U$4,"Enter smelter details", IF(ISERROR($S2263),"",OFFSET('Smelter Reference List'!$F$4,$S2263-4,0)))</f>
        <v/>
      </c>
      <c r="H2263" s="295" t="str">
        <f ca="1">IF(ISERROR($S2263),"",OFFSET('Smelter Reference List'!$G$4,$S2263-4,0))</f>
        <v/>
      </c>
      <c r="I2263" s="296" t="str">
        <f ca="1">IF(ISERROR($S2263),"",OFFSET('Smelter Reference List'!$H$4,$S2263-4,0))</f>
        <v/>
      </c>
      <c r="J2263" s="296" t="str">
        <f ca="1">IF(ISERROR($S2263),"",OFFSET('Smelter Reference List'!$I$4,$S2263-4,0))</f>
        <v/>
      </c>
      <c r="K2263" s="297"/>
      <c r="L2263" s="297"/>
      <c r="M2263" s="297"/>
      <c r="N2263" s="297"/>
      <c r="O2263" s="297"/>
      <c r="P2263" s="297"/>
      <c r="Q2263" s="298"/>
      <c r="R2263" s="227"/>
      <c r="S2263" s="228" t="e">
        <f>IF(C2263="",NA(),MATCH($B2263&amp;$C2263,'Smelter Reference List'!$J:$J,0))</f>
        <v>#N/A</v>
      </c>
      <c r="T2263" s="229"/>
      <c r="U2263" s="229">
        <f t="shared" ca="1" si="71"/>
        <v>0</v>
      </c>
      <c r="V2263" s="229"/>
      <c r="W2263" s="229"/>
      <c r="Y2263" s="223" t="str">
        <f t="shared" si="72"/>
        <v/>
      </c>
    </row>
    <row r="2264" spans="1:25" s="223" customFormat="1" ht="20.25">
      <c r="A2264" s="293"/>
      <c r="B2264" s="294" t="str">
        <f>IF(LEN(A2264)=0,"",INDEX('Smelter Reference List'!$A:$A,MATCH($A2264,'Smelter Reference List'!$E:$E,0)))</f>
        <v/>
      </c>
      <c r="C2264" s="300" t="str">
        <f>IF(LEN(A2264)=0,"",INDEX('Smelter Reference List'!$C:$C,MATCH($A2264,'Smelter Reference List'!$E:$E,0)))</f>
        <v/>
      </c>
      <c r="D2264" s="294" t="str">
        <f ca="1">IF(ISERROR($S2264),"",OFFSET('Smelter Reference List'!$C$4,$S2264-4,0)&amp;"")</f>
        <v/>
      </c>
      <c r="E2264" s="294" t="str">
        <f ca="1">IF(ISERROR($S2264),"",OFFSET('Smelter Reference List'!$D$4,$S2264-4,0)&amp;"")</f>
        <v/>
      </c>
      <c r="F2264" s="294" t="str">
        <f ca="1">IF(ISERROR($S2264),"",OFFSET('Smelter Reference List'!$E$4,$S2264-4,0))</f>
        <v/>
      </c>
      <c r="G2264" s="294" t="str">
        <f ca="1">IF(C2264=$U$4,"Enter smelter details", IF(ISERROR($S2264),"",OFFSET('Smelter Reference List'!$F$4,$S2264-4,0)))</f>
        <v/>
      </c>
      <c r="H2264" s="295" t="str">
        <f ca="1">IF(ISERROR($S2264),"",OFFSET('Smelter Reference List'!$G$4,$S2264-4,0))</f>
        <v/>
      </c>
      <c r="I2264" s="296" t="str">
        <f ca="1">IF(ISERROR($S2264),"",OFFSET('Smelter Reference List'!$H$4,$S2264-4,0))</f>
        <v/>
      </c>
      <c r="J2264" s="296" t="str">
        <f ca="1">IF(ISERROR($S2264),"",OFFSET('Smelter Reference List'!$I$4,$S2264-4,0))</f>
        <v/>
      </c>
      <c r="K2264" s="297"/>
      <c r="L2264" s="297"/>
      <c r="M2264" s="297"/>
      <c r="N2264" s="297"/>
      <c r="O2264" s="297"/>
      <c r="P2264" s="297"/>
      <c r="Q2264" s="298"/>
      <c r="R2264" s="227"/>
      <c r="S2264" s="228" t="e">
        <f>IF(C2264="",NA(),MATCH($B2264&amp;$C2264,'Smelter Reference List'!$J:$J,0))</f>
        <v>#N/A</v>
      </c>
      <c r="T2264" s="229"/>
      <c r="U2264" s="229">
        <f t="shared" ca="1" si="71"/>
        <v>0</v>
      </c>
      <c r="V2264" s="229"/>
      <c r="W2264" s="229"/>
      <c r="Y2264" s="223" t="str">
        <f t="shared" si="72"/>
        <v/>
      </c>
    </row>
    <row r="2265" spans="1:25" s="223" customFormat="1" ht="20.25">
      <c r="A2265" s="293"/>
      <c r="B2265" s="294" t="str">
        <f>IF(LEN(A2265)=0,"",INDEX('Smelter Reference List'!$A:$A,MATCH($A2265,'Smelter Reference List'!$E:$E,0)))</f>
        <v/>
      </c>
      <c r="C2265" s="300" t="str">
        <f>IF(LEN(A2265)=0,"",INDEX('Smelter Reference List'!$C:$C,MATCH($A2265,'Smelter Reference List'!$E:$E,0)))</f>
        <v/>
      </c>
      <c r="D2265" s="294" t="str">
        <f ca="1">IF(ISERROR($S2265),"",OFFSET('Smelter Reference List'!$C$4,$S2265-4,0)&amp;"")</f>
        <v/>
      </c>
      <c r="E2265" s="294" t="str">
        <f ca="1">IF(ISERROR($S2265),"",OFFSET('Smelter Reference List'!$D$4,$S2265-4,0)&amp;"")</f>
        <v/>
      </c>
      <c r="F2265" s="294" t="str">
        <f ca="1">IF(ISERROR($S2265),"",OFFSET('Smelter Reference List'!$E$4,$S2265-4,0))</f>
        <v/>
      </c>
      <c r="G2265" s="294" t="str">
        <f ca="1">IF(C2265=$U$4,"Enter smelter details", IF(ISERROR($S2265),"",OFFSET('Smelter Reference List'!$F$4,$S2265-4,0)))</f>
        <v/>
      </c>
      <c r="H2265" s="295" t="str">
        <f ca="1">IF(ISERROR($S2265),"",OFFSET('Smelter Reference List'!$G$4,$S2265-4,0))</f>
        <v/>
      </c>
      <c r="I2265" s="296" t="str">
        <f ca="1">IF(ISERROR($S2265),"",OFFSET('Smelter Reference List'!$H$4,$S2265-4,0))</f>
        <v/>
      </c>
      <c r="J2265" s="296" t="str">
        <f ca="1">IF(ISERROR($S2265),"",OFFSET('Smelter Reference List'!$I$4,$S2265-4,0))</f>
        <v/>
      </c>
      <c r="K2265" s="297"/>
      <c r="L2265" s="297"/>
      <c r="M2265" s="297"/>
      <c r="N2265" s="297"/>
      <c r="O2265" s="297"/>
      <c r="P2265" s="297"/>
      <c r="Q2265" s="298"/>
      <c r="R2265" s="227"/>
      <c r="S2265" s="228" t="e">
        <f>IF(C2265="",NA(),MATCH($B2265&amp;$C2265,'Smelter Reference List'!$J:$J,0))</f>
        <v>#N/A</v>
      </c>
      <c r="T2265" s="229"/>
      <c r="U2265" s="229">
        <f t="shared" ca="1" si="71"/>
        <v>0</v>
      </c>
      <c r="V2265" s="229"/>
      <c r="W2265" s="229"/>
      <c r="Y2265" s="223" t="str">
        <f t="shared" si="72"/>
        <v/>
      </c>
    </row>
    <row r="2266" spans="1:25" s="223" customFormat="1" ht="20.25">
      <c r="A2266" s="293"/>
      <c r="B2266" s="294" t="str">
        <f>IF(LEN(A2266)=0,"",INDEX('Smelter Reference List'!$A:$A,MATCH($A2266,'Smelter Reference List'!$E:$E,0)))</f>
        <v/>
      </c>
      <c r="C2266" s="300" t="str">
        <f>IF(LEN(A2266)=0,"",INDEX('Smelter Reference List'!$C:$C,MATCH($A2266,'Smelter Reference List'!$E:$E,0)))</f>
        <v/>
      </c>
      <c r="D2266" s="294" t="str">
        <f ca="1">IF(ISERROR($S2266),"",OFFSET('Smelter Reference List'!$C$4,$S2266-4,0)&amp;"")</f>
        <v/>
      </c>
      <c r="E2266" s="294" t="str">
        <f ca="1">IF(ISERROR($S2266),"",OFFSET('Smelter Reference List'!$D$4,$S2266-4,0)&amp;"")</f>
        <v/>
      </c>
      <c r="F2266" s="294" t="str">
        <f ca="1">IF(ISERROR($S2266),"",OFFSET('Smelter Reference List'!$E$4,$S2266-4,0))</f>
        <v/>
      </c>
      <c r="G2266" s="294" t="str">
        <f ca="1">IF(C2266=$U$4,"Enter smelter details", IF(ISERROR($S2266),"",OFFSET('Smelter Reference List'!$F$4,$S2266-4,0)))</f>
        <v/>
      </c>
      <c r="H2266" s="295" t="str">
        <f ca="1">IF(ISERROR($S2266),"",OFFSET('Smelter Reference List'!$G$4,$S2266-4,0))</f>
        <v/>
      </c>
      <c r="I2266" s="296" t="str">
        <f ca="1">IF(ISERROR($S2266),"",OFFSET('Smelter Reference List'!$H$4,$S2266-4,0))</f>
        <v/>
      </c>
      <c r="J2266" s="296" t="str">
        <f ca="1">IF(ISERROR($S2266),"",OFFSET('Smelter Reference List'!$I$4,$S2266-4,0))</f>
        <v/>
      </c>
      <c r="K2266" s="297"/>
      <c r="L2266" s="297"/>
      <c r="M2266" s="297"/>
      <c r="N2266" s="297"/>
      <c r="O2266" s="297"/>
      <c r="P2266" s="297"/>
      <c r="Q2266" s="298"/>
      <c r="R2266" s="227"/>
      <c r="S2266" s="228" t="e">
        <f>IF(C2266="",NA(),MATCH($B2266&amp;$C2266,'Smelter Reference List'!$J:$J,0))</f>
        <v>#N/A</v>
      </c>
      <c r="T2266" s="229"/>
      <c r="U2266" s="229">
        <f t="shared" ca="1" si="71"/>
        <v>0</v>
      </c>
      <c r="V2266" s="229"/>
      <c r="W2266" s="229"/>
      <c r="Y2266" s="223" t="str">
        <f t="shared" si="72"/>
        <v/>
      </c>
    </row>
    <row r="2267" spans="1:25" s="223" customFormat="1" ht="20.25">
      <c r="A2267" s="293"/>
      <c r="B2267" s="294" t="str">
        <f>IF(LEN(A2267)=0,"",INDEX('Smelter Reference List'!$A:$A,MATCH($A2267,'Smelter Reference List'!$E:$E,0)))</f>
        <v/>
      </c>
      <c r="C2267" s="300" t="str">
        <f>IF(LEN(A2267)=0,"",INDEX('Smelter Reference List'!$C:$C,MATCH($A2267,'Smelter Reference List'!$E:$E,0)))</f>
        <v/>
      </c>
      <c r="D2267" s="294" t="str">
        <f ca="1">IF(ISERROR($S2267),"",OFFSET('Smelter Reference List'!$C$4,$S2267-4,0)&amp;"")</f>
        <v/>
      </c>
      <c r="E2267" s="294" t="str">
        <f ca="1">IF(ISERROR($S2267),"",OFFSET('Smelter Reference List'!$D$4,$S2267-4,0)&amp;"")</f>
        <v/>
      </c>
      <c r="F2267" s="294" t="str">
        <f ca="1">IF(ISERROR($S2267),"",OFFSET('Smelter Reference List'!$E$4,$S2267-4,0))</f>
        <v/>
      </c>
      <c r="G2267" s="294" t="str">
        <f ca="1">IF(C2267=$U$4,"Enter smelter details", IF(ISERROR($S2267),"",OFFSET('Smelter Reference List'!$F$4,$S2267-4,0)))</f>
        <v/>
      </c>
      <c r="H2267" s="295" t="str">
        <f ca="1">IF(ISERROR($S2267),"",OFFSET('Smelter Reference List'!$G$4,$S2267-4,0))</f>
        <v/>
      </c>
      <c r="I2267" s="296" t="str">
        <f ca="1">IF(ISERROR($S2267),"",OFFSET('Smelter Reference List'!$H$4,$S2267-4,0))</f>
        <v/>
      </c>
      <c r="J2267" s="296" t="str">
        <f ca="1">IF(ISERROR($S2267),"",OFFSET('Smelter Reference List'!$I$4,$S2267-4,0))</f>
        <v/>
      </c>
      <c r="K2267" s="297"/>
      <c r="L2267" s="297"/>
      <c r="M2267" s="297"/>
      <c r="N2267" s="297"/>
      <c r="O2267" s="297"/>
      <c r="P2267" s="297"/>
      <c r="Q2267" s="298"/>
      <c r="R2267" s="227"/>
      <c r="S2267" s="228" t="e">
        <f>IF(C2267="",NA(),MATCH($B2267&amp;$C2267,'Smelter Reference List'!$J:$J,0))</f>
        <v>#N/A</v>
      </c>
      <c r="T2267" s="229"/>
      <c r="U2267" s="229">
        <f t="shared" ca="1" si="71"/>
        <v>0</v>
      </c>
      <c r="V2267" s="229"/>
      <c r="W2267" s="229"/>
      <c r="Y2267" s="223" t="str">
        <f t="shared" si="72"/>
        <v/>
      </c>
    </row>
    <row r="2268" spans="1:25" s="223" customFormat="1" ht="20.25">
      <c r="A2268" s="293"/>
      <c r="B2268" s="294" t="str">
        <f>IF(LEN(A2268)=0,"",INDEX('Smelter Reference List'!$A:$A,MATCH($A2268,'Smelter Reference List'!$E:$E,0)))</f>
        <v/>
      </c>
      <c r="C2268" s="300" t="str">
        <f>IF(LEN(A2268)=0,"",INDEX('Smelter Reference List'!$C:$C,MATCH($A2268,'Smelter Reference List'!$E:$E,0)))</f>
        <v/>
      </c>
      <c r="D2268" s="294" t="str">
        <f ca="1">IF(ISERROR($S2268),"",OFFSET('Smelter Reference List'!$C$4,$S2268-4,0)&amp;"")</f>
        <v/>
      </c>
      <c r="E2268" s="294" t="str">
        <f ca="1">IF(ISERROR($S2268),"",OFFSET('Smelter Reference List'!$D$4,$S2268-4,0)&amp;"")</f>
        <v/>
      </c>
      <c r="F2268" s="294" t="str">
        <f ca="1">IF(ISERROR($S2268),"",OFFSET('Smelter Reference List'!$E$4,$S2268-4,0))</f>
        <v/>
      </c>
      <c r="G2268" s="294" t="str">
        <f ca="1">IF(C2268=$U$4,"Enter smelter details", IF(ISERROR($S2268),"",OFFSET('Smelter Reference List'!$F$4,$S2268-4,0)))</f>
        <v/>
      </c>
      <c r="H2268" s="295" t="str">
        <f ca="1">IF(ISERROR($S2268),"",OFFSET('Smelter Reference List'!$G$4,$S2268-4,0))</f>
        <v/>
      </c>
      <c r="I2268" s="296" t="str">
        <f ca="1">IF(ISERROR($S2268),"",OFFSET('Smelter Reference List'!$H$4,$S2268-4,0))</f>
        <v/>
      </c>
      <c r="J2268" s="296" t="str">
        <f ca="1">IF(ISERROR($S2268),"",OFFSET('Smelter Reference List'!$I$4,$S2268-4,0))</f>
        <v/>
      </c>
      <c r="K2268" s="297"/>
      <c r="L2268" s="297"/>
      <c r="M2268" s="297"/>
      <c r="N2268" s="297"/>
      <c r="O2268" s="297"/>
      <c r="P2268" s="297"/>
      <c r="Q2268" s="298"/>
      <c r="R2268" s="227"/>
      <c r="S2268" s="228" t="e">
        <f>IF(C2268="",NA(),MATCH($B2268&amp;$C2268,'Smelter Reference List'!$J:$J,0))</f>
        <v>#N/A</v>
      </c>
      <c r="T2268" s="229"/>
      <c r="U2268" s="229">
        <f t="shared" ca="1" si="71"/>
        <v>0</v>
      </c>
      <c r="V2268" s="229"/>
      <c r="W2268" s="229"/>
      <c r="Y2268" s="223" t="str">
        <f t="shared" si="72"/>
        <v/>
      </c>
    </row>
    <row r="2269" spans="1:25" s="223" customFormat="1" ht="20.25">
      <c r="A2269" s="293"/>
      <c r="B2269" s="294" t="str">
        <f>IF(LEN(A2269)=0,"",INDEX('Smelter Reference List'!$A:$A,MATCH($A2269,'Smelter Reference List'!$E:$E,0)))</f>
        <v/>
      </c>
      <c r="C2269" s="300" t="str">
        <f>IF(LEN(A2269)=0,"",INDEX('Smelter Reference List'!$C:$C,MATCH($A2269,'Smelter Reference List'!$E:$E,0)))</f>
        <v/>
      </c>
      <c r="D2269" s="294" t="str">
        <f ca="1">IF(ISERROR($S2269),"",OFFSET('Smelter Reference List'!$C$4,$S2269-4,0)&amp;"")</f>
        <v/>
      </c>
      <c r="E2269" s="294" t="str">
        <f ca="1">IF(ISERROR($S2269),"",OFFSET('Smelter Reference List'!$D$4,$S2269-4,0)&amp;"")</f>
        <v/>
      </c>
      <c r="F2269" s="294" t="str">
        <f ca="1">IF(ISERROR($S2269),"",OFFSET('Smelter Reference List'!$E$4,$S2269-4,0))</f>
        <v/>
      </c>
      <c r="G2269" s="294" t="str">
        <f ca="1">IF(C2269=$U$4,"Enter smelter details", IF(ISERROR($S2269),"",OFFSET('Smelter Reference List'!$F$4,$S2269-4,0)))</f>
        <v/>
      </c>
      <c r="H2269" s="295" t="str">
        <f ca="1">IF(ISERROR($S2269),"",OFFSET('Smelter Reference List'!$G$4,$S2269-4,0))</f>
        <v/>
      </c>
      <c r="I2269" s="296" t="str">
        <f ca="1">IF(ISERROR($S2269),"",OFFSET('Smelter Reference List'!$H$4,$S2269-4,0))</f>
        <v/>
      </c>
      <c r="J2269" s="296" t="str">
        <f ca="1">IF(ISERROR($S2269),"",OFFSET('Smelter Reference List'!$I$4,$S2269-4,0))</f>
        <v/>
      </c>
      <c r="K2269" s="297"/>
      <c r="L2269" s="297"/>
      <c r="M2269" s="297"/>
      <c r="N2269" s="297"/>
      <c r="O2269" s="297"/>
      <c r="P2269" s="297"/>
      <c r="Q2269" s="298"/>
      <c r="R2269" s="227"/>
      <c r="S2269" s="228" t="e">
        <f>IF(C2269="",NA(),MATCH($B2269&amp;$C2269,'Smelter Reference List'!$J:$J,0))</f>
        <v>#N/A</v>
      </c>
      <c r="T2269" s="229"/>
      <c r="U2269" s="229">
        <f t="shared" ca="1" si="71"/>
        <v>0</v>
      </c>
      <c r="V2269" s="229"/>
      <c r="W2269" s="229"/>
      <c r="Y2269" s="223" t="str">
        <f t="shared" si="72"/>
        <v/>
      </c>
    </row>
    <row r="2270" spans="1:25" s="223" customFormat="1" ht="20.25">
      <c r="A2270" s="293"/>
      <c r="B2270" s="294" t="str">
        <f>IF(LEN(A2270)=0,"",INDEX('Smelter Reference List'!$A:$A,MATCH($A2270,'Smelter Reference List'!$E:$E,0)))</f>
        <v/>
      </c>
      <c r="C2270" s="300" t="str">
        <f>IF(LEN(A2270)=0,"",INDEX('Smelter Reference List'!$C:$C,MATCH($A2270,'Smelter Reference List'!$E:$E,0)))</f>
        <v/>
      </c>
      <c r="D2270" s="294" t="str">
        <f ca="1">IF(ISERROR($S2270),"",OFFSET('Smelter Reference List'!$C$4,$S2270-4,0)&amp;"")</f>
        <v/>
      </c>
      <c r="E2270" s="294" t="str">
        <f ca="1">IF(ISERROR($S2270),"",OFFSET('Smelter Reference List'!$D$4,$S2270-4,0)&amp;"")</f>
        <v/>
      </c>
      <c r="F2270" s="294" t="str">
        <f ca="1">IF(ISERROR($S2270),"",OFFSET('Smelter Reference List'!$E$4,$S2270-4,0))</f>
        <v/>
      </c>
      <c r="G2270" s="294" t="str">
        <f ca="1">IF(C2270=$U$4,"Enter smelter details", IF(ISERROR($S2270),"",OFFSET('Smelter Reference List'!$F$4,$S2270-4,0)))</f>
        <v/>
      </c>
      <c r="H2270" s="295" t="str">
        <f ca="1">IF(ISERROR($S2270),"",OFFSET('Smelter Reference List'!$G$4,$S2270-4,0))</f>
        <v/>
      </c>
      <c r="I2270" s="296" t="str">
        <f ca="1">IF(ISERROR($S2270),"",OFFSET('Smelter Reference List'!$H$4,$S2270-4,0))</f>
        <v/>
      </c>
      <c r="J2270" s="296" t="str">
        <f ca="1">IF(ISERROR($S2270),"",OFFSET('Smelter Reference List'!$I$4,$S2270-4,0))</f>
        <v/>
      </c>
      <c r="K2270" s="297"/>
      <c r="L2270" s="297"/>
      <c r="M2270" s="297"/>
      <c r="N2270" s="297"/>
      <c r="O2270" s="297"/>
      <c r="P2270" s="297"/>
      <c r="Q2270" s="298"/>
      <c r="R2270" s="227"/>
      <c r="S2270" s="228" t="e">
        <f>IF(C2270="",NA(),MATCH($B2270&amp;$C2270,'Smelter Reference List'!$J:$J,0))</f>
        <v>#N/A</v>
      </c>
      <c r="T2270" s="229"/>
      <c r="U2270" s="229">
        <f t="shared" ca="1" si="71"/>
        <v>0</v>
      </c>
      <c r="V2270" s="229"/>
      <c r="W2270" s="229"/>
      <c r="Y2270" s="223" t="str">
        <f t="shared" si="72"/>
        <v/>
      </c>
    </row>
    <row r="2271" spans="1:25" s="223" customFormat="1" ht="20.25">
      <c r="A2271" s="293"/>
      <c r="B2271" s="294" t="str">
        <f>IF(LEN(A2271)=0,"",INDEX('Smelter Reference List'!$A:$A,MATCH($A2271,'Smelter Reference List'!$E:$E,0)))</f>
        <v/>
      </c>
      <c r="C2271" s="300" t="str">
        <f>IF(LEN(A2271)=0,"",INDEX('Smelter Reference List'!$C:$C,MATCH($A2271,'Smelter Reference List'!$E:$E,0)))</f>
        <v/>
      </c>
      <c r="D2271" s="294" t="str">
        <f ca="1">IF(ISERROR($S2271),"",OFFSET('Smelter Reference List'!$C$4,$S2271-4,0)&amp;"")</f>
        <v/>
      </c>
      <c r="E2271" s="294" t="str">
        <f ca="1">IF(ISERROR($S2271),"",OFFSET('Smelter Reference List'!$D$4,$S2271-4,0)&amp;"")</f>
        <v/>
      </c>
      <c r="F2271" s="294" t="str">
        <f ca="1">IF(ISERROR($S2271),"",OFFSET('Smelter Reference List'!$E$4,$S2271-4,0))</f>
        <v/>
      </c>
      <c r="G2271" s="294" t="str">
        <f ca="1">IF(C2271=$U$4,"Enter smelter details", IF(ISERROR($S2271),"",OFFSET('Smelter Reference List'!$F$4,$S2271-4,0)))</f>
        <v/>
      </c>
      <c r="H2271" s="295" t="str">
        <f ca="1">IF(ISERROR($S2271),"",OFFSET('Smelter Reference List'!$G$4,$S2271-4,0))</f>
        <v/>
      </c>
      <c r="I2271" s="296" t="str">
        <f ca="1">IF(ISERROR($S2271),"",OFFSET('Smelter Reference List'!$H$4,$S2271-4,0))</f>
        <v/>
      </c>
      <c r="J2271" s="296" t="str">
        <f ca="1">IF(ISERROR($S2271),"",OFFSET('Smelter Reference List'!$I$4,$S2271-4,0))</f>
        <v/>
      </c>
      <c r="K2271" s="297"/>
      <c r="L2271" s="297"/>
      <c r="M2271" s="297"/>
      <c r="N2271" s="297"/>
      <c r="O2271" s="297"/>
      <c r="P2271" s="297"/>
      <c r="Q2271" s="298"/>
      <c r="R2271" s="227"/>
      <c r="S2271" s="228" t="e">
        <f>IF(C2271="",NA(),MATCH($B2271&amp;$C2271,'Smelter Reference List'!$J:$J,0))</f>
        <v>#N/A</v>
      </c>
      <c r="T2271" s="229"/>
      <c r="U2271" s="229">
        <f t="shared" ca="1" si="71"/>
        <v>0</v>
      </c>
      <c r="V2271" s="229"/>
      <c r="W2271" s="229"/>
      <c r="Y2271" s="223" t="str">
        <f t="shared" si="72"/>
        <v/>
      </c>
    </row>
    <row r="2272" spans="1:25" s="223" customFormat="1" ht="20.25">
      <c r="A2272" s="293"/>
      <c r="B2272" s="294" t="str">
        <f>IF(LEN(A2272)=0,"",INDEX('Smelter Reference List'!$A:$A,MATCH($A2272,'Smelter Reference List'!$E:$E,0)))</f>
        <v/>
      </c>
      <c r="C2272" s="300" t="str">
        <f>IF(LEN(A2272)=0,"",INDEX('Smelter Reference List'!$C:$C,MATCH($A2272,'Smelter Reference List'!$E:$E,0)))</f>
        <v/>
      </c>
      <c r="D2272" s="294" t="str">
        <f ca="1">IF(ISERROR($S2272),"",OFFSET('Smelter Reference List'!$C$4,$S2272-4,0)&amp;"")</f>
        <v/>
      </c>
      <c r="E2272" s="294" t="str">
        <f ca="1">IF(ISERROR($S2272),"",OFFSET('Smelter Reference List'!$D$4,$S2272-4,0)&amp;"")</f>
        <v/>
      </c>
      <c r="F2272" s="294" t="str">
        <f ca="1">IF(ISERROR($S2272),"",OFFSET('Smelter Reference List'!$E$4,$S2272-4,0))</f>
        <v/>
      </c>
      <c r="G2272" s="294" t="str">
        <f ca="1">IF(C2272=$U$4,"Enter smelter details", IF(ISERROR($S2272),"",OFFSET('Smelter Reference List'!$F$4,$S2272-4,0)))</f>
        <v/>
      </c>
      <c r="H2272" s="295" t="str">
        <f ca="1">IF(ISERROR($S2272),"",OFFSET('Smelter Reference List'!$G$4,$S2272-4,0))</f>
        <v/>
      </c>
      <c r="I2272" s="296" t="str">
        <f ca="1">IF(ISERROR($S2272),"",OFFSET('Smelter Reference List'!$H$4,$S2272-4,0))</f>
        <v/>
      </c>
      <c r="J2272" s="296" t="str">
        <f ca="1">IF(ISERROR($S2272),"",OFFSET('Smelter Reference List'!$I$4,$S2272-4,0))</f>
        <v/>
      </c>
      <c r="K2272" s="297"/>
      <c r="L2272" s="297"/>
      <c r="M2272" s="297"/>
      <c r="N2272" s="297"/>
      <c r="O2272" s="297"/>
      <c r="P2272" s="297"/>
      <c r="Q2272" s="298"/>
      <c r="R2272" s="227"/>
      <c r="S2272" s="228" t="e">
        <f>IF(C2272="",NA(),MATCH($B2272&amp;$C2272,'Smelter Reference List'!$J:$J,0))</f>
        <v>#N/A</v>
      </c>
      <c r="T2272" s="229"/>
      <c r="U2272" s="229">
        <f t="shared" ca="1" si="71"/>
        <v>0</v>
      </c>
      <c r="V2272" s="229"/>
      <c r="W2272" s="229"/>
      <c r="Y2272" s="223" t="str">
        <f t="shared" si="72"/>
        <v/>
      </c>
    </row>
    <row r="2273" spans="1:25" s="223" customFormat="1" ht="20.25">
      <c r="A2273" s="293"/>
      <c r="B2273" s="294" t="str">
        <f>IF(LEN(A2273)=0,"",INDEX('Smelter Reference List'!$A:$A,MATCH($A2273,'Smelter Reference List'!$E:$E,0)))</f>
        <v/>
      </c>
      <c r="C2273" s="300" t="str">
        <f>IF(LEN(A2273)=0,"",INDEX('Smelter Reference List'!$C:$C,MATCH($A2273,'Smelter Reference List'!$E:$E,0)))</f>
        <v/>
      </c>
      <c r="D2273" s="294" t="str">
        <f ca="1">IF(ISERROR($S2273),"",OFFSET('Smelter Reference List'!$C$4,$S2273-4,0)&amp;"")</f>
        <v/>
      </c>
      <c r="E2273" s="294" t="str">
        <f ca="1">IF(ISERROR($S2273),"",OFFSET('Smelter Reference List'!$D$4,$S2273-4,0)&amp;"")</f>
        <v/>
      </c>
      <c r="F2273" s="294" t="str">
        <f ca="1">IF(ISERROR($S2273),"",OFFSET('Smelter Reference List'!$E$4,$S2273-4,0))</f>
        <v/>
      </c>
      <c r="G2273" s="294" t="str">
        <f ca="1">IF(C2273=$U$4,"Enter smelter details", IF(ISERROR($S2273),"",OFFSET('Smelter Reference List'!$F$4,$S2273-4,0)))</f>
        <v/>
      </c>
      <c r="H2273" s="295" t="str">
        <f ca="1">IF(ISERROR($S2273),"",OFFSET('Smelter Reference List'!$G$4,$S2273-4,0))</f>
        <v/>
      </c>
      <c r="I2273" s="296" t="str">
        <f ca="1">IF(ISERROR($S2273),"",OFFSET('Smelter Reference List'!$H$4,$S2273-4,0))</f>
        <v/>
      </c>
      <c r="J2273" s="296" t="str">
        <f ca="1">IF(ISERROR($S2273),"",OFFSET('Smelter Reference List'!$I$4,$S2273-4,0))</f>
        <v/>
      </c>
      <c r="K2273" s="297"/>
      <c r="L2273" s="297"/>
      <c r="M2273" s="297"/>
      <c r="N2273" s="297"/>
      <c r="O2273" s="297"/>
      <c r="P2273" s="297"/>
      <c r="Q2273" s="298"/>
      <c r="R2273" s="227"/>
      <c r="S2273" s="228" t="e">
        <f>IF(C2273="",NA(),MATCH($B2273&amp;$C2273,'Smelter Reference List'!$J:$J,0))</f>
        <v>#N/A</v>
      </c>
      <c r="T2273" s="229"/>
      <c r="U2273" s="229">
        <f t="shared" ca="1" si="71"/>
        <v>0</v>
      </c>
      <c r="V2273" s="229"/>
      <c r="W2273" s="229"/>
      <c r="Y2273" s="223" t="str">
        <f t="shared" si="72"/>
        <v/>
      </c>
    </row>
    <row r="2274" spans="1:25" s="223" customFormat="1" ht="20.25">
      <c r="A2274" s="293"/>
      <c r="B2274" s="294" t="str">
        <f>IF(LEN(A2274)=0,"",INDEX('Smelter Reference List'!$A:$A,MATCH($A2274,'Smelter Reference List'!$E:$E,0)))</f>
        <v/>
      </c>
      <c r="C2274" s="300" t="str">
        <f>IF(LEN(A2274)=0,"",INDEX('Smelter Reference List'!$C:$C,MATCH($A2274,'Smelter Reference List'!$E:$E,0)))</f>
        <v/>
      </c>
      <c r="D2274" s="294" t="str">
        <f ca="1">IF(ISERROR($S2274),"",OFFSET('Smelter Reference List'!$C$4,$S2274-4,0)&amp;"")</f>
        <v/>
      </c>
      <c r="E2274" s="294" t="str">
        <f ca="1">IF(ISERROR($S2274),"",OFFSET('Smelter Reference List'!$D$4,$S2274-4,0)&amp;"")</f>
        <v/>
      </c>
      <c r="F2274" s="294" t="str">
        <f ca="1">IF(ISERROR($S2274),"",OFFSET('Smelter Reference List'!$E$4,$S2274-4,0))</f>
        <v/>
      </c>
      <c r="G2274" s="294" t="str">
        <f ca="1">IF(C2274=$U$4,"Enter smelter details", IF(ISERROR($S2274),"",OFFSET('Smelter Reference List'!$F$4,$S2274-4,0)))</f>
        <v/>
      </c>
      <c r="H2274" s="295" t="str">
        <f ca="1">IF(ISERROR($S2274),"",OFFSET('Smelter Reference List'!$G$4,$S2274-4,0))</f>
        <v/>
      </c>
      <c r="I2274" s="296" t="str">
        <f ca="1">IF(ISERROR($S2274),"",OFFSET('Smelter Reference List'!$H$4,$S2274-4,0))</f>
        <v/>
      </c>
      <c r="J2274" s="296" t="str">
        <f ca="1">IF(ISERROR($S2274),"",OFFSET('Smelter Reference List'!$I$4,$S2274-4,0))</f>
        <v/>
      </c>
      <c r="K2274" s="297"/>
      <c r="L2274" s="297"/>
      <c r="M2274" s="297"/>
      <c r="N2274" s="297"/>
      <c r="O2274" s="297"/>
      <c r="P2274" s="297"/>
      <c r="Q2274" s="298"/>
      <c r="R2274" s="227"/>
      <c r="S2274" s="228" t="e">
        <f>IF(C2274="",NA(),MATCH($B2274&amp;$C2274,'Smelter Reference List'!$J:$J,0))</f>
        <v>#N/A</v>
      </c>
      <c r="T2274" s="229"/>
      <c r="U2274" s="229">
        <f t="shared" ca="1" si="71"/>
        <v>0</v>
      </c>
      <c r="V2274" s="229"/>
      <c r="W2274" s="229"/>
      <c r="Y2274" s="223" t="str">
        <f t="shared" si="72"/>
        <v/>
      </c>
    </row>
    <row r="2275" spans="1:25" s="223" customFormat="1" ht="20.25">
      <c r="A2275" s="293"/>
      <c r="B2275" s="294" t="str">
        <f>IF(LEN(A2275)=0,"",INDEX('Smelter Reference List'!$A:$A,MATCH($A2275,'Smelter Reference List'!$E:$E,0)))</f>
        <v/>
      </c>
      <c r="C2275" s="300" t="str">
        <f>IF(LEN(A2275)=0,"",INDEX('Smelter Reference List'!$C:$C,MATCH($A2275,'Smelter Reference List'!$E:$E,0)))</f>
        <v/>
      </c>
      <c r="D2275" s="294" t="str">
        <f ca="1">IF(ISERROR($S2275),"",OFFSET('Smelter Reference List'!$C$4,$S2275-4,0)&amp;"")</f>
        <v/>
      </c>
      <c r="E2275" s="294" t="str">
        <f ca="1">IF(ISERROR($S2275),"",OFFSET('Smelter Reference List'!$D$4,$S2275-4,0)&amp;"")</f>
        <v/>
      </c>
      <c r="F2275" s="294" t="str">
        <f ca="1">IF(ISERROR($S2275),"",OFFSET('Smelter Reference List'!$E$4,$S2275-4,0))</f>
        <v/>
      </c>
      <c r="G2275" s="294" t="str">
        <f ca="1">IF(C2275=$U$4,"Enter smelter details", IF(ISERROR($S2275),"",OFFSET('Smelter Reference List'!$F$4,$S2275-4,0)))</f>
        <v/>
      </c>
      <c r="H2275" s="295" t="str">
        <f ca="1">IF(ISERROR($S2275),"",OFFSET('Smelter Reference List'!$G$4,$S2275-4,0))</f>
        <v/>
      </c>
      <c r="I2275" s="296" t="str">
        <f ca="1">IF(ISERROR($S2275),"",OFFSET('Smelter Reference List'!$H$4,$S2275-4,0))</f>
        <v/>
      </c>
      <c r="J2275" s="296" t="str">
        <f ca="1">IF(ISERROR($S2275),"",OFFSET('Smelter Reference List'!$I$4,$S2275-4,0))</f>
        <v/>
      </c>
      <c r="K2275" s="297"/>
      <c r="L2275" s="297"/>
      <c r="M2275" s="297"/>
      <c r="N2275" s="297"/>
      <c r="O2275" s="297"/>
      <c r="P2275" s="297"/>
      <c r="Q2275" s="298"/>
      <c r="R2275" s="227"/>
      <c r="S2275" s="228" t="e">
        <f>IF(C2275="",NA(),MATCH($B2275&amp;$C2275,'Smelter Reference List'!$J:$J,0))</f>
        <v>#N/A</v>
      </c>
      <c r="T2275" s="229"/>
      <c r="U2275" s="229">
        <f t="shared" ca="1" si="71"/>
        <v>0</v>
      </c>
      <c r="V2275" s="229"/>
      <c r="W2275" s="229"/>
      <c r="Y2275" s="223" t="str">
        <f t="shared" si="72"/>
        <v/>
      </c>
    </row>
    <row r="2276" spans="1:25" s="223" customFormat="1" ht="20.25">
      <c r="A2276" s="293"/>
      <c r="B2276" s="294" t="str">
        <f>IF(LEN(A2276)=0,"",INDEX('Smelter Reference List'!$A:$A,MATCH($A2276,'Smelter Reference List'!$E:$E,0)))</f>
        <v/>
      </c>
      <c r="C2276" s="300" t="str">
        <f>IF(LEN(A2276)=0,"",INDEX('Smelter Reference List'!$C:$C,MATCH($A2276,'Smelter Reference List'!$E:$E,0)))</f>
        <v/>
      </c>
      <c r="D2276" s="294" t="str">
        <f ca="1">IF(ISERROR($S2276),"",OFFSET('Smelter Reference List'!$C$4,$S2276-4,0)&amp;"")</f>
        <v/>
      </c>
      <c r="E2276" s="294" t="str">
        <f ca="1">IF(ISERROR($S2276),"",OFFSET('Smelter Reference List'!$D$4,$S2276-4,0)&amp;"")</f>
        <v/>
      </c>
      <c r="F2276" s="294" t="str">
        <f ca="1">IF(ISERROR($S2276),"",OFFSET('Smelter Reference List'!$E$4,$S2276-4,0))</f>
        <v/>
      </c>
      <c r="G2276" s="294" t="str">
        <f ca="1">IF(C2276=$U$4,"Enter smelter details", IF(ISERROR($S2276),"",OFFSET('Smelter Reference List'!$F$4,$S2276-4,0)))</f>
        <v/>
      </c>
      <c r="H2276" s="295" t="str">
        <f ca="1">IF(ISERROR($S2276),"",OFFSET('Smelter Reference List'!$G$4,$S2276-4,0))</f>
        <v/>
      </c>
      <c r="I2276" s="296" t="str">
        <f ca="1">IF(ISERROR($S2276),"",OFFSET('Smelter Reference List'!$H$4,$S2276-4,0))</f>
        <v/>
      </c>
      <c r="J2276" s="296" t="str">
        <f ca="1">IF(ISERROR($S2276),"",OFFSET('Smelter Reference List'!$I$4,$S2276-4,0))</f>
        <v/>
      </c>
      <c r="K2276" s="297"/>
      <c r="L2276" s="297"/>
      <c r="M2276" s="297"/>
      <c r="N2276" s="297"/>
      <c r="O2276" s="297"/>
      <c r="P2276" s="297"/>
      <c r="Q2276" s="298"/>
      <c r="R2276" s="227"/>
      <c r="S2276" s="228" t="e">
        <f>IF(C2276="",NA(),MATCH($B2276&amp;$C2276,'Smelter Reference List'!$J:$J,0))</f>
        <v>#N/A</v>
      </c>
      <c r="T2276" s="229"/>
      <c r="U2276" s="229">
        <f t="shared" ca="1" si="71"/>
        <v>0</v>
      </c>
      <c r="V2276" s="229"/>
      <c r="W2276" s="229"/>
      <c r="Y2276" s="223" t="str">
        <f t="shared" si="72"/>
        <v/>
      </c>
    </row>
    <row r="2277" spans="1:25" s="223" customFormat="1" ht="20.25">
      <c r="A2277" s="293"/>
      <c r="B2277" s="294" t="str">
        <f>IF(LEN(A2277)=0,"",INDEX('Smelter Reference List'!$A:$A,MATCH($A2277,'Smelter Reference List'!$E:$E,0)))</f>
        <v/>
      </c>
      <c r="C2277" s="300" t="str">
        <f>IF(LEN(A2277)=0,"",INDEX('Smelter Reference List'!$C:$C,MATCH($A2277,'Smelter Reference List'!$E:$E,0)))</f>
        <v/>
      </c>
      <c r="D2277" s="294" t="str">
        <f ca="1">IF(ISERROR($S2277),"",OFFSET('Smelter Reference List'!$C$4,$S2277-4,0)&amp;"")</f>
        <v/>
      </c>
      <c r="E2277" s="294" t="str">
        <f ca="1">IF(ISERROR($S2277),"",OFFSET('Smelter Reference List'!$D$4,$S2277-4,0)&amp;"")</f>
        <v/>
      </c>
      <c r="F2277" s="294" t="str">
        <f ca="1">IF(ISERROR($S2277),"",OFFSET('Smelter Reference List'!$E$4,$S2277-4,0))</f>
        <v/>
      </c>
      <c r="G2277" s="294" t="str">
        <f ca="1">IF(C2277=$U$4,"Enter smelter details", IF(ISERROR($S2277),"",OFFSET('Smelter Reference List'!$F$4,$S2277-4,0)))</f>
        <v/>
      </c>
      <c r="H2277" s="295" t="str">
        <f ca="1">IF(ISERROR($S2277),"",OFFSET('Smelter Reference List'!$G$4,$S2277-4,0))</f>
        <v/>
      </c>
      <c r="I2277" s="296" t="str">
        <f ca="1">IF(ISERROR($S2277),"",OFFSET('Smelter Reference List'!$H$4,$S2277-4,0))</f>
        <v/>
      </c>
      <c r="J2277" s="296" t="str">
        <f ca="1">IF(ISERROR($S2277),"",OFFSET('Smelter Reference List'!$I$4,$S2277-4,0))</f>
        <v/>
      </c>
      <c r="K2277" s="297"/>
      <c r="L2277" s="297"/>
      <c r="M2277" s="297"/>
      <c r="N2277" s="297"/>
      <c r="O2277" s="297"/>
      <c r="P2277" s="297"/>
      <c r="Q2277" s="298"/>
      <c r="R2277" s="227"/>
      <c r="S2277" s="228" t="e">
        <f>IF(C2277="",NA(),MATCH($B2277&amp;$C2277,'Smelter Reference List'!$J:$J,0))</f>
        <v>#N/A</v>
      </c>
      <c r="T2277" s="229"/>
      <c r="U2277" s="229">
        <f t="shared" ca="1" si="71"/>
        <v>0</v>
      </c>
      <c r="V2277" s="229"/>
      <c r="W2277" s="229"/>
      <c r="Y2277" s="223" t="str">
        <f t="shared" si="72"/>
        <v/>
      </c>
    </row>
    <row r="2278" spans="1:25" s="223" customFormat="1" ht="20.25">
      <c r="A2278" s="293"/>
      <c r="B2278" s="294" t="str">
        <f>IF(LEN(A2278)=0,"",INDEX('Smelter Reference List'!$A:$A,MATCH($A2278,'Smelter Reference List'!$E:$E,0)))</f>
        <v/>
      </c>
      <c r="C2278" s="300" t="str">
        <f>IF(LEN(A2278)=0,"",INDEX('Smelter Reference List'!$C:$C,MATCH($A2278,'Smelter Reference List'!$E:$E,0)))</f>
        <v/>
      </c>
      <c r="D2278" s="294" t="str">
        <f ca="1">IF(ISERROR($S2278),"",OFFSET('Smelter Reference List'!$C$4,$S2278-4,0)&amp;"")</f>
        <v/>
      </c>
      <c r="E2278" s="294" t="str">
        <f ca="1">IF(ISERROR($S2278),"",OFFSET('Smelter Reference List'!$D$4,$S2278-4,0)&amp;"")</f>
        <v/>
      </c>
      <c r="F2278" s="294" t="str">
        <f ca="1">IF(ISERROR($S2278),"",OFFSET('Smelter Reference List'!$E$4,$S2278-4,0))</f>
        <v/>
      </c>
      <c r="G2278" s="294" t="str">
        <f ca="1">IF(C2278=$U$4,"Enter smelter details", IF(ISERROR($S2278),"",OFFSET('Smelter Reference List'!$F$4,$S2278-4,0)))</f>
        <v/>
      </c>
      <c r="H2278" s="295" t="str">
        <f ca="1">IF(ISERROR($S2278),"",OFFSET('Smelter Reference List'!$G$4,$S2278-4,0))</f>
        <v/>
      </c>
      <c r="I2278" s="296" t="str">
        <f ca="1">IF(ISERROR($S2278),"",OFFSET('Smelter Reference List'!$H$4,$S2278-4,0))</f>
        <v/>
      </c>
      <c r="J2278" s="296" t="str">
        <f ca="1">IF(ISERROR($S2278),"",OFFSET('Smelter Reference List'!$I$4,$S2278-4,0))</f>
        <v/>
      </c>
      <c r="K2278" s="297"/>
      <c r="L2278" s="297"/>
      <c r="M2278" s="297"/>
      <c r="N2278" s="297"/>
      <c r="O2278" s="297"/>
      <c r="P2278" s="297"/>
      <c r="Q2278" s="298"/>
      <c r="R2278" s="227"/>
      <c r="S2278" s="228" t="e">
        <f>IF(C2278="",NA(),MATCH($B2278&amp;$C2278,'Smelter Reference List'!$J:$J,0))</f>
        <v>#N/A</v>
      </c>
      <c r="T2278" s="229"/>
      <c r="U2278" s="229">
        <f t="shared" ca="1" si="71"/>
        <v>0</v>
      </c>
      <c r="V2278" s="229"/>
      <c r="W2278" s="229"/>
      <c r="Y2278" s="223" t="str">
        <f t="shared" si="72"/>
        <v/>
      </c>
    </row>
    <row r="2279" spans="1:25" s="223" customFormat="1" ht="20.25">
      <c r="A2279" s="293"/>
      <c r="B2279" s="294" t="str">
        <f>IF(LEN(A2279)=0,"",INDEX('Smelter Reference List'!$A:$A,MATCH($A2279,'Smelter Reference List'!$E:$E,0)))</f>
        <v/>
      </c>
      <c r="C2279" s="300" t="str">
        <f>IF(LEN(A2279)=0,"",INDEX('Smelter Reference List'!$C:$C,MATCH($A2279,'Smelter Reference List'!$E:$E,0)))</f>
        <v/>
      </c>
      <c r="D2279" s="294" t="str">
        <f ca="1">IF(ISERROR($S2279),"",OFFSET('Smelter Reference List'!$C$4,$S2279-4,0)&amp;"")</f>
        <v/>
      </c>
      <c r="E2279" s="294" t="str">
        <f ca="1">IF(ISERROR($S2279),"",OFFSET('Smelter Reference List'!$D$4,$S2279-4,0)&amp;"")</f>
        <v/>
      </c>
      <c r="F2279" s="294" t="str">
        <f ca="1">IF(ISERROR($S2279),"",OFFSET('Smelter Reference List'!$E$4,$S2279-4,0))</f>
        <v/>
      </c>
      <c r="G2279" s="294" t="str">
        <f ca="1">IF(C2279=$U$4,"Enter smelter details", IF(ISERROR($S2279),"",OFFSET('Smelter Reference List'!$F$4,$S2279-4,0)))</f>
        <v/>
      </c>
      <c r="H2279" s="295" t="str">
        <f ca="1">IF(ISERROR($S2279),"",OFFSET('Smelter Reference List'!$G$4,$S2279-4,0))</f>
        <v/>
      </c>
      <c r="I2279" s="296" t="str">
        <f ca="1">IF(ISERROR($S2279),"",OFFSET('Smelter Reference List'!$H$4,$S2279-4,0))</f>
        <v/>
      </c>
      <c r="J2279" s="296" t="str">
        <f ca="1">IF(ISERROR($S2279),"",OFFSET('Smelter Reference List'!$I$4,$S2279-4,0))</f>
        <v/>
      </c>
      <c r="K2279" s="297"/>
      <c r="L2279" s="297"/>
      <c r="M2279" s="297"/>
      <c r="N2279" s="297"/>
      <c r="O2279" s="297"/>
      <c r="P2279" s="297"/>
      <c r="Q2279" s="298"/>
      <c r="R2279" s="227"/>
      <c r="S2279" s="228" t="e">
        <f>IF(C2279="",NA(),MATCH($B2279&amp;$C2279,'Smelter Reference List'!$J:$J,0))</f>
        <v>#N/A</v>
      </c>
      <c r="T2279" s="229"/>
      <c r="U2279" s="229">
        <f t="shared" ca="1" si="71"/>
        <v>0</v>
      </c>
      <c r="V2279" s="229"/>
      <c r="W2279" s="229"/>
      <c r="Y2279" s="223" t="str">
        <f t="shared" si="72"/>
        <v/>
      </c>
    </row>
    <row r="2280" spans="1:25" s="223" customFormat="1" ht="20.25">
      <c r="A2280" s="293"/>
      <c r="B2280" s="294" t="str">
        <f>IF(LEN(A2280)=0,"",INDEX('Smelter Reference List'!$A:$A,MATCH($A2280,'Smelter Reference List'!$E:$E,0)))</f>
        <v/>
      </c>
      <c r="C2280" s="300" t="str">
        <f>IF(LEN(A2280)=0,"",INDEX('Smelter Reference List'!$C:$C,MATCH($A2280,'Smelter Reference List'!$E:$E,0)))</f>
        <v/>
      </c>
      <c r="D2280" s="294" t="str">
        <f ca="1">IF(ISERROR($S2280),"",OFFSET('Smelter Reference List'!$C$4,$S2280-4,0)&amp;"")</f>
        <v/>
      </c>
      <c r="E2280" s="294" t="str">
        <f ca="1">IF(ISERROR($S2280),"",OFFSET('Smelter Reference List'!$D$4,$S2280-4,0)&amp;"")</f>
        <v/>
      </c>
      <c r="F2280" s="294" t="str">
        <f ca="1">IF(ISERROR($S2280),"",OFFSET('Smelter Reference List'!$E$4,$S2280-4,0))</f>
        <v/>
      </c>
      <c r="G2280" s="294" t="str">
        <f ca="1">IF(C2280=$U$4,"Enter smelter details", IF(ISERROR($S2280),"",OFFSET('Smelter Reference List'!$F$4,$S2280-4,0)))</f>
        <v/>
      </c>
      <c r="H2280" s="295" t="str">
        <f ca="1">IF(ISERROR($S2280),"",OFFSET('Smelter Reference List'!$G$4,$S2280-4,0))</f>
        <v/>
      </c>
      <c r="I2280" s="296" t="str">
        <f ca="1">IF(ISERROR($S2280),"",OFFSET('Smelter Reference List'!$H$4,$S2280-4,0))</f>
        <v/>
      </c>
      <c r="J2280" s="296" t="str">
        <f ca="1">IF(ISERROR($S2280),"",OFFSET('Smelter Reference List'!$I$4,$S2280-4,0))</f>
        <v/>
      </c>
      <c r="K2280" s="297"/>
      <c r="L2280" s="297"/>
      <c r="M2280" s="297"/>
      <c r="N2280" s="297"/>
      <c r="O2280" s="297"/>
      <c r="P2280" s="297"/>
      <c r="Q2280" s="298"/>
      <c r="R2280" s="227"/>
      <c r="S2280" s="228" t="e">
        <f>IF(C2280="",NA(),MATCH($B2280&amp;$C2280,'Smelter Reference List'!$J:$J,0))</f>
        <v>#N/A</v>
      </c>
      <c r="T2280" s="229"/>
      <c r="U2280" s="229">
        <f t="shared" ca="1" si="71"/>
        <v>0</v>
      </c>
      <c r="V2280" s="229"/>
      <c r="W2280" s="229"/>
      <c r="Y2280" s="223" t="str">
        <f t="shared" si="72"/>
        <v/>
      </c>
    </row>
    <row r="2281" spans="1:25" s="223" customFormat="1" ht="20.25">
      <c r="A2281" s="293"/>
      <c r="B2281" s="294" t="str">
        <f>IF(LEN(A2281)=0,"",INDEX('Smelter Reference List'!$A:$A,MATCH($A2281,'Smelter Reference List'!$E:$E,0)))</f>
        <v/>
      </c>
      <c r="C2281" s="300" t="str">
        <f>IF(LEN(A2281)=0,"",INDEX('Smelter Reference List'!$C:$C,MATCH($A2281,'Smelter Reference List'!$E:$E,0)))</f>
        <v/>
      </c>
      <c r="D2281" s="294" t="str">
        <f ca="1">IF(ISERROR($S2281),"",OFFSET('Smelter Reference List'!$C$4,$S2281-4,0)&amp;"")</f>
        <v/>
      </c>
      <c r="E2281" s="294" t="str">
        <f ca="1">IF(ISERROR($S2281),"",OFFSET('Smelter Reference List'!$D$4,$S2281-4,0)&amp;"")</f>
        <v/>
      </c>
      <c r="F2281" s="294" t="str">
        <f ca="1">IF(ISERROR($S2281),"",OFFSET('Smelter Reference List'!$E$4,$S2281-4,0))</f>
        <v/>
      </c>
      <c r="G2281" s="294" t="str">
        <f ca="1">IF(C2281=$U$4,"Enter smelter details", IF(ISERROR($S2281),"",OFFSET('Smelter Reference List'!$F$4,$S2281-4,0)))</f>
        <v/>
      </c>
      <c r="H2281" s="295" t="str">
        <f ca="1">IF(ISERROR($S2281),"",OFFSET('Smelter Reference List'!$G$4,$S2281-4,0))</f>
        <v/>
      </c>
      <c r="I2281" s="296" t="str">
        <f ca="1">IF(ISERROR($S2281),"",OFFSET('Smelter Reference List'!$H$4,$S2281-4,0))</f>
        <v/>
      </c>
      <c r="J2281" s="296" t="str">
        <f ca="1">IF(ISERROR($S2281),"",OFFSET('Smelter Reference List'!$I$4,$S2281-4,0))</f>
        <v/>
      </c>
      <c r="K2281" s="297"/>
      <c r="L2281" s="297"/>
      <c r="M2281" s="297"/>
      <c r="N2281" s="297"/>
      <c r="O2281" s="297"/>
      <c r="P2281" s="297"/>
      <c r="Q2281" s="298"/>
      <c r="R2281" s="227"/>
      <c r="S2281" s="228" t="e">
        <f>IF(C2281="",NA(),MATCH($B2281&amp;$C2281,'Smelter Reference List'!$J:$J,0))</f>
        <v>#N/A</v>
      </c>
      <c r="T2281" s="229"/>
      <c r="U2281" s="229">
        <f t="shared" ca="1" si="71"/>
        <v>0</v>
      </c>
      <c r="V2281" s="229"/>
      <c r="W2281" s="229"/>
      <c r="Y2281" s="223" t="str">
        <f t="shared" si="72"/>
        <v/>
      </c>
    </row>
    <row r="2282" spans="1:25" s="223" customFormat="1" ht="20.25">
      <c r="A2282" s="293"/>
      <c r="B2282" s="294" t="str">
        <f>IF(LEN(A2282)=0,"",INDEX('Smelter Reference List'!$A:$A,MATCH($A2282,'Smelter Reference List'!$E:$E,0)))</f>
        <v/>
      </c>
      <c r="C2282" s="300" t="str">
        <f>IF(LEN(A2282)=0,"",INDEX('Smelter Reference List'!$C:$C,MATCH($A2282,'Smelter Reference List'!$E:$E,0)))</f>
        <v/>
      </c>
      <c r="D2282" s="294" t="str">
        <f ca="1">IF(ISERROR($S2282),"",OFFSET('Smelter Reference List'!$C$4,$S2282-4,0)&amp;"")</f>
        <v/>
      </c>
      <c r="E2282" s="294" t="str">
        <f ca="1">IF(ISERROR($S2282),"",OFFSET('Smelter Reference List'!$D$4,$S2282-4,0)&amp;"")</f>
        <v/>
      </c>
      <c r="F2282" s="294" t="str">
        <f ca="1">IF(ISERROR($S2282),"",OFFSET('Smelter Reference List'!$E$4,$S2282-4,0))</f>
        <v/>
      </c>
      <c r="G2282" s="294" t="str">
        <f ca="1">IF(C2282=$U$4,"Enter smelter details", IF(ISERROR($S2282),"",OFFSET('Smelter Reference List'!$F$4,$S2282-4,0)))</f>
        <v/>
      </c>
      <c r="H2282" s="295" t="str">
        <f ca="1">IF(ISERROR($S2282),"",OFFSET('Smelter Reference List'!$G$4,$S2282-4,0))</f>
        <v/>
      </c>
      <c r="I2282" s="296" t="str">
        <f ca="1">IF(ISERROR($S2282),"",OFFSET('Smelter Reference List'!$H$4,$S2282-4,0))</f>
        <v/>
      </c>
      <c r="J2282" s="296" t="str">
        <f ca="1">IF(ISERROR($S2282),"",OFFSET('Smelter Reference List'!$I$4,$S2282-4,0))</f>
        <v/>
      </c>
      <c r="K2282" s="297"/>
      <c r="L2282" s="297"/>
      <c r="M2282" s="297"/>
      <c r="N2282" s="297"/>
      <c r="O2282" s="297"/>
      <c r="P2282" s="297"/>
      <c r="Q2282" s="298"/>
      <c r="R2282" s="227"/>
      <c r="S2282" s="228" t="e">
        <f>IF(C2282="",NA(),MATCH($B2282&amp;$C2282,'Smelter Reference List'!$J:$J,0))</f>
        <v>#N/A</v>
      </c>
      <c r="T2282" s="229"/>
      <c r="U2282" s="229">
        <f t="shared" ca="1" si="71"/>
        <v>0</v>
      </c>
      <c r="V2282" s="229"/>
      <c r="W2282" s="229"/>
      <c r="Y2282" s="223" t="str">
        <f t="shared" si="72"/>
        <v/>
      </c>
    </row>
    <row r="2283" spans="1:25" s="223" customFormat="1" ht="20.25">
      <c r="A2283" s="293"/>
      <c r="B2283" s="294" t="str">
        <f>IF(LEN(A2283)=0,"",INDEX('Smelter Reference List'!$A:$A,MATCH($A2283,'Smelter Reference List'!$E:$E,0)))</f>
        <v/>
      </c>
      <c r="C2283" s="300" t="str">
        <f>IF(LEN(A2283)=0,"",INDEX('Smelter Reference List'!$C:$C,MATCH($A2283,'Smelter Reference List'!$E:$E,0)))</f>
        <v/>
      </c>
      <c r="D2283" s="294" t="str">
        <f ca="1">IF(ISERROR($S2283),"",OFFSET('Smelter Reference List'!$C$4,$S2283-4,0)&amp;"")</f>
        <v/>
      </c>
      <c r="E2283" s="294" t="str">
        <f ca="1">IF(ISERROR($S2283),"",OFFSET('Smelter Reference List'!$D$4,$S2283-4,0)&amp;"")</f>
        <v/>
      </c>
      <c r="F2283" s="294" t="str">
        <f ca="1">IF(ISERROR($S2283),"",OFFSET('Smelter Reference List'!$E$4,$S2283-4,0))</f>
        <v/>
      </c>
      <c r="G2283" s="294" t="str">
        <f ca="1">IF(C2283=$U$4,"Enter smelter details", IF(ISERROR($S2283),"",OFFSET('Smelter Reference List'!$F$4,$S2283-4,0)))</f>
        <v/>
      </c>
      <c r="H2283" s="295" t="str">
        <f ca="1">IF(ISERROR($S2283),"",OFFSET('Smelter Reference List'!$G$4,$S2283-4,0))</f>
        <v/>
      </c>
      <c r="I2283" s="296" t="str">
        <f ca="1">IF(ISERROR($S2283),"",OFFSET('Smelter Reference List'!$H$4,$S2283-4,0))</f>
        <v/>
      </c>
      <c r="J2283" s="296" t="str">
        <f ca="1">IF(ISERROR($S2283),"",OFFSET('Smelter Reference List'!$I$4,$S2283-4,0))</f>
        <v/>
      </c>
      <c r="K2283" s="297"/>
      <c r="L2283" s="297"/>
      <c r="M2283" s="297"/>
      <c r="N2283" s="297"/>
      <c r="O2283" s="297"/>
      <c r="P2283" s="297"/>
      <c r="Q2283" s="298"/>
      <c r="R2283" s="227"/>
      <c r="S2283" s="228" t="e">
        <f>IF(C2283="",NA(),MATCH($B2283&amp;$C2283,'Smelter Reference List'!$J:$J,0))</f>
        <v>#N/A</v>
      </c>
      <c r="T2283" s="229"/>
      <c r="U2283" s="229">
        <f t="shared" ca="1" si="71"/>
        <v>0</v>
      </c>
      <c r="V2283" s="229"/>
      <c r="W2283" s="229"/>
      <c r="Y2283" s="223" t="str">
        <f t="shared" si="72"/>
        <v/>
      </c>
    </row>
    <row r="2284" spans="1:25" s="223" customFormat="1" ht="20.25">
      <c r="A2284" s="293"/>
      <c r="B2284" s="294" t="str">
        <f>IF(LEN(A2284)=0,"",INDEX('Smelter Reference List'!$A:$A,MATCH($A2284,'Smelter Reference List'!$E:$E,0)))</f>
        <v/>
      </c>
      <c r="C2284" s="300" t="str">
        <f>IF(LEN(A2284)=0,"",INDEX('Smelter Reference List'!$C:$C,MATCH($A2284,'Smelter Reference List'!$E:$E,0)))</f>
        <v/>
      </c>
      <c r="D2284" s="294" t="str">
        <f ca="1">IF(ISERROR($S2284),"",OFFSET('Smelter Reference List'!$C$4,$S2284-4,0)&amp;"")</f>
        <v/>
      </c>
      <c r="E2284" s="294" t="str">
        <f ca="1">IF(ISERROR($S2284),"",OFFSET('Smelter Reference List'!$D$4,$S2284-4,0)&amp;"")</f>
        <v/>
      </c>
      <c r="F2284" s="294" t="str">
        <f ca="1">IF(ISERROR($S2284),"",OFFSET('Smelter Reference List'!$E$4,$S2284-4,0))</f>
        <v/>
      </c>
      <c r="G2284" s="294" t="str">
        <f ca="1">IF(C2284=$U$4,"Enter smelter details", IF(ISERROR($S2284),"",OFFSET('Smelter Reference List'!$F$4,$S2284-4,0)))</f>
        <v/>
      </c>
      <c r="H2284" s="295" t="str">
        <f ca="1">IF(ISERROR($S2284),"",OFFSET('Smelter Reference List'!$G$4,$S2284-4,0))</f>
        <v/>
      </c>
      <c r="I2284" s="296" t="str">
        <f ca="1">IF(ISERROR($S2284),"",OFFSET('Smelter Reference List'!$H$4,$S2284-4,0))</f>
        <v/>
      </c>
      <c r="J2284" s="296" t="str">
        <f ca="1">IF(ISERROR($S2284),"",OFFSET('Smelter Reference List'!$I$4,$S2284-4,0))</f>
        <v/>
      </c>
      <c r="K2284" s="297"/>
      <c r="L2284" s="297"/>
      <c r="M2284" s="297"/>
      <c r="N2284" s="297"/>
      <c r="O2284" s="297"/>
      <c r="P2284" s="297"/>
      <c r="Q2284" s="298"/>
      <c r="R2284" s="227"/>
      <c r="S2284" s="228" t="e">
        <f>IF(C2284="",NA(),MATCH($B2284&amp;$C2284,'Smelter Reference List'!$J:$J,0))</f>
        <v>#N/A</v>
      </c>
      <c r="T2284" s="229"/>
      <c r="U2284" s="229">
        <f t="shared" ca="1" si="71"/>
        <v>0</v>
      </c>
      <c r="V2284" s="229"/>
      <c r="W2284" s="229"/>
      <c r="Y2284" s="223" t="str">
        <f t="shared" si="72"/>
        <v/>
      </c>
    </row>
    <row r="2285" spans="1:25" s="223" customFormat="1" ht="20.25">
      <c r="A2285" s="293"/>
      <c r="B2285" s="294" t="str">
        <f>IF(LEN(A2285)=0,"",INDEX('Smelter Reference List'!$A:$A,MATCH($A2285,'Smelter Reference List'!$E:$E,0)))</f>
        <v/>
      </c>
      <c r="C2285" s="300" t="str">
        <f>IF(LEN(A2285)=0,"",INDEX('Smelter Reference List'!$C:$C,MATCH($A2285,'Smelter Reference List'!$E:$E,0)))</f>
        <v/>
      </c>
      <c r="D2285" s="294" t="str">
        <f ca="1">IF(ISERROR($S2285),"",OFFSET('Smelter Reference List'!$C$4,$S2285-4,0)&amp;"")</f>
        <v/>
      </c>
      <c r="E2285" s="294" t="str">
        <f ca="1">IF(ISERROR($S2285),"",OFFSET('Smelter Reference List'!$D$4,$S2285-4,0)&amp;"")</f>
        <v/>
      </c>
      <c r="F2285" s="294" t="str">
        <f ca="1">IF(ISERROR($S2285),"",OFFSET('Smelter Reference List'!$E$4,$S2285-4,0))</f>
        <v/>
      </c>
      <c r="G2285" s="294" t="str">
        <f ca="1">IF(C2285=$U$4,"Enter smelter details", IF(ISERROR($S2285),"",OFFSET('Smelter Reference List'!$F$4,$S2285-4,0)))</f>
        <v/>
      </c>
      <c r="H2285" s="295" t="str">
        <f ca="1">IF(ISERROR($S2285),"",OFFSET('Smelter Reference List'!$G$4,$S2285-4,0))</f>
        <v/>
      </c>
      <c r="I2285" s="296" t="str">
        <f ca="1">IF(ISERROR($S2285),"",OFFSET('Smelter Reference List'!$H$4,$S2285-4,0))</f>
        <v/>
      </c>
      <c r="J2285" s="296" t="str">
        <f ca="1">IF(ISERROR($S2285),"",OFFSET('Smelter Reference List'!$I$4,$S2285-4,0))</f>
        <v/>
      </c>
      <c r="K2285" s="297"/>
      <c r="L2285" s="297"/>
      <c r="M2285" s="297"/>
      <c r="N2285" s="297"/>
      <c r="O2285" s="297"/>
      <c r="P2285" s="297"/>
      <c r="Q2285" s="298"/>
      <c r="R2285" s="227"/>
      <c r="S2285" s="228" t="e">
        <f>IF(C2285="",NA(),MATCH($B2285&amp;$C2285,'Smelter Reference List'!$J:$J,0))</f>
        <v>#N/A</v>
      </c>
      <c r="T2285" s="229"/>
      <c r="U2285" s="229">
        <f t="shared" ca="1" si="71"/>
        <v>0</v>
      </c>
      <c r="V2285" s="229"/>
      <c r="W2285" s="229"/>
      <c r="Y2285" s="223" t="str">
        <f t="shared" si="72"/>
        <v/>
      </c>
    </row>
    <row r="2286" spans="1:25" s="223" customFormat="1" ht="20.25">
      <c r="A2286" s="293"/>
      <c r="B2286" s="294" t="str">
        <f>IF(LEN(A2286)=0,"",INDEX('Smelter Reference List'!$A:$A,MATCH($A2286,'Smelter Reference List'!$E:$E,0)))</f>
        <v/>
      </c>
      <c r="C2286" s="300" t="str">
        <f>IF(LEN(A2286)=0,"",INDEX('Smelter Reference List'!$C:$C,MATCH($A2286,'Smelter Reference List'!$E:$E,0)))</f>
        <v/>
      </c>
      <c r="D2286" s="294" t="str">
        <f ca="1">IF(ISERROR($S2286),"",OFFSET('Smelter Reference List'!$C$4,$S2286-4,0)&amp;"")</f>
        <v/>
      </c>
      <c r="E2286" s="294" t="str">
        <f ca="1">IF(ISERROR($S2286),"",OFFSET('Smelter Reference List'!$D$4,$S2286-4,0)&amp;"")</f>
        <v/>
      </c>
      <c r="F2286" s="294" t="str">
        <f ca="1">IF(ISERROR($S2286),"",OFFSET('Smelter Reference List'!$E$4,$S2286-4,0))</f>
        <v/>
      </c>
      <c r="G2286" s="294" t="str">
        <f ca="1">IF(C2286=$U$4,"Enter smelter details", IF(ISERROR($S2286),"",OFFSET('Smelter Reference List'!$F$4,$S2286-4,0)))</f>
        <v/>
      </c>
      <c r="H2286" s="295" t="str">
        <f ca="1">IF(ISERROR($S2286),"",OFFSET('Smelter Reference List'!$G$4,$S2286-4,0))</f>
        <v/>
      </c>
      <c r="I2286" s="296" t="str">
        <f ca="1">IF(ISERROR($S2286),"",OFFSET('Smelter Reference List'!$H$4,$S2286-4,0))</f>
        <v/>
      </c>
      <c r="J2286" s="296" t="str">
        <f ca="1">IF(ISERROR($S2286),"",OFFSET('Smelter Reference List'!$I$4,$S2286-4,0))</f>
        <v/>
      </c>
      <c r="K2286" s="297"/>
      <c r="L2286" s="297"/>
      <c r="M2286" s="297"/>
      <c r="N2286" s="297"/>
      <c r="O2286" s="297"/>
      <c r="P2286" s="297"/>
      <c r="Q2286" s="298"/>
      <c r="R2286" s="227"/>
      <c r="S2286" s="228" t="e">
        <f>IF(C2286="",NA(),MATCH($B2286&amp;$C2286,'Smelter Reference List'!$J:$J,0))</f>
        <v>#N/A</v>
      </c>
      <c r="T2286" s="229"/>
      <c r="U2286" s="229">
        <f t="shared" ca="1" si="71"/>
        <v>0</v>
      </c>
      <c r="V2286" s="229"/>
      <c r="W2286" s="229"/>
      <c r="Y2286" s="223" t="str">
        <f t="shared" si="72"/>
        <v/>
      </c>
    </row>
    <row r="2287" spans="1:25" s="223" customFormat="1" ht="20.25">
      <c r="A2287" s="293"/>
      <c r="B2287" s="294" t="str">
        <f>IF(LEN(A2287)=0,"",INDEX('Smelter Reference List'!$A:$A,MATCH($A2287,'Smelter Reference List'!$E:$E,0)))</f>
        <v/>
      </c>
      <c r="C2287" s="300" t="str">
        <f>IF(LEN(A2287)=0,"",INDEX('Smelter Reference List'!$C:$C,MATCH($A2287,'Smelter Reference List'!$E:$E,0)))</f>
        <v/>
      </c>
      <c r="D2287" s="294" t="str">
        <f ca="1">IF(ISERROR($S2287),"",OFFSET('Smelter Reference List'!$C$4,$S2287-4,0)&amp;"")</f>
        <v/>
      </c>
      <c r="E2287" s="294" t="str">
        <f ca="1">IF(ISERROR($S2287),"",OFFSET('Smelter Reference List'!$D$4,$S2287-4,0)&amp;"")</f>
        <v/>
      </c>
      <c r="F2287" s="294" t="str">
        <f ca="1">IF(ISERROR($S2287),"",OFFSET('Smelter Reference List'!$E$4,$S2287-4,0))</f>
        <v/>
      </c>
      <c r="G2287" s="294" t="str">
        <f ca="1">IF(C2287=$U$4,"Enter smelter details", IF(ISERROR($S2287),"",OFFSET('Smelter Reference List'!$F$4,$S2287-4,0)))</f>
        <v/>
      </c>
      <c r="H2287" s="295" t="str">
        <f ca="1">IF(ISERROR($S2287),"",OFFSET('Smelter Reference List'!$G$4,$S2287-4,0))</f>
        <v/>
      </c>
      <c r="I2287" s="296" t="str">
        <f ca="1">IF(ISERROR($S2287),"",OFFSET('Smelter Reference List'!$H$4,$S2287-4,0))</f>
        <v/>
      </c>
      <c r="J2287" s="296" t="str">
        <f ca="1">IF(ISERROR($S2287),"",OFFSET('Smelter Reference List'!$I$4,$S2287-4,0))</f>
        <v/>
      </c>
      <c r="K2287" s="297"/>
      <c r="L2287" s="297"/>
      <c r="M2287" s="297"/>
      <c r="N2287" s="297"/>
      <c r="O2287" s="297"/>
      <c r="P2287" s="297"/>
      <c r="Q2287" s="298"/>
      <c r="R2287" s="227"/>
      <c r="S2287" s="228" t="e">
        <f>IF(C2287="",NA(),MATCH($B2287&amp;$C2287,'Smelter Reference List'!$J:$J,0))</f>
        <v>#N/A</v>
      </c>
      <c r="T2287" s="229"/>
      <c r="U2287" s="229">
        <f t="shared" ca="1" si="71"/>
        <v>0</v>
      </c>
      <c r="V2287" s="229"/>
      <c r="W2287" s="229"/>
      <c r="Y2287" s="223" t="str">
        <f t="shared" si="72"/>
        <v/>
      </c>
    </row>
    <row r="2288" spans="1:25" s="223" customFormat="1" ht="20.25">
      <c r="A2288" s="293"/>
      <c r="B2288" s="294" t="str">
        <f>IF(LEN(A2288)=0,"",INDEX('Smelter Reference List'!$A:$A,MATCH($A2288,'Smelter Reference List'!$E:$E,0)))</f>
        <v/>
      </c>
      <c r="C2288" s="300" t="str">
        <f>IF(LEN(A2288)=0,"",INDEX('Smelter Reference List'!$C:$C,MATCH($A2288,'Smelter Reference List'!$E:$E,0)))</f>
        <v/>
      </c>
      <c r="D2288" s="294" t="str">
        <f ca="1">IF(ISERROR($S2288),"",OFFSET('Smelter Reference List'!$C$4,$S2288-4,0)&amp;"")</f>
        <v/>
      </c>
      <c r="E2288" s="294" t="str">
        <f ca="1">IF(ISERROR($S2288),"",OFFSET('Smelter Reference List'!$D$4,$S2288-4,0)&amp;"")</f>
        <v/>
      </c>
      <c r="F2288" s="294" t="str">
        <f ca="1">IF(ISERROR($S2288),"",OFFSET('Smelter Reference List'!$E$4,$S2288-4,0))</f>
        <v/>
      </c>
      <c r="G2288" s="294" t="str">
        <f ca="1">IF(C2288=$U$4,"Enter smelter details", IF(ISERROR($S2288),"",OFFSET('Smelter Reference List'!$F$4,$S2288-4,0)))</f>
        <v/>
      </c>
      <c r="H2288" s="295" t="str">
        <f ca="1">IF(ISERROR($S2288),"",OFFSET('Smelter Reference List'!$G$4,$S2288-4,0))</f>
        <v/>
      </c>
      <c r="I2288" s="296" t="str">
        <f ca="1">IF(ISERROR($S2288),"",OFFSET('Smelter Reference List'!$H$4,$S2288-4,0))</f>
        <v/>
      </c>
      <c r="J2288" s="296" t="str">
        <f ca="1">IF(ISERROR($S2288),"",OFFSET('Smelter Reference List'!$I$4,$S2288-4,0))</f>
        <v/>
      </c>
      <c r="K2288" s="297"/>
      <c r="L2288" s="297"/>
      <c r="M2288" s="297"/>
      <c r="N2288" s="297"/>
      <c r="O2288" s="297"/>
      <c r="P2288" s="297"/>
      <c r="Q2288" s="298"/>
      <c r="R2288" s="227"/>
      <c r="S2288" s="228" t="e">
        <f>IF(C2288="",NA(),MATCH($B2288&amp;$C2288,'Smelter Reference List'!$J:$J,0))</f>
        <v>#N/A</v>
      </c>
      <c r="T2288" s="229"/>
      <c r="U2288" s="229">
        <f t="shared" ca="1" si="71"/>
        <v>0</v>
      </c>
      <c r="V2288" s="229"/>
      <c r="W2288" s="229"/>
      <c r="Y2288" s="223" t="str">
        <f t="shared" si="72"/>
        <v/>
      </c>
    </row>
    <row r="2289" spans="1:25" s="223" customFormat="1" ht="20.25">
      <c r="A2289" s="293"/>
      <c r="B2289" s="294" t="str">
        <f>IF(LEN(A2289)=0,"",INDEX('Smelter Reference List'!$A:$A,MATCH($A2289,'Smelter Reference List'!$E:$E,0)))</f>
        <v/>
      </c>
      <c r="C2289" s="300" t="str">
        <f>IF(LEN(A2289)=0,"",INDEX('Smelter Reference List'!$C:$C,MATCH($A2289,'Smelter Reference List'!$E:$E,0)))</f>
        <v/>
      </c>
      <c r="D2289" s="294" t="str">
        <f ca="1">IF(ISERROR($S2289),"",OFFSET('Smelter Reference List'!$C$4,$S2289-4,0)&amp;"")</f>
        <v/>
      </c>
      <c r="E2289" s="294" t="str">
        <f ca="1">IF(ISERROR($S2289),"",OFFSET('Smelter Reference List'!$D$4,$S2289-4,0)&amp;"")</f>
        <v/>
      </c>
      <c r="F2289" s="294" t="str">
        <f ca="1">IF(ISERROR($S2289),"",OFFSET('Smelter Reference List'!$E$4,$S2289-4,0))</f>
        <v/>
      </c>
      <c r="G2289" s="294" t="str">
        <f ca="1">IF(C2289=$U$4,"Enter smelter details", IF(ISERROR($S2289),"",OFFSET('Smelter Reference List'!$F$4,$S2289-4,0)))</f>
        <v/>
      </c>
      <c r="H2289" s="295" t="str">
        <f ca="1">IF(ISERROR($S2289),"",OFFSET('Smelter Reference List'!$G$4,$S2289-4,0))</f>
        <v/>
      </c>
      <c r="I2289" s="296" t="str">
        <f ca="1">IF(ISERROR($S2289),"",OFFSET('Smelter Reference List'!$H$4,$S2289-4,0))</f>
        <v/>
      </c>
      <c r="J2289" s="296" t="str">
        <f ca="1">IF(ISERROR($S2289),"",OFFSET('Smelter Reference List'!$I$4,$S2289-4,0))</f>
        <v/>
      </c>
      <c r="K2289" s="297"/>
      <c r="L2289" s="297"/>
      <c r="M2289" s="297"/>
      <c r="N2289" s="297"/>
      <c r="O2289" s="297"/>
      <c r="P2289" s="297"/>
      <c r="Q2289" s="298"/>
      <c r="R2289" s="227"/>
      <c r="S2289" s="228" t="e">
        <f>IF(C2289="",NA(),MATCH($B2289&amp;$C2289,'Smelter Reference List'!$J:$J,0))</f>
        <v>#N/A</v>
      </c>
      <c r="T2289" s="229"/>
      <c r="U2289" s="229">
        <f t="shared" ca="1" si="71"/>
        <v>0</v>
      </c>
      <c r="V2289" s="229"/>
      <c r="W2289" s="229"/>
      <c r="Y2289" s="223" t="str">
        <f t="shared" si="72"/>
        <v/>
      </c>
    </row>
    <row r="2290" spans="1:25" s="223" customFormat="1" ht="20.25">
      <c r="A2290" s="293"/>
      <c r="B2290" s="294" t="str">
        <f>IF(LEN(A2290)=0,"",INDEX('Smelter Reference List'!$A:$A,MATCH($A2290,'Smelter Reference List'!$E:$E,0)))</f>
        <v/>
      </c>
      <c r="C2290" s="300" t="str">
        <f>IF(LEN(A2290)=0,"",INDEX('Smelter Reference List'!$C:$C,MATCH($A2290,'Smelter Reference List'!$E:$E,0)))</f>
        <v/>
      </c>
      <c r="D2290" s="294" t="str">
        <f ca="1">IF(ISERROR($S2290),"",OFFSET('Smelter Reference List'!$C$4,$S2290-4,0)&amp;"")</f>
        <v/>
      </c>
      <c r="E2290" s="294" t="str">
        <f ca="1">IF(ISERROR($S2290),"",OFFSET('Smelter Reference List'!$D$4,$S2290-4,0)&amp;"")</f>
        <v/>
      </c>
      <c r="F2290" s="294" t="str">
        <f ca="1">IF(ISERROR($S2290),"",OFFSET('Smelter Reference List'!$E$4,$S2290-4,0))</f>
        <v/>
      </c>
      <c r="G2290" s="294" t="str">
        <f ca="1">IF(C2290=$U$4,"Enter smelter details", IF(ISERROR($S2290),"",OFFSET('Smelter Reference List'!$F$4,$S2290-4,0)))</f>
        <v/>
      </c>
      <c r="H2290" s="295" t="str">
        <f ca="1">IF(ISERROR($S2290),"",OFFSET('Smelter Reference List'!$G$4,$S2290-4,0))</f>
        <v/>
      </c>
      <c r="I2290" s="296" t="str">
        <f ca="1">IF(ISERROR($S2290),"",OFFSET('Smelter Reference List'!$H$4,$S2290-4,0))</f>
        <v/>
      </c>
      <c r="J2290" s="296" t="str">
        <f ca="1">IF(ISERROR($S2290),"",OFFSET('Smelter Reference List'!$I$4,$S2290-4,0))</f>
        <v/>
      </c>
      <c r="K2290" s="297"/>
      <c r="L2290" s="297"/>
      <c r="M2290" s="297"/>
      <c r="N2290" s="297"/>
      <c r="O2290" s="297"/>
      <c r="P2290" s="297"/>
      <c r="Q2290" s="298"/>
      <c r="R2290" s="227"/>
      <c r="S2290" s="228" t="e">
        <f>IF(C2290="",NA(),MATCH($B2290&amp;$C2290,'Smelter Reference List'!$J:$J,0))</f>
        <v>#N/A</v>
      </c>
      <c r="T2290" s="229"/>
      <c r="U2290" s="229">
        <f t="shared" ca="1" si="71"/>
        <v>0</v>
      </c>
      <c r="V2290" s="229"/>
      <c r="W2290" s="229"/>
      <c r="Y2290" s="223" t="str">
        <f t="shared" si="72"/>
        <v/>
      </c>
    </row>
    <row r="2291" spans="1:25" s="223" customFormat="1" ht="20.25">
      <c r="A2291" s="293"/>
      <c r="B2291" s="294" t="str">
        <f>IF(LEN(A2291)=0,"",INDEX('Smelter Reference List'!$A:$A,MATCH($A2291,'Smelter Reference List'!$E:$E,0)))</f>
        <v/>
      </c>
      <c r="C2291" s="300" t="str">
        <f>IF(LEN(A2291)=0,"",INDEX('Smelter Reference List'!$C:$C,MATCH($A2291,'Smelter Reference List'!$E:$E,0)))</f>
        <v/>
      </c>
      <c r="D2291" s="294" t="str">
        <f ca="1">IF(ISERROR($S2291),"",OFFSET('Smelter Reference List'!$C$4,$S2291-4,0)&amp;"")</f>
        <v/>
      </c>
      <c r="E2291" s="294" t="str">
        <f ca="1">IF(ISERROR($S2291),"",OFFSET('Smelter Reference List'!$D$4,$S2291-4,0)&amp;"")</f>
        <v/>
      </c>
      <c r="F2291" s="294" t="str">
        <f ca="1">IF(ISERROR($S2291),"",OFFSET('Smelter Reference List'!$E$4,$S2291-4,0))</f>
        <v/>
      </c>
      <c r="G2291" s="294" t="str">
        <f ca="1">IF(C2291=$U$4,"Enter smelter details", IF(ISERROR($S2291),"",OFFSET('Smelter Reference List'!$F$4,$S2291-4,0)))</f>
        <v/>
      </c>
      <c r="H2291" s="295" t="str">
        <f ca="1">IF(ISERROR($S2291),"",OFFSET('Smelter Reference List'!$G$4,$S2291-4,0))</f>
        <v/>
      </c>
      <c r="I2291" s="296" t="str">
        <f ca="1">IF(ISERROR($S2291),"",OFFSET('Smelter Reference List'!$H$4,$S2291-4,0))</f>
        <v/>
      </c>
      <c r="J2291" s="296" t="str">
        <f ca="1">IF(ISERROR($S2291),"",OFFSET('Smelter Reference List'!$I$4,$S2291-4,0))</f>
        <v/>
      </c>
      <c r="K2291" s="297"/>
      <c r="L2291" s="297"/>
      <c r="M2291" s="297"/>
      <c r="N2291" s="297"/>
      <c r="O2291" s="297"/>
      <c r="P2291" s="297"/>
      <c r="Q2291" s="298"/>
      <c r="R2291" s="227"/>
      <c r="S2291" s="228" t="e">
        <f>IF(C2291="",NA(),MATCH($B2291&amp;$C2291,'Smelter Reference List'!$J:$J,0))</f>
        <v>#N/A</v>
      </c>
      <c r="T2291" s="229"/>
      <c r="U2291" s="229">
        <f t="shared" ca="1" si="71"/>
        <v>0</v>
      </c>
      <c r="V2291" s="229"/>
      <c r="W2291" s="229"/>
      <c r="Y2291" s="223" t="str">
        <f t="shared" si="72"/>
        <v/>
      </c>
    </row>
    <row r="2292" spans="1:25" s="223" customFormat="1" ht="20.25">
      <c r="A2292" s="293"/>
      <c r="B2292" s="294" t="str">
        <f>IF(LEN(A2292)=0,"",INDEX('Smelter Reference List'!$A:$A,MATCH($A2292,'Smelter Reference List'!$E:$E,0)))</f>
        <v/>
      </c>
      <c r="C2292" s="300" t="str">
        <f>IF(LEN(A2292)=0,"",INDEX('Smelter Reference List'!$C:$C,MATCH($A2292,'Smelter Reference List'!$E:$E,0)))</f>
        <v/>
      </c>
      <c r="D2292" s="294" t="str">
        <f ca="1">IF(ISERROR($S2292),"",OFFSET('Smelter Reference List'!$C$4,$S2292-4,0)&amp;"")</f>
        <v/>
      </c>
      <c r="E2292" s="294" t="str">
        <f ca="1">IF(ISERROR($S2292),"",OFFSET('Smelter Reference List'!$D$4,$S2292-4,0)&amp;"")</f>
        <v/>
      </c>
      <c r="F2292" s="294" t="str">
        <f ca="1">IF(ISERROR($S2292),"",OFFSET('Smelter Reference List'!$E$4,$S2292-4,0))</f>
        <v/>
      </c>
      <c r="G2292" s="294" t="str">
        <f ca="1">IF(C2292=$U$4,"Enter smelter details", IF(ISERROR($S2292),"",OFFSET('Smelter Reference List'!$F$4,$S2292-4,0)))</f>
        <v/>
      </c>
      <c r="H2292" s="295" t="str">
        <f ca="1">IF(ISERROR($S2292),"",OFFSET('Smelter Reference List'!$G$4,$S2292-4,0))</f>
        <v/>
      </c>
      <c r="I2292" s="296" t="str">
        <f ca="1">IF(ISERROR($S2292),"",OFFSET('Smelter Reference List'!$H$4,$S2292-4,0))</f>
        <v/>
      </c>
      <c r="J2292" s="296" t="str">
        <f ca="1">IF(ISERROR($S2292),"",OFFSET('Smelter Reference List'!$I$4,$S2292-4,0))</f>
        <v/>
      </c>
      <c r="K2292" s="297"/>
      <c r="L2292" s="297"/>
      <c r="M2292" s="297"/>
      <c r="N2292" s="297"/>
      <c r="O2292" s="297"/>
      <c r="P2292" s="297"/>
      <c r="Q2292" s="298"/>
      <c r="R2292" s="227"/>
      <c r="S2292" s="228" t="e">
        <f>IF(C2292="",NA(),MATCH($B2292&amp;$C2292,'Smelter Reference List'!$J:$J,0))</f>
        <v>#N/A</v>
      </c>
      <c r="T2292" s="229"/>
      <c r="U2292" s="229">
        <f t="shared" ca="1" si="71"/>
        <v>0</v>
      </c>
      <c r="V2292" s="229"/>
      <c r="W2292" s="229"/>
      <c r="Y2292" s="223" t="str">
        <f t="shared" si="72"/>
        <v/>
      </c>
    </row>
    <row r="2293" spans="1:25" s="223" customFormat="1" ht="20.25">
      <c r="A2293" s="293"/>
      <c r="B2293" s="294" t="str">
        <f>IF(LEN(A2293)=0,"",INDEX('Smelter Reference List'!$A:$A,MATCH($A2293,'Smelter Reference List'!$E:$E,0)))</f>
        <v/>
      </c>
      <c r="C2293" s="300" t="str">
        <f>IF(LEN(A2293)=0,"",INDEX('Smelter Reference List'!$C:$C,MATCH($A2293,'Smelter Reference List'!$E:$E,0)))</f>
        <v/>
      </c>
      <c r="D2293" s="294" t="str">
        <f ca="1">IF(ISERROR($S2293),"",OFFSET('Smelter Reference List'!$C$4,$S2293-4,0)&amp;"")</f>
        <v/>
      </c>
      <c r="E2293" s="294" t="str">
        <f ca="1">IF(ISERROR($S2293),"",OFFSET('Smelter Reference List'!$D$4,$S2293-4,0)&amp;"")</f>
        <v/>
      </c>
      <c r="F2293" s="294" t="str">
        <f ca="1">IF(ISERROR($S2293),"",OFFSET('Smelter Reference List'!$E$4,$S2293-4,0))</f>
        <v/>
      </c>
      <c r="G2293" s="294" t="str">
        <f ca="1">IF(C2293=$U$4,"Enter smelter details", IF(ISERROR($S2293),"",OFFSET('Smelter Reference List'!$F$4,$S2293-4,0)))</f>
        <v/>
      </c>
      <c r="H2293" s="295" t="str">
        <f ca="1">IF(ISERROR($S2293),"",OFFSET('Smelter Reference List'!$G$4,$S2293-4,0))</f>
        <v/>
      </c>
      <c r="I2293" s="296" t="str">
        <f ca="1">IF(ISERROR($S2293),"",OFFSET('Smelter Reference List'!$H$4,$S2293-4,0))</f>
        <v/>
      </c>
      <c r="J2293" s="296" t="str">
        <f ca="1">IF(ISERROR($S2293),"",OFFSET('Smelter Reference List'!$I$4,$S2293-4,0))</f>
        <v/>
      </c>
      <c r="K2293" s="297"/>
      <c r="L2293" s="297"/>
      <c r="M2293" s="297"/>
      <c r="N2293" s="297"/>
      <c r="O2293" s="297"/>
      <c r="P2293" s="297"/>
      <c r="Q2293" s="298"/>
      <c r="R2293" s="227"/>
      <c r="S2293" s="228" t="e">
        <f>IF(C2293="",NA(),MATCH($B2293&amp;$C2293,'Smelter Reference List'!$J:$J,0))</f>
        <v>#N/A</v>
      </c>
      <c r="T2293" s="229"/>
      <c r="U2293" s="229">
        <f t="shared" ca="1" si="71"/>
        <v>0</v>
      </c>
      <c r="V2293" s="229"/>
      <c r="W2293" s="229"/>
      <c r="Y2293" s="223" t="str">
        <f t="shared" si="72"/>
        <v/>
      </c>
    </row>
    <row r="2294" spans="1:25" s="223" customFormat="1" ht="20.25">
      <c r="A2294" s="293"/>
      <c r="B2294" s="294" t="str">
        <f>IF(LEN(A2294)=0,"",INDEX('Smelter Reference List'!$A:$A,MATCH($A2294,'Smelter Reference List'!$E:$E,0)))</f>
        <v/>
      </c>
      <c r="C2294" s="300" t="str">
        <f>IF(LEN(A2294)=0,"",INDEX('Smelter Reference List'!$C:$C,MATCH($A2294,'Smelter Reference List'!$E:$E,0)))</f>
        <v/>
      </c>
      <c r="D2294" s="294" t="str">
        <f ca="1">IF(ISERROR($S2294),"",OFFSET('Smelter Reference List'!$C$4,$S2294-4,0)&amp;"")</f>
        <v/>
      </c>
      <c r="E2294" s="294" t="str">
        <f ca="1">IF(ISERROR($S2294),"",OFFSET('Smelter Reference List'!$D$4,$S2294-4,0)&amp;"")</f>
        <v/>
      </c>
      <c r="F2294" s="294" t="str">
        <f ca="1">IF(ISERROR($S2294),"",OFFSET('Smelter Reference List'!$E$4,$S2294-4,0))</f>
        <v/>
      </c>
      <c r="G2294" s="294" t="str">
        <f ca="1">IF(C2294=$U$4,"Enter smelter details", IF(ISERROR($S2294),"",OFFSET('Smelter Reference List'!$F$4,$S2294-4,0)))</f>
        <v/>
      </c>
      <c r="H2294" s="295" t="str">
        <f ca="1">IF(ISERROR($S2294),"",OFFSET('Smelter Reference List'!$G$4,$S2294-4,0))</f>
        <v/>
      </c>
      <c r="I2294" s="296" t="str">
        <f ca="1">IF(ISERROR($S2294),"",OFFSET('Smelter Reference List'!$H$4,$S2294-4,0))</f>
        <v/>
      </c>
      <c r="J2294" s="296" t="str">
        <f ca="1">IF(ISERROR($S2294),"",OFFSET('Smelter Reference List'!$I$4,$S2294-4,0))</f>
        <v/>
      </c>
      <c r="K2294" s="297"/>
      <c r="L2294" s="297"/>
      <c r="M2294" s="297"/>
      <c r="N2294" s="297"/>
      <c r="O2294" s="297"/>
      <c r="P2294" s="297"/>
      <c r="Q2294" s="298"/>
      <c r="R2294" s="227"/>
      <c r="S2294" s="228" t="e">
        <f>IF(C2294="",NA(),MATCH($B2294&amp;$C2294,'Smelter Reference List'!$J:$J,0))</f>
        <v>#N/A</v>
      </c>
      <c r="T2294" s="229"/>
      <c r="U2294" s="229">
        <f t="shared" ca="1" si="71"/>
        <v>0</v>
      </c>
      <c r="V2294" s="229"/>
      <c r="W2294" s="229"/>
      <c r="Y2294" s="223" t="str">
        <f t="shared" si="72"/>
        <v/>
      </c>
    </row>
    <row r="2295" spans="1:25" s="223" customFormat="1" ht="20.25">
      <c r="A2295" s="293"/>
      <c r="B2295" s="294" t="str">
        <f>IF(LEN(A2295)=0,"",INDEX('Smelter Reference List'!$A:$A,MATCH($A2295,'Smelter Reference List'!$E:$E,0)))</f>
        <v/>
      </c>
      <c r="C2295" s="300" t="str">
        <f>IF(LEN(A2295)=0,"",INDEX('Smelter Reference List'!$C:$C,MATCH($A2295,'Smelter Reference List'!$E:$E,0)))</f>
        <v/>
      </c>
      <c r="D2295" s="294" t="str">
        <f ca="1">IF(ISERROR($S2295),"",OFFSET('Smelter Reference List'!$C$4,$S2295-4,0)&amp;"")</f>
        <v/>
      </c>
      <c r="E2295" s="294" t="str">
        <f ca="1">IF(ISERROR($S2295),"",OFFSET('Smelter Reference List'!$D$4,$S2295-4,0)&amp;"")</f>
        <v/>
      </c>
      <c r="F2295" s="294" t="str">
        <f ca="1">IF(ISERROR($S2295),"",OFFSET('Smelter Reference List'!$E$4,$S2295-4,0))</f>
        <v/>
      </c>
      <c r="G2295" s="294" t="str">
        <f ca="1">IF(C2295=$U$4,"Enter smelter details", IF(ISERROR($S2295),"",OFFSET('Smelter Reference List'!$F$4,$S2295-4,0)))</f>
        <v/>
      </c>
      <c r="H2295" s="295" t="str">
        <f ca="1">IF(ISERROR($S2295),"",OFFSET('Smelter Reference List'!$G$4,$S2295-4,0))</f>
        <v/>
      </c>
      <c r="I2295" s="296" t="str">
        <f ca="1">IF(ISERROR($S2295),"",OFFSET('Smelter Reference List'!$H$4,$S2295-4,0))</f>
        <v/>
      </c>
      <c r="J2295" s="296" t="str">
        <f ca="1">IF(ISERROR($S2295),"",OFFSET('Smelter Reference List'!$I$4,$S2295-4,0))</f>
        <v/>
      </c>
      <c r="K2295" s="297"/>
      <c r="L2295" s="297"/>
      <c r="M2295" s="297"/>
      <c r="N2295" s="297"/>
      <c r="O2295" s="297"/>
      <c r="P2295" s="297"/>
      <c r="Q2295" s="298"/>
      <c r="R2295" s="227"/>
      <c r="S2295" s="228" t="e">
        <f>IF(C2295="",NA(),MATCH($B2295&amp;$C2295,'Smelter Reference List'!$J:$J,0))</f>
        <v>#N/A</v>
      </c>
      <c r="T2295" s="229"/>
      <c r="U2295" s="229">
        <f t="shared" ca="1" si="71"/>
        <v>0</v>
      </c>
      <c r="V2295" s="229"/>
      <c r="W2295" s="229"/>
      <c r="Y2295" s="223" t="str">
        <f t="shared" si="72"/>
        <v/>
      </c>
    </row>
    <row r="2296" spans="1:25" s="223" customFormat="1" ht="20.25">
      <c r="A2296" s="293"/>
      <c r="B2296" s="294" t="str">
        <f>IF(LEN(A2296)=0,"",INDEX('Smelter Reference List'!$A:$A,MATCH($A2296,'Smelter Reference List'!$E:$E,0)))</f>
        <v/>
      </c>
      <c r="C2296" s="300" t="str">
        <f>IF(LEN(A2296)=0,"",INDEX('Smelter Reference List'!$C:$C,MATCH($A2296,'Smelter Reference List'!$E:$E,0)))</f>
        <v/>
      </c>
      <c r="D2296" s="294" t="str">
        <f ca="1">IF(ISERROR($S2296),"",OFFSET('Smelter Reference List'!$C$4,$S2296-4,0)&amp;"")</f>
        <v/>
      </c>
      <c r="E2296" s="294" t="str">
        <f ca="1">IF(ISERROR($S2296),"",OFFSET('Smelter Reference List'!$D$4,$S2296-4,0)&amp;"")</f>
        <v/>
      </c>
      <c r="F2296" s="294" t="str">
        <f ca="1">IF(ISERROR($S2296),"",OFFSET('Smelter Reference List'!$E$4,$S2296-4,0))</f>
        <v/>
      </c>
      <c r="G2296" s="294" t="str">
        <f ca="1">IF(C2296=$U$4,"Enter smelter details", IF(ISERROR($S2296),"",OFFSET('Smelter Reference List'!$F$4,$S2296-4,0)))</f>
        <v/>
      </c>
      <c r="H2296" s="295" t="str">
        <f ca="1">IF(ISERROR($S2296),"",OFFSET('Smelter Reference List'!$G$4,$S2296-4,0))</f>
        <v/>
      </c>
      <c r="I2296" s="296" t="str">
        <f ca="1">IF(ISERROR($S2296),"",OFFSET('Smelter Reference List'!$H$4,$S2296-4,0))</f>
        <v/>
      </c>
      <c r="J2296" s="296" t="str">
        <f ca="1">IF(ISERROR($S2296),"",OFFSET('Smelter Reference List'!$I$4,$S2296-4,0))</f>
        <v/>
      </c>
      <c r="K2296" s="297"/>
      <c r="L2296" s="297"/>
      <c r="M2296" s="297"/>
      <c r="N2296" s="297"/>
      <c r="O2296" s="297"/>
      <c r="P2296" s="297"/>
      <c r="Q2296" s="298"/>
      <c r="R2296" s="227"/>
      <c r="S2296" s="228" t="e">
        <f>IF(C2296="",NA(),MATCH($B2296&amp;$C2296,'Smelter Reference List'!$J:$J,0))</f>
        <v>#N/A</v>
      </c>
      <c r="T2296" s="229"/>
      <c r="U2296" s="229">
        <f t="shared" ca="1" si="71"/>
        <v>0</v>
      </c>
      <c r="V2296" s="229"/>
      <c r="W2296" s="229"/>
      <c r="Y2296" s="223" t="str">
        <f t="shared" si="72"/>
        <v/>
      </c>
    </row>
    <row r="2297" spans="1:25" s="223" customFormat="1" ht="20.25">
      <c r="A2297" s="293"/>
      <c r="B2297" s="294" t="str">
        <f>IF(LEN(A2297)=0,"",INDEX('Smelter Reference List'!$A:$A,MATCH($A2297,'Smelter Reference List'!$E:$E,0)))</f>
        <v/>
      </c>
      <c r="C2297" s="300" t="str">
        <f>IF(LEN(A2297)=0,"",INDEX('Smelter Reference List'!$C:$C,MATCH($A2297,'Smelter Reference List'!$E:$E,0)))</f>
        <v/>
      </c>
      <c r="D2297" s="294" t="str">
        <f ca="1">IF(ISERROR($S2297),"",OFFSET('Smelter Reference List'!$C$4,$S2297-4,0)&amp;"")</f>
        <v/>
      </c>
      <c r="E2297" s="294" t="str">
        <f ca="1">IF(ISERROR($S2297),"",OFFSET('Smelter Reference List'!$D$4,$S2297-4,0)&amp;"")</f>
        <v/>
      </c>
      <c r="F2297" s="294" t="str">
        <f ca="1">IF(ISERROR($S2297),"",OFFSET('Smelter Reference List'!$E$4,$S2297-4,0))</f>
        <v/>
      </c>
      <c r="G2297" s="294" t="str">
        <f ca="1">IF(C2297=$U$4,"Enter smelter details", IF(ISERROR($S2297),"",OFFSET('Smelter Reference List'!$F$4,$S2297-4,0)))</f>
        <v/>
      </c>
      <c r="H2297" s="295" t="str">
        <f ca="1">IF(ISERROR($S2297),"",OFFSET('Smelter Reference List'!$G$4,$S2297-4,0))</f>
        <v/>
      </c>
      <c r="I2297" s="296" t="str">
        <f ca="1">IF(ISERROR($S2297),"",OFFSET('Smelter Reference List'!$H$4,$S2297-4,0))</f>
        <v/>
      </c>
      <c r="J2297" s="296" t="str">
        <f ca="1">IF(ISERROR($S2297),"",OFFSET('Smelter Reference List'!$I$4,$S2297-4,0))</f>
        <v/>
      </c>
      <c r="K2297" s="297"/>
      <c r="L2297" s="297"/>
      <c r="M2297" s="297"/>
      <c r="N2297" s="297"/>
      <c r="O2297" s="297"/>
      <c r="P2297" s="297"/>
      <c r="Q2297" s="298"/>
      <c r="R2297" s="227"/>
      <c r="S2297" s="228" t="e">
        <f>IF(C2297="",NA(),MATCH($B2297&amp;$C2297,'Smelter Reference List'!$J:$J,0))</f>
        <v>#N/A</v>
      </c>
      <c r="T2297" s="229"/>
      <c r="U2297" s="229">
        <f t="shared" ca="1" si="71"/>
        <v>0</v>
      </c>
      <c r="V2297" s="229"/>
      <c r="W2297" s="229"/>
      <c r="Y2297" s="223" t="str">
        <f t="shared" si="72"/>
        <v/>
      </c>
    </row>
    <row r="2298" spans="1:25" s="223" customFormat="1" ht="20.25">
      <c r="A2298" s="293"/>
      <c r="B2298" s="294" t="str">
        <f>IF(LEN(A2298)=0,"",INDEX('Smelter Reference List'!$A:$A,MATCH($A2298,'Smelter Reference List'!$E:$E,0)))</f>
        <v/>
      </c>
      <c r="C2298" s="300" t="str">
        <f>IF(LEN(A2298)=0,"",INDEX('Smelter Reference List'!$C:$C,MATCH($A2298,'Smelter Reference List'!$E:$E,0)))</f>
        <v/>
      </c>
      <c r="D2298" s="294" t="str">
        <f ca="1">IF(ISERROR($S2298),"",OFFSET('Smelter Reference List'!$C$4,$S2298-4,0)&amp;"")</f>
        <v/>
      </c>
      <c r="E2298" s="294" t="str">
        <f ca="1">IF(ISERROR($S2298),"",OFFSET('Smelter Reference List'!$D$4,$S2298-4,0)&amp;"")</f>
        <v/>
      </c>
      <c r="F2298" s="294" t="str">
        <f ca="1">IF(ISERROR($S2298),"",OFFSET('Smelter Reference List'!$E$4,$S2298-4,0))</f>
        <v/>
      </c>
      <c r="G2298" s="294" t="str">
        <f ca="1">IF(C2298=$U$4,"Enter smelter details", IF(ISERROR($S2298),"",OFFSET('Smelter Reference List'!$F$4,$S2298-4,0)))</f>
        <v/>
      </c>
      <c r="H2298" s="295" t="str">
        <f ca="1">IF(ISERROR($S2298),"",OFFSET('Smelter Reference List'!$G$4,$S2298-4,0))</f>
        <v/>
      </c>
      <c r="I2298" s="296" t="str">
        <f ca="1">IF(ISERROR($S2298),"",OFFSET('Smelter Reference List'!$H$4,$S2298-4,0))</f>
        <v/>
      </c>
      <c r="J2298" s="296" t="str">
        <f ca="1">IF(ISERROR($S2298),"",OFFSET('Smelter Reference List'!$I$4,$S2298-4,0))</f>
        <v/>
      </c>
      <c r="K2298" s="297"/>
      <c r="L2298" s="297"/>
      <c r="M2298" s="297"/>
      <c r="N2298" s="297"/>
      <c r="O2298" s="297"/>
      <c r="P2298" s="297"/>
      <c r="Q2298" s="298"/>
      <c r="R2298" s="227"/>
      <c r="S2298" s="228" t="e">
        <f>IF(C2298="",NA(),MATCH($B2298&amp;$C2298,'Smelter Reference List'!$J:$J,0))</f>
        <v>#N/A</v>
      </c>
      <c r="T2298" s="229"/>
      <c r="U2298" s="229">
        <f t="shared" ca="1" si="71"/>
        <v>0</v>
      </c>
      <c r="V2298" s="229"/>
      <c r="W2298" s="229"/>
      <c r="Y2298" s="223" t="str">
        <f t="shared" si="72"/>
        <v/>
      </c>
    </row>
    <row r="2299" spans="1:25" s="223" customFormat="1" ht="20.25">
      <c r="A2299" s="293"/>
      <c r="B2299" s="294" t="str">
        <f>IF(LEN(A2299)=0,"",INDEX('Smelter Reference List'!$A:$A,MATCH($A2299,'Smelter Reference List'!$E:$E,0)))</f>
        <v/>
      </c>
      <c r="C2299" s="300" t="str">
        <f>IF(LEN(A2299)=0,"",INDEX('Smelter Reference List'!$C:$C,MATCH($A2299,'Smelter Reference List'!$E:$E,0)))</f>
        <v/>
      </c>
      <c r="D2299" s="294" t="str">
        <f ca="1">IF(ISERROR($S2299),"",OFFSET('Smelter Reference List'!$C$4,$S2299-4,0)&amp;"")</f>
        <v/>
      </c>
      <c r="E2299" s="294" t="str">
        <f ca="1">IF(ISERROR($S2299),"",OFFSET('Smelter Reference List'!$D$4,$S2299-4,0)&amp;"")</f>
        <v/>
      </c>
      <c r="F2299" s="294" t="str">
        <f ca="1">IF(ISERROR($S2299),"",OFFSET('Smelter Reference List'!$E$4,$S2299-4,0))</f>
        <v/>
      </c>
      <c r="G2299" s="294" t="str">
        <f ca="1">IF(C2299=$U$4,"Enter smelter details", IF(ISERROR($S2299),"",OFFSET('Smelter Reference List'!$F$4,$S2299-4,0)))</f>
        <v/>
      </c>
      <c r="H2299" s="295" t="str">
        <f ca="1">IF(ISERROR($S2299),"",OFFSET('Smelter Reference List'!$G$4,$S2299-4,0))</f>
        <v/>
      </c>
      <c r="I2299" s="296" t="str">
        <f ca="1">IF(ISERROR($S2299),"",OFFSET('Smelter Reference List'!$H$4,$S2299-4,0))</f>
        <v/>
      </c>
      <c r="J2299" s="296" t="str">
        <f ca="1">IF(ISERROR($S2299),"",OFFSET('Smelter Reference List'!$I$4,$S2299-4,0))</f>
        <v/>
      </c>
      <c r="K2299" s="297"/>
      <c r="L2299" s="297"/>
      <c r="M2299" s="297"/>
      <c r="N2299" s="297"/>
      <c r="O2299" s="297"/>
      <c r="P2299" s="297"/>
      <c r="Q2299" s="298"/>
      <c r="R2299" s="227"/>
      <c r="S2299" s="228" t="e">
        <f>IF(C2299="",NA(),MATCH($B2299&amp;$C2299,'Smelter Reference List'!$J:$J,0))</f>
        <v>#N/A</v>
      </c>
      <c r="T2299" s="229"/>
      <c r="U2299" s="229">
        <f t="shared" ca="1" si="71"/>
        <v>0</v>
      </c>
      <c r="V2299" s="229"/>
      <c r="W2299" s="229"/>
      <c r="Y2299" s="223" t="str">
        <f t="shared" si="72"/>
        <v/>
      </c>
    </row>
    <row r="2300" spans="1:25" s="223" customFormat="1" ht="20.25">
      <c r="A2300" s="293"/>
      <c r="B2300" s="294" t="str">
        <f>IF(LEN(A2300)=0,"",INDEX('Smelter Reference List'!$A:$A,MATCH($A2300,'Smelter Reference List'!$E:$E,0)))</f>
        <v/>
      </c>
      <c r="C2300" s="300" t="str">
        <f>IF(LEN(A2300)=0,"",INDEX('Smelter Reference List'!$C:$C,MATCH($A2300,'Smelter Reference List'!$E:$E,0)))</f>
        <v/>
      </c>
      <c r="D2300" s="294" t="str">
        <f ca="1">IF(ISERROR($S2300),"",OFFSET('Smelter Reference List'!$C$4,$S2300-4,0)&amp;"")</f>
        <v/>
      </c>
      <c r="E2300" s="294" t="str">
        <f ca="1">IF(ISERROR($S2300),"",OFFSET('Smelter Reference List'!$D$4,$S2300-4,0)&amp;"")</f>
        <v/>
      </c>
      <c r="F2300" s="294" t="str">
        <f ca="1">IF(ISERROR($S2300),"",OFFSET('Smelter Reference List'!$E$4,$S2300-4,0))</f>
        <v/>
      </c>
      <c r="G2300" s="294" t="str">
        <f ca="1">IF(C2300=$U$4,"Enter smelter details", IF(ISERROR($S2300),"",OFFSET('Smelter Reference List'!$F$4,$S2300-4,0)))</f>
        <v/>
      </c>
      <c r="H2300" s="295" t="str">
        <f ca="1">IF(ISERROR($S2300),"",OFFSET('Smelter Reference List'!$G$4,$S2300-4,0))</f>
        <v/>
      </c>
      <c r="I2300" s="296" t="str">
        <f ca="1">IF(ISERROR($S2300),"",OFFSET('Smelter Reference List'!$H$4,$S2300-4,0))</f>
        <v/>
      </c>
      <c r="J2300" s="296" t="str">
        <f ca="1">IF(ISERROR($S2300),"",OFFSET('Smelter Reference List'!$I$4,$S2300-4,0))</f>
        <v/>
      </c>
      <c r="K2300" s="297"/>
      <c r="L2300" s="297"/>
      <c r="M2300" s="297"/>
      <c r="N2300" s="297"/>
      <c r="O2300" s="297"/>
      <c r="P2300" s="297"/>
      <c r="Q2300" s="298"/>
      <c r="R2300" s="227"/>
      <c r="S2300" s="228" t="e">
        <f>IF(C2300="",NA(),MATCH($B2300&amp;$C2300,'Smelter Reference List'!$J:$J,0))</f>
        <v>#N/A</v>
      </c>
      <c r="T2300" s="229"/>
      <c r="U2300" s="229">
        <f t="shared" ca="1" si="71"/>
        <v>0</v>
      </c>
      <c r="V2300" s="229"/>
      <c r="W2300" s="229"/>
      <c r="Y2300" s="223" t="str">
        <f t="shared" si="72"/>
        <v/>
      </c>
    </row>
    <row r="2301" spans="1:25" s="223" customFormat="1" ht="20.25">
      <c r="A2301" s="293"/>
      <c r="B2301" s="294" t="str">
        <f>IF(LEN(A2301)=0,"",INDEX('Smelter Reference List'!$A:$A,MATCH($A2301,'Smelter Reference List'!$E:$E,0)))</f>
        <v/>
      </c>
      <c r="C2301" s="300" t="str">
        <f>IF(LEN(A2301)=0,"",INDEX('Smelter Reference List'!$C:$C,MATCH($A2301,'Smelter Reference List'!$E:$E,0)))</f>
        <v/>
      </c>
      <c r="D2301" s="294" t="str">
        <f ca="1">IF(ISERROR($S2301),"",OFFSET('Smelter Reference List'!$C$4,$S2301-4,0)&amp;"")</f>
        <v/>
      </c>
      <c r="E2301" s="294" t="str">
        <f ca="1">IF(ISERROR($S2301),"",OFFSET('Smelter Reference List'!$D$4,$S2301-4,0)&amp;"")</f>
        <v/>
      </c>
      <c r="F2301" s="294" t="str">
        <f ca="1">IF(ISERROR($S2301),"",OFFSET('Smelter Reference List'!$E$4,$S2301-4,0))</f>
        <v/>
      </c>
      <c r="G2301" s="294" t="str">
        <f ca="1">IF(C2301=$U$4,"Enter smelter details", IF(ISERROR($S2301),"",OFFSET('Smelter Reference List'!$F$4,$S2301-4,0)))</f>
        <v/>
      </c>
      <c r="H2301" s="295" t="str">
        <f ca="1">IF(ISERROR($S2301),"",OFFSET('Smelter Reference List'!$G$4,$S2301-4,0))</f>
        <v/>
      </c>
      <c r="I2301" s="296" t="str">
        <f ca="1">IF(ISERROR($S2301),"",OFFSET('Smelter Reference List'!$H$4,$S2301-4,0))</f>
        <v/>
      </c>
      <c r="J2301" s="296" t="str">
        <f ca="1">IF(ISERROR($S2301),"",OFFSET('Smelter Reference List'!$I$4,$S2301-4,0))</f>
        <v/>
      </c>
      <c r="K2301" s="297"/>
      <c r="L2301" s="297"/>
      <c r="M2301" s="297"/>
      <c r="N2301" s="297"/>
      <c r="O2301" s="297"/>
      <c r="P2301" s="297"/>
      <c r="Q2301" s="298"/>
      <c r="R2301" s="227"/>
      <c r="S2301" s="228" t="e">
        <f>IF(C2301="",NA(),MATCH($B2301&amp;$C2301,'Smelter Reference List'!$J:$J,0))</f>
        <v>#N/A</v>
      </c>
      <c r="T2301" s="229"/>
      <c r="U2301" s="229">
        <f t="shared" ca="1" si="71"/>
        <v>0</v>
      </c>
      <c r="V2301" s="229"/>
      <c r="W2301" s="229"/>
      <c r="Y2301" s="223" t="str">
        <f t="shared" si="72"/>
        <v/>
      </c>
    </row>
    <row r="2302" spans="1:25" s="223" customFormat="1" ht="20.25">
      <c r="A2302" s="293"/>
      <c r="B2302" s="294" t="str">
        <f>IF(LEN(A2302)=0,"",INDEX('Smelter Reference List'!$A:$A,MATCH($A2302,'Smelter Reference List'!$E:$E,0)))</f>
        <v/>
      </c>
      <c r="C2302" s="300" t="str">
        <f>IF(LEN(A2302)=0,"",INDEX('Smelter Reference List'!$C:$C,MATCH($A2302,'Smelter Reference List'!$E:$E,0)))</f>
        <v/>
      </c>
      <c r="D2302" s="294" t="str">
        <f ca="1">IF(ISERROR($S2302),"",OFFSET('Smelter Reference List'!$C$4,$S2302-4,0)&amp;"")</f>
        <v/>
      </c>
      <c r="E2302" s="294" t="str">
        <f ca="1">IF(ISERROR($S2302),"",OFFSET('Smelter Reference List'!$D$4,$S2302-4,0)&amp;"")</f>
        <v/>
      </c>
      <c r="F2302" s="294" t="str">
        <f ca="1">IF(ISERROR($S2302),"",OFFSET('Smelter Reference List'!$E$4,$S2302-4,0))</f>
        <v/>
      </c>
      <c r="G2302" s="294" t="str">
        <f ca="1">IF(C2302=$U$4,"Enter smelter details", IF(ISERROR($S2302),"",OFFSET('Smelter Reference List'!$F$4,$S2302-4,0)))</f>
        <v/>
      </c>
      <c r="H2302" s="295" t="str">
        <f ca="1">IF(ISERROR($S2302),"",OFFSET('Smelter Reference List'!$G$4,$S2302-4,0))</f>
        <v/>
      </c>
      <c r="I2302" s="296" t="str">
        <f ca="1">IF(ISERROR($S2302),"",OFFSET('Smelter Reference List'!$H$4,$S2302-4,0))</f>
        <v/>
      </c>
      <c r="J2302" s="296" t="str">
        <f ca="1">IF(ISERROR($S2302),"",OFFSET('Smelter Reference List'!$I$4,$S2302-4,0))</f>
        <v/>
      </c>
      <c r="K2302" s="297"/>
      <c r="L2302" s="297"/>
      <c r="M2302" s="297"/>
      <c r="N2302" s="297"/>
      <c r="O2302" s="297"/>
      <c r="P2302" s="297"/>
      <c r="Q2302" s="298"/>
      <c r="R2302" s="227"/>
      <c r="S2302" s="228" t="e">
        <f>IF(C2302="",NA(),MATCH($B2302&amp;$C2302,'Smelter Reference List'!$J:$J,0))</f>
        <v>#N/A</v>
      </c>
      <c r="T2302" s="229"/>
      <c r="U2302" s="229">
        <f t="shared" ca="1" si="71"/>
        <v>0</v>
      </c>
      <c r="V2302" s="229"/>
      <c r="W2302" s="229"/>
      <c r="Y2302" s="223" t="str">
        <f t="shared" si="72"/>
        <v/>
      </c>
    </row>
    <row r="2303" spans="1:25" s="223" customFormat="1" ht="20.25">
      <c r="A2303" s="293"/>
      <c r="B2303" s="294" t="str">
        <f>IF(LEN(A2303)=0,"",INDEX('Smelter Reference List'!$A:$A,MATCH($A2303,'Smelter Reference List'!$E:$E,0)))</f>
        <v/>
      </c>
      <c r="C2303" s="300" t="str">
        <f>IF(LEN(A2303)=0,"",INDEX('Smelter Reference List'!$C:$C,MATCH($A2303,'Smelter Reference List'!$E:$E,0)))</f>
        <v/>
      </c>
      <c r="D2303" s="294" t="str">
        <f ca="1">IF(ISERROR($S2303),"",OFFSET('Smelter Reference List'!$C$4,$S2303-4,0)&amp;"")</f>
        <v/>
      </c>
      <c r="E2303" s="294" t="str">
        <f ca="1">IF(ISERROR($S2303),"",OFFSET('Smelter Reference List'!$D$4,$S2303-4,0)&amp;"")</f>
        <v/>
      </c>
      <c r="F2303" s="294" t="str">
        <f ca="1">IF(ISERROR($S2303),"",OFFSET('Smelter Reference List'!$E$4,$S2303-4,0))</f>
        <v/>
      </c>
      <c r="G2303" s="294" t="str">
        <f ca="1">IF(C2303=$U$4,"Enter smelter details", IF(ISERROR($S2303),"",OFFSET('Smelter Reference List'!$F$4,$S2303-4,0)))</f>
        <v/>
      </c>
      <c r="H2303" s="295" t="str">
        <f ca="1">IF(ISERROR($S2303),"",OFFSET('Smelter Reference List'!$G$4,$S2303-4,0))</f>
        <v/>
      </c>
      <c r="I2303" s="296" t="str">
        <f ca="1">IF(ISERROR($S2303),"",OFFSET('Smelter Reference List'!$H$4,$S2303-4,0))</f>
        <v/>
      </c>
      <c r="J2303" s="296" t="str">
        <f ca="1">IF(ISERROR($S2303),"",OFFSET('Smelter Reference List'!$I$4,$S2303-4,0))</f>
        <v/>
      </c>
      <c r="K2303" s="297"/>
      <c r="L2303" s="297"/>
      <c r="M2303" s="297"/>
      <c r="N2303" s="297"/>
      <c r="O2303" s="297"/>
      <c r="P2303" s="297"/>
      <c r="Q2303" s="298"/>
      <c r="R2303" s="227"/>
      <c r="S2303" s="228" t="e">
        <f>IF(C2303="",NA(),MATCH($B2303&amp;$C2303,'Smelter Reference List'!$J:$J,0))</f>
        <v>#N/A</v>
      </c>
      <c r="T2303" s="229"/>
      <c r="U2303" s="229">
        <f t="shared" ca="1" si="71"/>
        <v>0</v>
      </c>
      <c r="V2303" s="229"/>
      <c r="W2303" s="229"/>
      <c r="Y2303" s="223" t="str">
        <f t="shared" si="72"/>
        <v/>
      </c>
    </row>
    <row r="2304" spans="1:25" s="223" customFormat="1" ht="20.25">
      <c r="A2304" s="293"/>
      <c r="B2304" s="294" t="str">
        <f>IF(LEN(A2304)=0,"",INDEX('Smelter Reference List'!$A:$A,MATCH($A2304,'Smelter Reference List'!$E:$E,0)))</f>
        <v/>
      </c>
      <c r="C2304" s="300" t="str">
        <f>IF(LEN(A2304)=0,"",INDEX('Smelter Reference List'!$C:$C,MATCH($A2304,'Smelter Reference List'!$E:$E,0)))</f>
        <v/>
      </c>
      <c r="D2304" s="294" t="str">
        <f ca="1">IF(ISERROR($S2304),"",OFFSET('Smelter Reference List'!$C$4,$S2304-4,0)&amp;"")</f>
        <v/>
      </c>
      <c r="E2304" s="294" t="str">
        <f ca="1">IF(ISERROR($S2304),"",OFFSET('Smelter Reference List'!$D$4,$S2304-4,0)&amp;"")</f>
        <v/>
      </c>
      <c r="F2304" s="294" t="str">
        <f ca="1">IF(ISERROR($S2304),"",OFFSET('Smelter Reference List'!$E$4,$S2304-4,0))</f>
        <v/>
      </c>
      <c r="G2304" s="294" t="str">
        <f ca="1">IF(C2304=$U$4,"Enter smelter details", IF(ISERROR($S2304),"",OFFSET('Smelter Reference List'!$F$4,$S2304-4,0)))</f>
        <v/>
      </c>
      <c r="H2304" s="295" t="str">
        <f ca="1">IF(ISERROR($S2304),"",OFFSET('Smelter Reference List'!$G$4,$S2304-4,0))</f>
        <v/>
      </c>
      <c r="I2304" s="296" t="str">
        <f ca="1">IF(ISERROR($S2304),"",OFFSET('Smelter Reference List'!$H$4,$S2304-4,0))</f>
        <v/>
      </c>
      <c r="J2304" s="296" t="str">
        <f ca="1">IF(ISERROR($S2304),"",OFFSET('Smelter Reference List'!$I$4,$S2304-4,0))</f>
        <v/>
      </c>
      <c r="K2304" s="297"/>
      <c r="L2304" s="297"/>
      <c r="M2304" s="297"/>
      <c r="N2304" s="297"/>
      <c r="O2304" s="297"/>
      <c r="P2304" s="297"/>
      <c r="Q2304" s="298"/>
      <c r="R2304" s="227"/>
      <c r="S2304" s="228" t="e">
        <f>IF(C2304="",NA(),MATCH($B2304&amp;$C2304,'Smelter Reference List'!$J:$J,0))</f>
        <v>#N/A</v>
      </c>
      <c r="T2304" s="229"/>
      <c r="U2304" s="229">
        <f t="shared" ca="1" si="71"/>
        <v>0</v>
      </c>
      <c r="V2304" s="229"/>
      <c r="W2304" s="229"/>
      <c r="Y2304" s="223" t="str">
        <f t="shared" si="72"/>
        <v/>
      </c>
    </row>
    <row r="2305" spans="1:25" s="223" customFormat="1" ht="20.25">
      <c r="A2305" s="293"/>
      <c r="B2305" s="294" t="str">
        <f>IF(LEN(A2305)=0,"",INDEX('Smelter Reference List'!$A:$A,MATCH($A2305,'Smelter Reference List'!$E:$E,0)))</f>
        <v/>
      </c>
      <c r="C2305" s="300" t="str">
        <f>IF(LEN(A2305)=0,"",INDEX('Smelter Reference List'!$C:$C,MATCH($A2305,'Smelter Reference List'!$E:$E,0)))</f>
        <v/>
      </c>
      <c r="D2305" s="294" t="str">
        <f ca="1">IF(ISERROR($S2305),"",OFFSET('Smelter Reference List'!$C$4,$S2305-4,0)&amp;"")</f>
        <v/>
      </c>
      <c r="E2305" s="294" t="str">
        <f ca="1">IF(ISERROR($S2305),"",OFFSET('Smelter Reference List'!$D$4,$S2305-4,0)&amp;"")</f>
        <v/>
      </c>
      <c r="F2305" s="294" t="str">
        <f ca="1">IF(ISERROR($S2305),"",OFFSET('Smelter Reference List'!$E$4,$S2305-4,0))</f>
        <v/>
      </c>
      <c r="G2305" s="294" t="str">
        <f ca="1">IF(C2305=$U$4,"Enter smelter details", IF(ISERROR($S2305),"",OFFSET('Smelter Reference List'!$F$4,$S2305-4,0)))</f>
        <v/>
      </c>
      <c r="H2305" s="295" t="str">
        <f ca="1">IF(ISERROR($S2305),"",OFFSET('Smelter Reference List'!$G$4,$S2305-4,0))</f>
        <v/>
      </c>
      <c r="I2305" s="296" t="str">
        <f ca="1">IF(ISERROR($S2305),"",OFFSET('Smelter Reference List'!$H$4,$S2305-4,0))</f>
        <v/>
      </c>
      <c r="J2305" s="296" t="str">
        <f ca="1">IF(ISERROR($S2305),"",OFFSET('Smelter Reference List'!$I$4,$S2305-4,0))</f>
        <v/>
      </c>
      <c r="K2305" s="297"/>
      <c r="L2305" s="297"/>
      <c r="M2305" s="297"/>
      <c r="N2305" s="297"/>
      <c r="O2305" s="297"/>
      <c r="P2305" s="297"/>
      <c r="Q2305" s="298"/>
      <c r="R2305" s="227"/>
      <c r="S2305" s="228" t="e">
        <f>IF(C2305="",NA(),MATCH($B2305&amp;$C2305,'Smelter Reference List'!$J:$J,0))</f>
        <v>#N/A</v>
      </c>
      <c r="T2305" s="229"/>
      <c r="U2305" s="229">
        <f t="shared" ca="1" si="71"/>
        <v>0</v>
      </c>
      <c r="V2305" s="229"/>
      <c r="W2305" s="229"/>
      <c r="Y2305" s="223" t="str">
        <f t="shared" si="72"/>
        <v/>
      </c>
    </row>
    <row r="2306" spans="1:25" s="223" customFormat="1" ht="20.25">
      <c r="A2306" s="293"/>
      <c r="B2306" s="294" t="str">
        <f>IF(LEN(A2306)=0,"",INDEX('Smelter Reference List'!$A:$A,MATCH($A2306,'Smelter Reference List'!$E:$E,0)))</f>
        <v/>
      </c>
      <c r="C2306" s="300" t="str">
        <f>IF(LEN(A2306)=0,"",INDEX('Smelter Reference List'!$C:$C,MATCH($A2306,'Smelter Reference List'!$E:$E,0)))</f>
        <v/>
      </c>
      <c r="D2306" s="294" t="str">
        <f ca="1">IF(ISERROR($S2306),"",OFFSET('Smelter Reference List'!$C$4,$S2306-4,0)&amp;"")</f>
        <v/>
      </c>
      <c r="E2306" s="294" t="str">
        <f ca="1">IF(ISERROR($S2306),"",OFFSET('Smelter Reference List'!$D$4,$S2306-4,0)&amp;"")</f>
        <v/>
      </c>
      <c r="F2306" s="294" t="str">
        <f ca="1">IF(ISERROR($S2306),"",OFFSET('Smelter Reference List'!$E$4,$S2306-4,0))</f>
        <v/>
      </c>
      <c r="G2306" s="294" t="str">
        <f ca="1">IF(C2306=$U$4,"Enter smelter details", IF(ISERROR($S2306),"",OFFSET('Smelter Reference List'!$F$4,$S2306-4,0)))</f>
        <v/>
      </c>
      <c r="H2306" s="295" t="str">
        <f ca="1">IF(ISERROR($S2306),"",OFFSET('Smelter Reference List'!$G$4,$S2306-4,0))</f>
        <v/>
      </c>
      <c r="I2306" s="296" t="str">
        <f ca="1">IF(ISERROR($S2306),"",OFFSET('Smelter Reference List'!$H$4,$S2306-4,0))</f>
        <v/>
      </c>
      <c r="J2306" s="296" t="str">
        <f ca="1">IF(ISERROR($S2306),"",OFFSET('Smelter Reference List'!$I$4,$S2306-4,0))</f>
        <v/>
      </c>
      <c r="K2306" s="297"/>
      <c r="L2306" s="297"/>
      <c r="M2306" s="297"/>
      <c r="N2306" s="297"/>
      <c r="O2306" s="297"/>
      <c r="P2306" s="297"/>
      <c r="Q2306" s="298"/>
      <c r="R2306" s="227"/>
      <c r="S2306" s="228" t="e">
        <f>IF(C2306="",NA(),MATCH($B2306&amp;$C2306,'Smelter Reference List'!$J:$J,0))</f>
        <v>#N/A</v>
      </c>
      <c r="T2306" s="229"/>
      <c r="U2306" s="229">
        <f t="shared" ca="1" si="71"/>
        <v>0</v>
      </c>
      <c r="V2306" s="229"/>
      <c r="W2306" s="229"/>
      <c r="Y2306" s="223" t="str">
        <f t="shared" si="72"/>
        <v/>
      </c>
    </row>
    <row r="2307" spans="1:25" s="223" customFormat="1" ht="20.25">
      <c r="A2307" s="293"/>
      <c r="B2307" s="294" t="str">
        <f>IF(LEN(A2307)=0,"",INDEX('Smelter Reference List'!$A:$A,MATCH($A2307,'Smelter Reference List'!$E:$E,0)))</f>
        <v/>
      </c>
      <c r="C2307" s="300" t="str">
        <f>IF(LEN(A2307)=0,"",INDEX('Smelter Reference List'!$C:$C,MATCH($A2307,'Smelter Reference List'!$E:$E,0)))</f>
        <v/>
      </c>
      <c r="D2307" s="294" t="str">
        <f ca="1">IF(ISERROR($S2307),"",OFFSET('Smelter Reference List'!$C$4,$S2307-4,0)&amp;"")</f>
        <v/>
      </c>
      <c r="E2307" s="294" t="str">
        <f ca="1">IF(ISERROR($S2307),"",OFFSET('Smelter Reference List'!$D$4,$S2307-4,0)&amp;"")</f>
        <v/>
      </c>
      <c r="F2307" s="294" t="str">
        <f ca="1">IF(ISERROR($S2307),"",OFFSET('Smelter Reference List'!$E$4,$S2307-4,0))</f>
        <v/>
      </c>
      <c r="G2307" s="294" t="str">
        <f ca="1">IF(C2307=$U$4,"Enter smelter details", IF(ISERROR($S2307),"",OFFSET('Smelter Reference List'!$F$4,$S2307-4,0)))</f>
        <v/>
      </c>
      <c r="H2307" s="295" t="str">
        <f ca="1">IF(ISERROR($S2307),"",OFFSET('Smelter Reference List'!$G$4,$S2307-4,0))</f>
        <v/>
      </c>
      <c r="I2307" s="296" t="str">
        <f ca="1">IF(ISERROR($S2307),"",OFFSET('Smelter Reference List'!$H$4,$S2307-4,0))</f>
        <v/>
      </c>
      <c r="J2307" s="296" t="str">
        <f ca="1">IF(ISERROR($S2307),"",OFFSET('Smelter Reference List'!$I$4,$S2307-4,0))</f>
        <v/>
      </c>
      <c r="K2307" s="297"/>
      <c r="L2307" s="297"/>
      <c r="M2307" s="297"/>
      <c r="N2307" s="297"/>
      <c r="O2307" s="297"/>
      <c r="P2307" s="297"/>
      <c r="Q2307" s="298"/>
      <c r="R2307" s="227"/>
      <c r="S2307" s="228" t="e">
        <f>IF(C2307="",NA(),MATCH($B2307&amp;$C2307,'Smelter Reference List'!$J:$J,0))</f>
        <v>#N/A</v>
      </c>
      <c r="T2307" s="229"/>
      <c r="U2307" s="229">
        <f t="shared" ca="1" si="71"/>
        <v>0</v>
      </c>
      <c r="V2307" s="229"/>
      <c r="W2307" s="229"/>
      <c r="Y2307" s="223" t="str">
        <f t="shared" si="72"/>
        <v/>
      </c>
    </row>
    <row r="2308" spans="1:25" s="223" customFormat="1" ht="20.25">
      <c r="A2308" s="293"/>
      <c r="B2308" s="294" t="str">
        <f>IF(LEN(A2308)=0,"",INDEX('Smelter Reference List'!$A:$A,MATCH($A2308,'Smelter Reference List'!$E:$E,0)))</f>
        <v/>
      </c>
      <c r="C2308" s="300" t="str">
        <f>IF(LEN(A2308)=0,"",INDEX('Smelter Reference List'!$C:$C,MATCH($A2308,'Smelter Reference List'!$E:$E,0)))</f>
        <v/>
      </c>
      <c r="D2308" s="294" t="str">
        <f ca="1">IF(ISERROR($S2308),"",OFFSET('Smelter Reference List'!$C$4,$S2308-4,0)&amp;"")</f>
        <v/>
      </c>
      <c r="E2308" s="294" t="str">
        <f ca="1">IF(ISERROR($S2308),"",OFFSET('Smelter Reference List'!$D$4,$S2308-4,0)&amp;"")</f>
        <v/>
      </c>
      <c r="F2308" s="294" t="str">
        <f ca="1">IF(ISERROR($S2308),"",OFFSET('Smelter Reference List'!$E$4,$S2308-4,0))</f>
        <v/>
      </c>
      <c r="G2308" s="294" t="str">
        <f ca="1">IF(C2308=$U$4,"Enter smelter details", IF(ISERROR($S2308),"",OFFSET('Smelter Reference List'!$F$4,$S2308-4,0)))</f>
        <v/>
      </c>
      <c r="H2308" s="295" t="str">
        <f ca="1">IF(ISERROR($S2308),"",OFFSET('Smelter Reference List'!$G$4,$S2308-4,0))</f>
        <v/>
      </c>
      <c r="I2308" s="296" t="str">
        <f ca="1">IF(ISERROR($S2308),"",OFFSET('Smelter Reference List'!$H$4,$S2308-4,0))</f>
        <v/>
      </c>
      <c r="J2308" s="296" t="str">
        <f ca="1">IF(ISERROR($S2308),"",OFFSET('Smelter Reference List'!$I$4,$S2308-4,0))</f>
        <v/>
      </c>
      <c r="K2308" s="297"/>
      <c r="L2308" s="297"/>
      <c r="M2308" s="297"/>
      <c r="N2308" s="297"/>
      <c r="O2308" s="297"/>
      <c r="P2308" s="297"/>
      <c r="Q2308" s="298"/>
      <c r="R2308" s="227"/>
      <c r="S2308" s="228" t="e">
        <f>IF(C2308="",NA(),MATCH($B2308&amp;$C2308,'Smelter Reference List'!$J:$J,0))</f>
        <v>#N/A</v>
      </c>
      <c r="T2308" s="229"/>
      <c r="U2308" s="229">
        <f t="shared" ca="1" si="71"/>
        <v>0</v>
      </c>
      <c r="V2308" s="229"/>
      <c r="W2308" s="229"/>
      <c r="Y2308" s="223" t="str">
        <f t="shared" si="72"/>
        <v/>
      </c>
    </row>
    <row r="2309" spans="1:25" s="223" customFormat="1" ht="20.25">
      <c r="A2309" s="293"/>
      <c r="B2309" s="294" t="str">
        <f>IF(LEN(A2309)=0,"",INDEX('Smelter Reference List'!$A:$A,MATCH($A2309,'Smelter Reference List'!$E:$E,0)))</f>
        <v/>
      </c>
      <c r="C2309" s="300" t="str">
        <f>IF(LEN(A2309)=0,"",INDEX('Smelter Reference List'!$C:$C,MATCH($A2309,'Smelter Reference List'!$E:$E,0)))</f>
        <v/>
      </c>
      <c r="D2309" s="294" t="str">
        <f ca="1">IF(ISERROR($S2309),"",OFFSET('Smelter Reference List'!$C$4,$S2309-4,0)&amp;"")</f>
        <v/>
      </c>
      <c r="E2309" s="294" t="str">
        <f ca="1">IF(ISERROR($S2309),"",OFFSET('Smelter Reference List'!$D$4,$S2309-4,0)&amp;"")</f>
        <v/>
      </c>
      <c r="F2309" s="294" t="str">
        <f ca="1">IF(ISERROR($S2309),"",OFFSET('Smelter Reference List'!$E$4,$S2309-4,0))</f>
        <v/>
      </c>
      <c r="G2309" s="294" t="str">
        <f ca="1">IF(C2309=$U$4,"Enter smelter details", IF(ISERROR($S2309),"",OFFSET('Smelter Reference List'!$F$4,$S2309-4,0)))</f>
        <v/>
      </c>
      <c r="H2309" s="295" t="str">
        <f ca="1">IF(ISERROR($S2309),"",OFFSET('Smelter Reference List'!$G$4,$S2309-4,0))</f>
        <v/>
      </c>
      <c r="I2309" s="296" t="str">
        <f ca="1">IF(ISERROR($S2309),"",OFFSET('Smelter Reference List'!$H$4,$S2309-4,0))</f>
        <v/>
      </c>
      <c r="J2309" s="296" t="str">
        <f ca="1">IF(ISERROR($S2309),"",OFFSET('Smelter Reference List'!$I$4,$S2309-4,0))</f>
        <v/>
      </c>
      <c r="K2309" s="297"/>
      <c r="L2309" s="297"/>
      <c r="M2309" s="297"/>
      <c r="N2309" s="297"/>
      <c r="O2309" s="297"/>
      <c r="P2309" s="297"/>
      <c r="Q2309" s="298"/>
      <c r="R2309" s="227"/>
      <c r="S2309" s="228" t="e">
        <f>IF(C2309="",NA(),MATCH($B2309&amp;$C2309,'Smelter Reference List'!$J:$J,0))</f>
        <v>#N/A</v>
      </c>
      <c r="T2309" s="229"/>
      <c r="U2309" s="229">
        <f t="shared" ca="1" si="71"/>
        <v>0</v>
      </c>
      <c r="V2309" s="229"/>
      <c r="W2309" s="229"/>
      <c r="Y2309" s="223" t="str">
        <f t="shared" si="72"/>
        <v/>
      </c>
    </row>
    <row r="2310" spans="1:25" s="223" customFormat="1" ht="20.25">
      <c r="A2310" s="293"/>
      <c r="B2310" s="294" t="str">
        <f>IF(LEN(A2310)=0,"",INDEX('Smelter Reference List'!$A:$A,MATCH($A2310,'Smelter Reference List'!$E:$E,0)))</f>
        <v/>
      </c>
      <c r="C2310" s="300" t="str">
        <f>IF(LEN(A2310)=0,"",INDEX('Smelter Reference List'!$C:$C,MATCH($A2310,'Smelter Reference List'!$E:$E,0)))</f>
        <v/>
      </c>
      <c r="D2310" s="294" t="str">
        <f ca="1">IF(ISERROR($S2310),"",OFFSET('Smelter Reference List'!$C$4,$S2310-4,0)&amp;"")</f>
        <v/>
      </c>
      <c r="E2310" s="294" t="str">
        <f ca="1">IF(ISERROR($S2310),"",OFFSET('Smelter Reference List'!$D$4,$S2310-4,0)&amp;"")</f>
        <v/>
      </c>
      <c r="F2310" s="294" t="str">
        <f ca="1">IF(ISERROR($S2310),"",OFFSET('Smelter Reference List'!$E$4,$S2310-4,0))</f>
        <v/>
      </c>
      <c r="G2310" s="294" t="str">
        <f ca="1">IF(C2310=$U$4,"Enter smelter details", IF(ISERROR($S2310),"",OFFSET('Smelter Reference List'!$F$4,$S2310-4,0)))</f>
        <v/>
      </c>
      <c r="H2310" s="295" t="str">
        <f ca="1">IF(ISERROR($S2310),"",OFFSET('Smelter Reference List'!$G$4,$S2310-4,0))</f>
        <v/>
      </c>
      <c r="I2310" s="296" t="str">
        <f ca="1">IF(ISERROR($S2310),"",OFFSET('Smelter Reference List'!$H$4,$S2310-4,0))</f>
        <v/>
      </c>
      <c r="J2310" s="296" t="str">
        <f ca="1">IF(ISERROR($S2310),"",OFFSET('Smelter Reference List'!$I$4,$S2310-4,0))</f>
        <v/>
      </c>
      <c r="K2310" s="297"/>
      <c r="L2310" s="297"/>
      <c r="M2310" s="297"/>
      <c r="N2310" s="297"/>
      <c r="O2310" s="297"/>
      <c r="P2310" s="297"/>
      <c r="Q2310" s="298"/>
      <c r="R2310" s="227"/>
      <c r="S2310" s="228" t="e">
        <f>IF(C2310="",NA(),MATCH($B2310&amp;$C2310,'Smelter Reference List'!$J:$J,0))</f>
        <v>#N/A</v>
      </c>
      <c r="T2310" s="229"/>
      <c r="U2310" s="229">
        <f t="shared" ref="U2310:U2373" ca="1" si="73">IF(AND(C2310="Smelter not listed",OR(LEN(D2310)=0,LEN(E2310)=0)),1,0)</f>
        <v>0</v>
      </c>
      <c r="V2310" s="229"/>
      <c r="W2310" s="229"/>
      <c r="Y2310" s="223" t="str">
        <f t="shared" ref="Y2310:Y2373" si="74">B2310&amp;C2310</f>
        <v/>
      </c>
    </row>
    <row r="2311" spans="1:25" s="223" customFormat="1" ht="20.25">
      <c r="A2311" s="293"/>
      <c r="B2311" s="294" t="str">
        <f>IF(LEN(A2311)=0,"",INDEX('Smelter Reference List'!$A:$A,MATCH($A2311,'Smelter Reference List'!$E:$E,0)))</f>
        <v/>
      </c>
      <c r="C2311" s="300" t="str">
        <f>IF(LEN(A2311)=0,"",INDEX('Smelter Reference List'!$C:$C,MATCH($A2311,'Smelter Reference List'!$E:$E,0)))</f>
        <v/>
      </c>
      <c r="D2311" s="294" t="str">
        <f ca="1">IF(ISERROR($S2311),"",OFFSET('Smelter Reference List'!$C$4,$S2311-4,0)&amp;"")</f>
        <v/>
      </c>
      <c r="E2311" s="294" t="str">
        <f ca="1">IF(ISERROR($S2311),"",OFFSET('Smelter Reference List'!$D$4,$S2311-4,0)&amp;"")</f>
        <v/>
      </c>
      <c r="F2311" s="294" t="str">
        <f ca="1">IF(ISERROR($S2311),"",OFFSET('Smelter Reference List'!$E$4,$S2311-4,0))</f>
        <v/>
      </c>
      <c r="G2311" s="294" t="str">
        <f ca="1">IF(C2311=$U$4,"Enter smelter details", IF(ISERROR($S2311),"",OFFSET('Smelter Reference List'!$F$4,$S2311-4,0)))</f>
        <v/>
      </c>
      <c r="H2311" s="295" t="str">
        <f ca="1">IF(ISERROR($S2311),"",OFFSET('Smelter Reference List'!$G$4,$S2311-4,0))</f>
        <v/>
      </c>
      <c r="I2311" s="296" t="str">
        <f ca="1">IF(ISERROR($S2311),"",OFFSET('Smelter Reference List'!$H$4,$S2311-4,0))</f>
        <v/>
      </c>
      <c r="J2311" s="296" t="str">
        <f ca="1">IF(ISERROR($S2311),"",OFFSET('Smelter Reference List'!$I$4,$S2311-4,0))</f>
        <v/>
      </c>
      <c r="K2311" s="297"/>
      <c r="L2311" s="297"/>
      <c r="M2311" s="297"/>
      <c r="N2311" s="297"/>
      <c r="O2311" s="297"/>
      <c r="P2311" s="297"/>
      <c r="Q2311" s="298"/>
      <c r="R2311" s="227"/>
      <c r="S2311" s="228" t="e">
        <f>IF(C2311="",NA(),MATCH($B2311&amp;$C2311,'Smelter Reference List'!$J:$J,0))</f>
        <v>#N/A</v>
      </c>
      <c r="T2311" s="229"/>
      <c r="U2311" s="229">
        <f t="shared" ca="1" si="73"/>
        <v>0</v>
      </c>
      <c r="V2311" s="229"/>
      <c r="W2311" s="229"/>
      <c r="Y2311" s="223" t="str">
        <f t="shared" si="74"/>
        <v/>
      </c>
    </row>
    <row r="2312" spans="1:25" s="223" customFormat="1" ht="20.25">
      <c r="A2312" s="293"/>
      <c r="B2312" s="294" t="str">
        <f>IF(LEN(A2312)=0,"",INDEX('Smelter Reference List'!$A:$A,MATCH($A2312,'Smelter Reference List'!$E:$E,0)))</f>
        <v/>
      </c>
      <c r="C2312" s="300" t="str">
        <f>IF(LEN(A2312)=0,"",INDEX('Smelter Reference List'!$C:$C,MATCH($A2312,'Smelter Reference List'!$E:$E,0)))</f>
        <v/>
      </c>
      <c r="D2312" s="294" t="str">
        <f ca="1">IF(ISERROR($S2312),"",OFFSET('Smelter Reference List'!$C$4,$S2312-4,0)&amp;"")</f>
        <v/>
      </c>
      <c r="E2312" s="294" t="str">
        <f ca="1">IF(ISERROR($S2312),"",OFFSET('Smelter Reference List'!$D$4,$S2312-4,0)&amp;"")</f>
        <v/>
      </c>
      <c r="F2312" s="294" t="str">
        <f ca="1">IF(ISERROR($S2312),"",OFFSET('Smelter Reference List'!$E$4,$S2312-4,0))</f>
        <v/>
      </c>
      <c r="G2312" s="294" t="str">
        <f ca="1">IF(C2312=$U$4,"Enter smelter details", IF(ISERROR($S2312),"",OFFSET('Smelter Reference List'!$F$4,$S2312-4,0)))</f>
        <v/>
      </c>
      <c r="H2312" s="295" t="str">
        <f ca="1">IF(ISERROR($S2312),"",OFFSET('Smelter Reference List'!$G$4,$S2312-4,0))</f>
        <v/>
      </c>
      <c r="I2312" s="296" t="str">
        <f ca="1">IF(ISERROR($S2312),"",OFFSET('Smelter Reference List'!$H$4,$S2312-4,0))</f>
        <v/>
      </c>
      <c r="J2312" s="296" t="str">
        <f ca="1">IF(ISERROR($S2312),"",OFFSET('Smelter Reference List'!$I$4,$S2312-4,0))</f>
        <v/>
      </c>
      <c r="K2312" s="297"/>
      <c r="L2312" s="297"/>
      <c r="M2312" s="297"/>
      <c r="N2312" s="297"/>
      <c r="O2312" s="297"/>
      <c r="P2312" s="297"/>
      <c r="Q2312" s="298"/>
      <c r="R2312" s="227"/>
      <c r="S2312" s="228" t="e">
        <f>IF(C2312="",NA(),MATCH($B2312&amp;$C2312,'Smelter Reference List'!$J:$J,0))</f>
        <v>#N/A</v>
      </c>
      <c r="T2312" s="229"/>
      <c r="U2312" s="229">
        <f t="shared" ca="1" si="73"/>
        <v>0</v>
      </c>
      <c r="V2312" s="229"/>
      <c r="W2312" s="229"/>
      <c r="Y2312" s="223" t="str">
        <f t="shared" si="74"/>
        <v/>
      </c>
    </row>
    <row r="2313" spans="1:25" s="223" customFormat="1" ht="20.25">
      <c r="A2313" s="293"/>
      <c r="B2313" s="294" t="str">
        <f>IF(LEN(A2313)=0,"",INDEX('Smelter Reference List'!$A:$A,MATCH($A2313,'Smelter Reference List'!$E:$E,0)))</f>
        <v/>
      </c>
      <c r="C2313" s="300" t="str">
        <f>IF(LEN(A2313)=0,"",INDEX('Smelter Reference List'!$C:$C,MATCH($A2313,'Smelter Reference List'!$E:$E,0)))</f>
        <v/>
      </c>
      <c r="D2313" s="294" t="str">
        <f ca="1">IF(ISERROR($S2313),"",OFFSET('Smelter Reference List'!$C$4,$S2313-4,0)&amp;"")</f>
        <v/>
      </c>
      <c r="E2313" s="294" t="str">
        <f ca="1">IF(ISERROR($S2313),"",OFFSET('Smelter Reference List'!$D$4,$S2313-4,0)&amp;"")</f>
        <v/>
      </c>
      <c r="F2313" s="294" t="str">
        <f ca="1">IF(ISERROR($S2313),"",OFFSET('Smelter Reference List'!$E$4,$S2313-4,0))</f>
        <v/>
      </c>
      <c r="G2313" s="294" t="str">
        <f ca="1">IF(C2313=$U$4,"Enter smelter details", IF(ISERROR($S2313),"",OFFSET('Smelter Reference List'!$F$4,$S2313-4,0)))</f>
        <v/>
      </c>
      <c r="H2313" s="295" t="str">
        <f ca="1">IF(ISERROR($S2313),"",OFFSET('Smelter Reference List'!$G$4,$S2313-4,0))</f>
        <v/>
      </c>
      <c r="I2313" s="296" t="str">
        <f ca="1">IF(ISERROR($S2313),"",OFFSET('Smelter Reference List'!$H$4,$S2313-4,0))</f>
        <v/>
      </c>
      <c r="J2313" s="296" t="str">
        <f ca="1">IF(ISERROR($S2313),"",OFFSET('Smelter Reference List'!$I$4,$S2313-4,0))</f>
        <v/>
      </c>
      <c r="K2313" s="297"/>
      <c r="L2313" s="297"/>
      <c r="M2313" s="297"/>
      <c r="N2313" s="297"/>
      <c r="O2313" s="297"/>
      <c r="P2313" s="297"/>
      <c r="Q2313" s="298"/>
      <c r="R2313" s="227"/>
      <c r="S2313" s="228" t="e">
        <f>IF(C2313="",NA(),MATCH($B2313&amp;$C2313,'Smelter Reference List'!$J:$J,0))</f>
        <v>#N/A</v>
      </c>
      <c r="T2313" s="229"/>
      <c r="U2313" s="229">
        <f t="shared" ca="1" si="73"/>
        <v>0</v>
      </c>
      <c r="V2313" s="229"/>
      <c r="W2313" s="229"/>
      <c r="Y2313" s="223" t="str">
        <f t="shared" si="74"/>
        <v/>
      </c>
    </row>
    <row r="2314" spans="1:25" s="223" customFormat="1" ht="20.25">
      <c r="A2314" s="293"/>
      <c r="B2314" s="294" t="str">
        <f>IF(LEN(A2314)=0,"",INDEX('Smelter Reference List'!$A:$A,MATCH($A2314,'Smelter Reference List'!$E:$E,0)))</f>
        <v/>
      </c>
      <c r="C2314" s="300" t="str">
        <f>IF(LEN(A2314)=0,"",INDEX('Smelter Reference List'!$C:$C,MATCH($A2314,'Smelter Reference List'!$E:$E,0)))</f>
        <v/>
      </c>
      <c r="D2314" s="294" t="str">
        <f ca="1">IF(ISERROR($S2314),"",OFFSET('Smelter Reference List'!$C$4,$S2314-4,0)&amp;"")</f>
        <v/>
      </c>
      <c r="E2314" s="294" t="str">
        <f ca="1">IF(ISERROR($S2314),"",OFFSET('Smelter Reference List'!$D$4,$S2314-4,0)&amp;"")</f>
        <v/>
      </c>
      <c r="F2314" s="294" t="str">
        <f ca="1">IF(ISERROR($S2314),"",OFFSET('Smelter Reference List'!$E$4,$S2314-4,0))</f>
        <v/>
      </c>
      <c r="G2314" s="294" t="str">
        <f ca="1">IF(C2314=$U$4,"Enter smelter details", IF(ISERROR($S2314),"",OFFSET('Smelter Reference List'!$F$4,$S2314-4,0)))</f>
        <v/>
      </c>
      <c r="H2314" s="295" t="str">
        <f ca="1">IF(ISERROR($S2314),"",OFFSET('Smelter Reference List'!$G$4,$S2314-4,0))</f>
        <v/>
      </c>
      <c r="I2314" s="296" t="str">
        <f ca="1">IF(ISERROR($S2314),"",OFFSET('Smelter Reference List'!$H$4,$S2314-4,0))</f>
        <v/>
      </c>
      <c r="J2314" s="296" t="str">
        <f ca="1">IF(ISERROR($S2314),"",OFFSET('Smelter Reference List'!$I$4,$S2314-4,0))</f>
        <v/>
      </c>
      <c r="K2314" s="297"/>
      <c r="L2314" s="297"/>
      <c r="M2314" s="297"/>
      <c r="N2314" s="297"/>
      <c r="O2314" s="297"/>
      <c r="P2314" s="297"/>
      <c r="Q2314" s="298"/>
      <c r="R2314" s="227"/>
      <c r="S2314" s="228" t="e">
        <f>IF(C2314="",NA(),MATCH($B2314&amp;$C2314,'Smelter Reference List'!$J:$J,0))</f>
        <v>#N/A</v>
      </c>
      <c r="T2314" s="229"/>
      <c r="U2314" s="229">
        <f t="shared" ca="1" si="73"/>
        <v>0</v>
      </c>
      <c r="V2314" s="229"/>
      <c r="W2314" s="229"/>
      <c r="Y2314" s="223" t="str">
        <f t="shared" si="74"/>
        <v/>
      </c>
    </row>
    <row r="2315" spans="1:25" s="223" customFormat="1" ht="20.25">
      <c r="A2315" s="293"/>
      <c r="B2315" s="294" t="str">
        <f>IF(LEN(A2315)=0,"",INDEX('Smelter Reference List'!$A:$A,MATCH($A2315,'Smelter Reference List'!$E:$E,0)))</f>
        <v/>
      </c>
      <c r="C2315" s="300" t="str">
        <f>IF(LEN(A2315)=0,"",INDEX('Smelter Reference List'!$C:$C,MATCH($A2315,'Smelter Reference List'!$E:$E,0)))</f>
        <v/>
      </c>
      <c r="D2315" s="294" t="str">
        <f ca="1">IF(ISERROR($S2315),"",OFFSET('Smelter Reference List'!$C$4,$S2315-4,0)&amp;"")</f>
        <v/>
      </c>
      <c r="E2315" s="294" t="str">
        <f ca="1">IF(ISERROR($S2315),"",OFFSET('Smelter Reference List'!$D$4,$S2315-4,0)&amp;"")</f>
        <v/>
      </c>
      <c r="F2315" s="294" t="str">
        <f ca="1">IF(ISERROR($S2315),"",OFFSET('Smelter Reference List'!$E$4,$S2315-4,0))</f>
        <v/>
      </c>
      <c r="G2315" s="294" t="str">
        <f ca="1">IF(C2315=$U$4,"Enter smelter details", IF(ISERROR($S2315),"",OFFSET('Smelter Reference List'!$F$4,$S2315-4,0)))</f>
        <v/>
      </c>
      <c r="H2315" s="295" t="str">
        <f ca="1">IF(ISERROR($S2315),"",OFFSET('Smelter Reference List'!$G$4,$S2315-4,0))</f>
        <v/>
      </c>
      <c r="I2315" s="296" t="str">
        <f ca="1">IF(ISERROR($S2315),"",OFFSET('Smelter Reference List'!$H$4,$S2315-4,0))</f>
        <v/>
      </c>
      <c r="J2315" s="296" t="str">
        <f ca="1">IF(ISERROR($S2315),"",OFFSET('Smelter Reference List'!$I$4,$S2315-4,0))</f>
        <v/>
      </c>
      <c r="K2315" s="297"/>
      <c r="L2315" s="297"/>
      <c r="M2315" s="297"/>
      <c r="N2315" s="297"/>
      <c r="O2315" s="297"/>
      <c r="P2315" s="297"/>
      <c r="Q2315" s="298"/>
      <c r="R2315" s="227"/>
      <c r="S2315" s="228" t="e">
        <f>IF(C2315="",NA(),MATCH($B2315&amp;$C2315,'Smelter Reference List'!$J:$J,0))</f>
        <v>#N/A</v>
      </c>
      <c r="T2315" s="229"/>
      <c r="U2315" s="229">
        <f t="shared" ca="1" si="73"/>
        <v>0</v>
      </c>
      <c r="V2315" s="229"/>
      <c r="W2315" s="229"/>
      <c r="Y2315" s="223" t="str">
        <f t="shared" si="74"/>
        <v/>
      </c>
    </row>
    <row r="2316" spans="1:25" s="223" customFormat="1" ht="20.25">
      <c r="A2316" s="293"/>
      <c r="B2316" s="294" t="str">
        <f>IF(LEN(A2316)=0,"",INDEX('Smelter Reference List'!$A:$A,MATCH($A2316,'Smelter Reference List'!$E:$E,0)))</f>
        <v/>
      </c>
      <c r="C2316" s="300" t="str">
        <f>IF(LEN(A2316)=0,"",INDEX('Smelter Reference List'!$C:$C,MATCH($A2316,'Smelter Reference List'!$E:$E,0)))</f>
        <v/>
      </c>
      <c r="D2316" s="294" t="str">
        <f ca="1">IF(ISERROR($S2316),"",OFFSET('Smelter Reference List'!$C$4,$S2316-4,0)&amp;"")</f>
        <v/>
      </c>
      <c r="E2316" s="294" t="str">
        <f ca="1">IF(ISERROR($S2316),"",OFFSET('Smelter Reference List'!$D$4,$S2316-4,0)&amp;"")</f>
        <v/>
      </c>
      <c r="F2316" s="294" t="str">
        <f ca="1">IF(ISERROR($S2316),"",OFFSET('Smelter Reference List'!$E$4,$S2316-4,0))</f>
        <v/>
      </c>
      <c r="G2316" s="294" t="str">
        <f ca="1">IF(C2316=$U$4,"Enter smelter details", IF(ISERROR($S2316),"",OFFSET('Smelter Reference List'!$F$4,$S2316-4,0)))</f>
        <v/>
      </c>
      <c r="H2316" s="295" t="str">
        <f ca="1">IF(ISERROR($S2316),"",OFFSET('Smelter Reference List'!$G$4,$S2316-4,0))</f>
        <v/>
      </c>
      <c r="I2316" s="296" t="str">
        <f ca="1">IF(ISERROR($S2316),"",OFFSET('Smelter Reference List'!$H$4,$S2316-4,0))</f>
        <v/>
      </c>
      <c r="J2316" s="296" t="str">
        <f ca="1">IF(ISERROR($S2316),"",OFFSET('Smelter Reference List'!$I$4,$S2316-4,0))</f>
        <v/>
      </c>
      <c r="K2316" s="297"/>
      <c r="L2316" s="297"/>
      <c r="M2316" s="297"/>
      <c r="N2316" s="297"/>
      <c r="O2316" s="297"/>
      <c r="P2316" s="297"/>
      <c r="Q2316" s="298"/>
      <c r="R2316" s="227"/>
      <c r="S2316" s="228" t="e">
        <f>IF(C2316="",NA(),MATCH($B2316&amp;$C2316,'Smelter Reference List'!$J:$J,0))</f>
        <v>#N/A</v>
      </c>
      <c r="T2316" s="229"/>
      <c r="U2316" s="229">
        <f t="shared" ca="1" si="73"/>
        <v>0</v>
      </c>
      <c r="V2316" s="229"/>
      <c r="W2316" s="229"/>
      <c r="Y2316" s="223" t="str">
        <f t="shared" si="74"/>
        <v/>
      </c>
    </row>
    <row r="2317" spans="1:25" s="223" customFormat="1" ht="20.25">
      <c r="A2317" s="293"/>
      <c r="B2317" s="294" t="str">
        <f>IF(LEN(A2317)=0,"",INDEX('Smelter Reference List'!$A:$A,MATCH($A2317,'Smelter Reference List'!$E:$E,0)))</f>
        <v/>
      </c>
      <c r="C2317" s="300" t="str">
        <f>IF(LEN(A2317)=0,"",INDEX('Smelter Reference List'!$C:$C,MATCH($A2317,'Smelter Reference List'!$E:$E,0)))</f>
        <v/>
      </c>
      <c r="D2317" s="294" t="str">
        <f ca="1">IF(ISERROR($S2317),"",OFFSET('Smelter Reference List'!$C$4,$S2317-4,0)&amp;"")</f>
        <v/>
      </c>
      <c r="E2317" s="294" t="str">
        <f ca="1">IF(ISERROR($S2317),"",OFFSET('Smelter Reference List'!$D$4,$S2317-4,0)&amp;"")</f>
        <v/>
      </c>
      <c r="F2317" s="294" t="str">
        <f ca="1">IF(ISERROR($S2317),"",OFFSET('Smelter Reference List'!$E$4,$S2317-4,0))</f>
        <v/>
      </c>
      <c r="G2317" s="294" t="str">
        <f ca="1">IF(C2317=$U$4,"Enter smelter details", IF(ISERROR($S2317),"",OFFSET('Smelter Reference List'!$F$4,$S2317-4,0)))</f>
        <v/>
      </c>
      <c r="H2317" s="295" t="str">
        <f ca="1">IF(ISERROR($S2317),"",OFFSET('Smelter Reference List'!$G$4,$S2317-4,0))</f>
        <v/>
      </c>
      <c r="I2317" s="296" t="str">
        <f ca="1">IF(ISERROR($S2317),"",OFFSET('Smelter Reference List'!$H$4,$S2317-4,0))</f>
        <v/>
      </c>
      <c r="J2317" s="296" t="str">
        <f ca="1">IF(ISERROR($S2317),"",OFFSET('Smelter Reference List'!$I$4,$S2317-4,0))</f>
        <v/>
      </c>
      <c r="K2317" s="297"/>
      <c r="L2317" s="297"/>
      <c r="M2317" s="297"/>
      <c r="N2317" s="297"/>
      <c r="O2317" s="297"/>
      <c r="P2317" s="297"/>
      <c r="Q2317" s="298"/>
      <c r="R2317" s="227"/>
      <c r="S2317" s="228" t="e">
        <f>IF(C2317="",NA(),MATCH($B2317&amp;$C2317,'Smelter Reference List'!$J:$J,0))</f>
        <v>#N/A</v>
      </c>
      <c r="T2317" s="229"/>
      <c r="U2317" s="229">
        <f t="shared" ca="1" si="73"/>
        <v>0</v>
      </c>
      <c r="V2317" s="229"/>
      <c r="W2317" s="229"/>
      <c r="Y2317" s="223" t="str">
        <f t="shared" si="74"/>
        <v/>
      </c>
    </row>
    <row r="2318" spans="1:25" s="223" customFormat="1" ht="20.25">
      <c r="A2318" s="293"/>
      <c r="B2318" s="294" t="str">
        <f>IF(LEN(A2318)=0,"",INDEX('Smelter Reference List'!$A:$A,MATCH($A2318,'Smelter Reference List'!$E:$E,0)))</f>
        <v/>
      </c>
      <c r="C2318" s="300" t="str">
        <f>IF(LEN(A2318)=0,"",INDEX('Smelter Reference List'!$C:$C,MATCH($A2318,'Smelter Reference List'!$E:$E,0)))</f>
        <v/>
      </c>
      <c r="D2318" s="294" t="str">
        <f ca="1">IF(ISERROR($S2318),"",OFFSET('Smelter Reference List'!$C$4,$S2318-4,0)&amp;"")</f>
        <v/>
      </c>
      <c r="E2318" s="294" t="str">
        <f ca="1">IF(ISERROR($S2318),"",OFFSET('Smelter Reference List'!$D$4,$S2318-4,0)&amp;"")</f>
        <v/>
      </c>
      <c r="F2318" s="294" t="str">
        <f ca="1">IF(ISERROR($S2318),"",OFFSET('Smelter Reference List'!$E$4,$S2318-4,0))</f>
        <v/>
      </c>
      <c r="G2318" s="294" t="str">
        <f ca="1">IF(C2318=$U$4,"Enter smelter details", IF(ISERROR($S2318),"",OFFSET('Smelter Reference List'!$F$4,$S2318-4,0)))</f>
        <v/>
      </c>
      <c r="H2318" s="295" t="str">
        <f ca="1">IF(ISERROR($S2318),"",OFFSET('Smelter Reference List'!$G$4,$S2318-4,0))</f>
        <v/>
      </c>
      <c r="I2318" s="296" t="str">
        <f ca="1">IF(ISERROR($S2318),"",OFFSET('Smelter Reference List'!$H$4,$S2318-4,0))</f>
        <v/>
      </c>
      <c r="J2318" s="296" t="str">
        <f ca="1">IF(ISERROR($S2318),"",OFFSET('Smelter Reference List'!$I$4,$S2318-4,0))</f>
        <v/>
      </c>
      <c r="K2318" s="297"/>
      <c r="L2318" s="297"/>
      <c r="M2318" s="297"/>
      <c r="N2318" s="297"/>
      <c r="O2318" s="297"/>
      <c r="P2318" s="297"/>
      <c r="Q2318" s="298"/>
      <c r="R2318" s="227"/>
      <c r="S2318" s="228" t="e">
        <f>IF(C2318="",NA(),MATCH($B2318&amp;$C2318,'Smelter Reference List'!$J:$J,0))</f>
        <v>#N/A</v>
      </c>
      <c r="T2318" s="229"/>
      <c r="U2318" s="229">
        <f t="shared" ca="1" si="73"/>
        <v>0</v>
      </c>
      <c r="V2318" s="229"/>
      <c r="W2318" s="229"/>
      <c r="Y2318" s="223" t="str">
        <f t="shared" si="74"/>
        <v/>
      </c>
    </row>
    <row r="2319" spans="1:25" s="223" customFormat="1" ht="20.25">
      <c r="A2319" s="293"/>
      <c r="B2319" s="294" t="str">
        <f>IF(LEN(A2319)=0,"",INDEX('Smelter Reference List'!$A:$A,MATCH($A2319,'Smelter Reference List'!$E:$E,0)))</f>
        <v/>
      </c>
      <c r="C2319" s="300" t="str">
        <f>IF(LEN(A2319)=0,"",INDEX('Smelter Reference List'!$C:$C,MATCH($A2319,'Smelter Reference List'!$E:$E,0)))</f>
        <v/>
      </c>
      <c r="D2319" s="294" t="str">
        <f ca="1">IF(ISERROR($S2319),"",OFFSET('Smelter Reference List'!$C$4,$S2319-4,0)&amp;"")</f>
        <v/>
      </c>
      <c r="E2319" s="294" t="str">
        <f ca="1">IF(ISERROR($S2319),"",OFFSET('Smelter Reference List'!$D$4,$S2319-4,0)&amp;"")</f>
        <v/>
      </c>
      <c r="F2319" s="294" t="str">
        <f ca="1">IF(ISERROR($S2319),"",OFFSET('Smelter Reference List'!$E$4,$S2319-4,0))</f>
        <v/>
      </c>
      <c r="G2319" s="294" t="str">
        <f ca="1">IF(C2319=$U$4,"Enter smelter details", IF(ISERROR($S2319),"",OFFSET('Smelter Reference List'!$F$4,$S2319-4,0)))</f>
        <v/>
      </c>
      <c r="H2319" s="295" t="str">
        <f ca="1">IF(ISERROR($S2319),"",OFFSET('Smelter Reference List'!$G$4,$S2319-4,0))</f>
        <v/>
      </c>
      <c r="I2319" s="296" t="str">
        <f ca="1">IF(ISERROR($S2319),"",OFFSET('Smelter Reference List'!$H$4,$S2319-4,0))</f>
        <v/>
      </c>
      <c r="J2319" s="296" t="str">
        <f ca="1">IF(ISERROR($S2319),"",OFFSET('Smelter Reference List'!$I$4,$S2319-4,0))</f>
        <v/>
      </c>
      <c r="K2319" s="297"/>
      <c r="L2319" s="297"/>
      <c r="M2319" s="297"/>
      <c r="N2319" s="297"/>
      <c r="O2319" s="297"/>
      <c r="P2319" s="297"/>
      <c r="Q2319" s="298"/>
      <c r="R2319" s="227"/>
      <c r="S2319" s="228" t="e">
        <f>IF(C2319="",NA(),MATCH($B2319&amp;$C2319,'Smelter Reference List'!$J:$J,0))</f>
        <v>#N/A</v>
      </c>
      <c r="T2319" s="229"/>
      <c r="U2319" s="229">
        <f t="shared" ca="1" si="73"/>
        <v>0</v>
      </c>
      <c r="V2319" s="229"/>
      <c r="W2319" s="229"/>
      <c r="Y2319" s="223" t="str">
        <f t="shared" si="74"/>
        <v/>
      </c>
    </row>
    <row r="2320" spans="1:25" s="223" customFormat="1" ht="20.25">
      <c r="A2320" s="293"/>
      <c r="B2320" s="294" t="str">
        <f>IF(LEN(A2320)=0,"",INDEX('Smelter Reference List'!$A:$A,MATCH($A2320,'Smelter Reference List'!$E:$E,0)))</f>
        <v/>
      </c>
      <c r="C2320" s="300" t="str">
        <f>IF(LEN(A2320)=0,"",INDEX('Smelter Reference List'!$C:$C,MATCH($A2320,'Smelter Reference List'!$E:$E,0)))</f>
        <v/>
      </c>
      <c r="D2320" s="294" t="str">
        <f ca="1">IF(ISERROR($S2320),"",OFFSET('Smelter Reference List'!$C$4,$S2320-4,0)&amp;"")</f>
        <v/>
      </c>
      <c r="E2320" s="294" t="str">
        <f ca="1">IF(ISERROR($S2320),"",OFFSET('Smelter Reference List'!$D$4,$S2320-4,0)&amp;"")</f>
        <v/>
      </c>
      <c r="F2320" s="294" t="str">
        <f ca="1">IF(ISERROR($S2320),"",OFFSET('Smelter Reference List'!$E$4,$S2320-4,0))</f>
        <v/>
      </c>
      <c r="G2320" s="294" t="str">
        <f ca="1">IF(C2320=$U$4,"Enter smelter details", IF(ISERROR($S2320),"",OFFSET('Smelter Reference List'!$F$4,$S2320-4,0)))</f>
        <v/>
      </c>
      <c r="H2320" s="295" t="str">
        <f ca="1">IF(ISERROR($S2320),"",OFFSET('Smelter Reference List'!$G$4,$S2320-4,0))</f>
        <v/>
      </c>
      <c r="I2320" s="296" t="str">
        <f ca="1">IF(ISERROR($S2320),"",OFFSET('Smelter Reference List'!$H$4,$S2320-4,0))</f>
        <v/>
      </c>
      <c r="J2320" s="296" t="str">
        <f ca="1">IF(ISERROR($S2320),"",OFFSET('Smelter Reference List'!$I$4,$S2320-4,0))</f>
        <v/>
      </c>
      <c r="K2320" s="297"/>
      <c r="L2320" s="297"/>
      <c r="M2320" s="297"/>
      <c r="N2320" s="297"/>
      <c r="O2320" s="297"/>
      <c r="P2320" s="297"/>
      <c r="Q2320" s="298"/>
      <c r="R2320" s="227"/>
      <c r="S2320" s="228" t="e">
        <f>IF(C2320="",NA(),MATCH($B2320&amp;$C2320,'Smelter Reference List'!$J:$J,0))</f>
        <v>#N/A</v>
      </c>
      <c r="T2320" s="229"/>
      <c r="U2320" s="229">
        <f t="shared" ca="1" si="73"/>
        <v>0</v>
      </c>
      <c r="V2320" s="229"/>
      <c r="W2320" s="229"/>
      <c r="Y2320" s="223" t="str">
        <f t="shared" si="74"/>
        <v/>
      </c>
    </row>
    <row r="2321" spans="1:25" s="223" customFormat="1" ht="20.25">
      <c r="A2321" s="293"/>
      <c r="B2321" s="294" t="str">
        <f>IF(LEN(A2321)=0,"",INDEX('Smelter Reference List'!$A:$A,MATCH($A2321,'Smelter Reference List'!$E:$E,0)))</f>
        <v/>
      </c>
      <c r="C2321" s="300" t="str">
        <f>IF(LEN(A2321)=0,"",INDEX('Smelter Reference List'!$C:$C,MATCH($A2321,'Smelter Reference List'!$E:$E,0)))</f>
        <v/>
      </c>
      <c r="D2321" s="294" t="str">
        <f ca="1">IF(ISERROR($S2321),"",OFFSET('Smelter Reference List'!$C$4,$S2321-4,0)&amp;"")</f>
        <v/>
      </c>
      <c r="E2321" s="294" t="str">
        <f ca="1">IF(ISERROR($S2321),"",OFFSET('Smelter Reference List'!$D$4,$S2321-4,0)&amp;"")</f>
        <v/>
      </c>
      <c r="F2321" s="294" t="str">
        <f ca="1">IF(ISERROR($S2321),"",OFFSET('Smelter Reference List'!$E$4,$S2321-4,0))</f>
        <v/>
      </c>
      <c r="G2321" s="294" t="str">
        <f ca="1">IF(C2321=$U$4,"Enter smelter details", IF(ISERROR($S2321),"",OFFSET('Smelter Reference List'!$F$4,$S2321-4,0)))</f>
        <v/>
      </c>
      <c r="H2321" s="295" t="str">
        <f ca="1">IF(ISERROR($S2321),"",OFFSET('Smelter Reference List'!$G$4,$S2321-4,0))</f>
        <v/>
      </c>
      <c r="I2321" s="296" t="str">
        <f ca="1">IF(ISERROR($S2321),"",OFFSET('Smelter Reference List'!$H$4,$S2321-4,0))</f>
        <v/>
      </c>
      <c r="J2321" s="296" t="str">
        <f ca="1">IF(ISERROR($S2321),"",OFFSET('Smelter Reference List'!$I$4,$S2321-4,0))</f>
        <v/>
      </c>
      <c r="K2321" s="297"/>
      <c r="L2321" s="297"/>
      <c r="M2321" s="297"/>
      <c r="N2321" s="297"/>
      <c r="O2321" s="297"/>
      <c r="P2321" s="297"/>
      <c r="Q2321" s="298"/>
      <c r="R2321" s="227"/>
      <c r="S2321" s="228" t="e">
        <f>IF(C2321="",NA(),MATCH($B2321&amp;$C2321,'Smelter Reference List'!$J:$J,0))</f>
        <v>#N/A</v>
      </c>
      <c r="T2321" s="229"/>
      <c r="U2321" s="229">
        <f t="shared" ca="1" si="73"/>
        <v>0</v>
      </c>
      <c r="V2321" s="229"/>
      <c r="W2321" s="229"/>
      <c r="Y2321" s="223" t="str">
        <f t="shared" si="74"/>
        <v/>
      </c>
    </row>
    <row r="2322" spans="1:25" s="223" customFormat="1" ht="20.25">
      <c r="A2322" s="293"/>
      <c r="B2322" s="294" t="str">
        <f>IF(LEN(A2322)=0,"",INDEX('Smelter Reference List'!$A:$A,MATCH($A2322,'Smelter Reference List'!$E:$E,0)))</f>
        <v/>
      </c>
      <c r="C2322" s="300" t="str">
        <f>IF(LEN(A2322)=0,"",INDEX('Smelter Reference List'!$C:$C,MATCH($A2322,'Smelter Reference List'!$E:$E,0)))</f>
        <v/>
      </c>
      <c r="D2322" s="294" t="str">
        <f ca="1">IF(ISERROR($S2322),"",OFFSET('Smelter Reference List'!$C$4,$S2322-4,0)&amp;"")</f>
        <v/>
      </c>
      <c r="E2322" s="294" t="str">
        <f ca="1">IF(ISERROR($S2322),"",OFFSET('Smelter Reference List'!$D$4,$S2322-4,0)&amp;"")</f>
        <v/>
      </c>
      <c r="F2322" s="294" t="str">
        <f ca="1">IF(ISERROR($S2322),"",OFFSET('Smelter Reference List'!$E$4,$S2322-4,0))</f>
        <v/>
      </c>
      <c r="G2322" s="294" t="str">
        <f ca="1">IF(C2322=$U$4,"Enter smelter details", IF(ISERROR($S2322),"",OFFSET('Smelter Reference List'!$F$4,$S2322-4,0)))</f>
        <v/>
      </c>
      <c r="H2322" s="295" t="str">
        <f ca="1">IF(ISERROR($S2322),"",OFFSET('Smelter Reference List'!$G$4,$S2322-4,0))</f>
        <v/>
      </c>
      <c r="I2322" s="296" t="str">
        <f ca="1">IF(ISERROR($S2322),"",OFFSET('Smelter Reference List'!$H$4,$S2322-4,0))</f>
        <v/>
      </c>
      <c r="J2322" s="296" t="str">
        <f ca="1">IF(ISERROR($S2322),"",OFFSET('Smelter Reference List'!$I$4,$S2322-4,0))</f>
        <v/>
      </c>
      <c r="K2322" s="297"/>
      <c r="L2322" s="297"/>
      <c r="M2322" s="297"/>
      <c r="N2322" s="297"/>
      <c r="O2322" s="297"/>
      <c r="P2322" s="297"/>
      <c r="Q2322" s="298"/>
      <c r="R2322" s="227"/>
      <c r="S2322" s="228" t="e">
        <f>IF(C2322="",NA(),MATCH($B2322&amp;$C2322,'Smelter Reference List'!$J:$J,0))</f>
        <v>#N/A</v>
      </c>
      <c r="T2322" s="229"/>
      <c r="U2322" s="229">
        <f t="shared" ca="1" si="73"/>
        <v>0</v>
      </c>
      <c r="V2322" s="229"/>
      <c r="W2322" s="229"/>
      <c r="Y2322" s="223" t="str">
        <f t="shared" si="74"/>
        <v/>
      </c>
    </row>
    <row r="2323" spans="1:25" s="223" customFormat="1" ht="20.25">
      <c r="A2323" s="293"/>
      <c r="B2323" s="294" t="str">
        <f>IF(LEN(A2323)=0,"",INDEX('Smelter Reference List'!$A:$A,MATCH($A2323,'Smelter Reference List'!$E:$E,0)))</f>
        <v/>
      </c>
      <c r="C2323" s="300" t="str">
        <f>IF(LEN(A2323)=0,"",INDEX('Smelter Reference List'!$C:$C,MATCH($A2323,'Smelter Reference List'!$E:$E,0)))</f>
        <v/>
      </c>
      <c r="D2323" s="294" t="str">
        <f ca="1">IF(ISERROR($S2323),"",OFFSET('Smelter Reference List'!$C$4,$S2323-4,0)&amp;"")</f>
        <v/>
      </c>
      <c r="E2323" s="294" t="str">
        <f ca="1">IF(ISERROR($S2323),"",OFFSET('Smelter Reference List'!$D$4,$S2323-4,0)&amp;"")</f>
        <v/>
      </c>
      <c r="F2323" s="294" t="str">
        <f ca="1">IF(ISERROR($S2323),"",OFFSET('Smelter Reference List'!$E$4,$S2323-4,0))</f>
        <v/>
      </c>
      <c r="G2323" s="294" t="str">
        <f ca="1">IF(C2323=$U$4,"Enter smelter details", IF(ISERROR($S2323),"",OFFSET('Smelter Reference List'!$F$4,$S2323-4,0)))</f>
        <v/>
      </c>
      <c r="H2323" s="295" t="str">
        <f ca="1">IF(ISERROR($S2323),"",OFFSET('Smelter Reference List'!$G$4,$S2323-4,0))</f>
        <v/>
      </c>
      <c r="I2323" s="296" t="str">
        <f ca="1">IF(ISERROR($S2323),"",OFFSET('Smelter Reference List'!$H$4,$S2323-4,0))</f>
        <v/>
      </c>
      <c r="J2323" s="296" t="str">
        <f ca="1">IF(ISERROR($S2323),"",OFFSET('Smelter Reference List'!$I$4,$S2323-4,0))</f>
        <v/>
      </c>
      <c r="K2323" s="297"/>
      <c r="L2323" s="297"/>
      <c r="M2323" s="297"/>
      <c r="N2323" s="297"/>
      <c r="O2323" s="297"/>
      <c r="P2323" s="297"/>
      <c r="Q2323" s="298"/>
      <c r="R2323" s="227"/>
      <c r="S2323" s="228" t="e">
        <f>IF(C2323="",NA(),MATCH($B2323&amp;$C2323,'Smelter Reference List'!$J:$J,0))</f>
        <v>#N/A</v>
      </c>
      <c r="T2323" s="229"/>
      <c r="U2323" s="229">
        <f t="shared" ca="1" si="73"/>
        <v>0</v>
      </c>
      <c r="V2323" s="229"/>
      <c r="W2323" s="229"/>
      <c r="Y2323" s="223" t="str">
        <f t="shared" si="74"/>
        <v/>
      </c>
    </row>
    <row r="2324" spans="1:25" s="223" customFormat="1" ht="20.25">
      <c r="A2324" s="293"/>
      <c r="B2324" s="294" t="str">
        <f>IF(LEN(A2324)=0,"",INDEX('Smelter Reference List'!$A:$A,MATCH($A2324,'Smelter Reference List'!$E:$E,0)))</f>
        <v/>
      </c>
      <c r="C2324" s="300" t="str">
        <f>IF(LEN(A2324)=0,"",INDEX('Smelter Reference List'!$C:$C,MATCH($A2324,'Smelter Reference List'!$E:$E,0)))</f>
        <v/>
      </c>
      <c r="D2324" s="294" t="str">
        <f ca="1">IF(ISERROR($S2324),"",OFFSET('Smelter Reference List'!$C$4,$S2324-4,0)&amp;"")</f>
        <v/>
      </c>
      <c r="E2324" s="294" t="str">
        <f ca="1">IF(ISERROR($S2324),"",OFFSET('Smelter Reference List'!$D$4,$S2324-4,0)&amp;"")</f>
        <v/>
      </c>
      <c r="F2324" s="294" t="str">
        <f ca="1">IF(ISERROR($S2324),"",OFFSET('Smelter Reference List'!$E$4,$S2324-4,0))</f>
        <v/>
      </c>
      <c r="G2324" s="294" t="str">
        <f ca="1">IF(C2324=$U$4,"Enter smelter details", IF(ISERROR($S2324),"",OFFSET('Smelter Reference List'!$F$4,$S2324-4,0)))</f>
        <v/>
      </c>
      <c r="H2324" s="295" t="str">
        <f ca="1">IF(ISERROR($S2324),"",OFFSET('Smelter Reference List'!$G$4,$S2324-4,0))</f>
        <v/>
      </c>
      <c r="I2324" s="296" t="str">
        <f ca="1">IF(ISERROR($S2324),"",OFFSET('Smelter Reference List'!$H$4,$S2324-4,0))</f>
        <v/>
      </c>
      <c r="J2324" s="296" t="str">
        <f ca="1">IF(ISERROR($S2324),"",OFFSET('Smelter Reference List'!$I$4,$S2324-4,0))</f>
        <v/>
      </c>
      <c r="K2324" s="297"/>
      <c r="L2324" s="297"/>
      <c r="M2324" s="297"/>
      <c r="N2324" s="297"/>
      <c r="O2324" s="297"/>
      <c r="P2324" s="297"/>
      <c r="Q2324" s="298"/>
      <c r="R2324" s="227"/>
      <c r="S2324" s="228" t="e">
        <f>IF(C2324="",NA(),MATCH($B2324&amp;$C2324,'Smelter Reference List'!$J:$J,0))</f>
        <v>#N/A</v>
      </c>
      <c r="T2324" s="229"/>
      <c r="U2324" s="229">
        <f t="shared" ca="1" si="73"/>
        <v>0</v>
      </c>
      <c r="V2324" s="229"/>
      <c r="W2324" s="229"/>
      <c r="Y2324" s="223" t="str">
        <f t="shared" si="74"/>
        <v/>
      </c>
    </row>
    <row r="2325" spans="1:25" s="223" customFormat="1" ht="20.25">
      <c r="A2325" s="293"/>
      <c r="B2325" s="294" t="str">
        <f>IF(LEN(A2325)=0,"",INDEX('Smelter Reference List'!$A:$A,MATCH($A2325,'Smelter Reference List'!$E:$E,0)))</f>
        <v/>
      </c>
      <c r="C2325" s="300" t="str">
        <f>IF(LEN(A2325)=0,"",INDEX('Smelter Reference List'!$C:$C,MATCH($A2325,'Smelter Reference List'!$E:$E,0)))</f>
        <v/>
      </c>
      <c r="D2325" s="294" t="str">
        <f ca="1">IF(ISERROR($S2325),"",OFFSET('Smelter Reference List'!$C$4,$S2325-4,0)&amp;"")</f>
        <v/>
      </c>
      <c r="E2325" s="294" t="str">
        <f ca="1">IF(ISERROR($S2325),"",OFFSET('Smelter Reference List'!$D$4,$S2325-4,0)&amp;"")</f>
        <v/>
      </c>
      <c r="F2325" s="294" t="str">
        <f ca="1">IF(ISERROR($S2325),"",OFFSET('Smelter Reference List'!$E$4,$S2325-4,0))</f>
        <v/>
      </c>
      <c r="G2325" s="294" t="str">
        <f ca="1">IF(C2325=$U$4,"Enter smelter details", IF(ISERROR($S2325),"",OFFSET('Smelter Reference List'!$F$4,$S2325-4,0)))</f>
        <v/>
      </c>
      <c r="H2325" s="295" t="str">
        <f ca="1">IF(ISERROR($S2325),"",OFFSET('Smelter Reference List'!$G$4,$S2325-4,0))</f>
        <v/>
      </c>
      <c r="I2325" s="296" t="str">
        <f ca="1">IF(ISERROR($S2325),"",OFFSET('Smelter Reference List'!$H$4,$S2325-4,0))</f>
        <v/>
      </c>
      <c r="J2325" s="296" t="str">
        <f ca="1">IF(ISERROR($S2325),"",OFFSET('Smelter Reference List'!$I$4,$S2325-4,0))</f>
        <v/>
      </c>
      <c r="K2325" s="297"/>
      <c r="L2325" s="297"/>
      <c r="M2325" s="297"/>
      <c r="N2325" s="297"/>
      <c r="O2325" s="297"/>
      <c r="P2325" s="297"/>
      <c r="Q2325" s="298"/>
      <c r="R2325" s="227"/>
      <c r="S2325" s="228" t="e">
        <f>IF(C2325="",NA(),MATCH($B2325&amp;$C2325,'Smelter Reference List'!$J:$J,0))</f>
        <v>#N/A</v>
      </c>
      <c r="T2325" s="229"/>
      <c r="U2325" s="229">
        <f t="shared" ca="1" si="73"/>
        <v>0</v>
      </c>
      <c r="V2325" s="229"/>
      <c r="W2325" s="229"/>
      <c r="Y2325" s="223" t="str">
        <f t="shared" si="74"/>
        <v/>
      </c>
    </row>
    <row r="2326" spans="1:25" s="223" customFormat="1" ht="20.25">
      <c r="A2326" s="293"/>
      <c r="B2326" s="294" t="str">
        <f>IF(LEN(A2326)=0,"",INDEX('Smelter Reference List'!$A:$A,MATCH($A2326,'Smelter Reference List'!$E:$E,0)))</f>
        <v/>
      </c>
      <c r="C2326" s="300" t="str">
        <f>IF(LEN(A2326)=0,"",INDEX('Smelter Reference List'!$C:$C,MATCH($A2326,'Smelter Reference List'!$E:$E,0)))</f>
        <v/>
      </c>
      <c r="D2326" s="294" t="str">
        <f ca="1">IF(ISERROR($S2326),"",OFFSET('Smelter Reference List'!$C$4,$S2326-4,0)&amp;"")</f>
        <v/>
      </c>
      <c r="E2326" s="294" t="str">
        <f ca="1">IF(ISERROR($S2326),"",OFFSET('Smelter Reference List'!$D$4,$S2326-4,0)&amp;"")</f>
        <v/>
      </c>
      <c r="F2326" s="294" t="str">
        <f ca="1">IF(ISERROR($S2326),"",OFFSET('Smelter Reference List'!$E$4,$S2326-4,0))</f>
        <v/>
      </c>
      <c r="G2326" s="294" t="str">
        <f ca="1">IF(C2326=$U$4,"Enter smelter details", IF(ISERROR($S2326),"",OFFSET('Smelter Reference List'!$F$4,$S2326-4,0)))</f>
        <v/>
      </c>
      <c r="H2326" s="295" t="str">
        <f ca="1">IF(ISERROR($S2326),"",OFFSET('Smelter Reference List'!$G$4,$S2326-4,0))</f>
        <v/>
      </c>
      <c r="I2326" s="296" t="str">
        <f ca="1">IF(ISERROR($S2326),"",OFFSET('Smelter Reference List'!$H$4,$S2326-4,0))</f>
        <v/>
      </c>
      <c r="J2326" s="296" t="str">
        <f ca="1">IF(ISERROR($S2326),"",OFFSET('Smelter Reference List'!$I$4,$S2326-4,0))</f>
        <v/>
      </c>
      <c r="K2326" s="297"/>
      <c r="L2326" s="297"/>
      <c r="M2326" s="297"/>
      <c r="N2326" s="297"/>
      <c r="O2326" s="297"/>
      <c r="P2326" s="297"/>
      <c r="Q2326" s="298"/>
      <c r="R2326" s="227"/>
      <c r="S2326" s="228" t="e">
        <f>IF(C2326="",NA(),MATCH($B2326&amp;$C2326,'Smelter Reference List'!$J:$J,0))</f>
        <v>#N/A</v>
      </c>
      <c r="T2326" s="229"/>
      <c r="U2326" s="229">
        <f t="shared" ca="1" si="73"/>
        <v>0</v>
      </c>
      <c r="V2326" s="229"/>
      <c r="W2326" s="229"/>
      <c r="Y2326" s="223" t="str">
        <f t="shared" si="74"/>
        <v/>
      </c>
    </row>
    <row r="2327" spans="1:25" s="223" customFormat="1" ht="20.25">
      <c r="A2327" s="293"/>
      <c r="B2327" s="294" t="str">
        <f>IF(LEN(A2327)=0,"",INDEX('Smelter Reference List'!$A:$A,MATCH($A2327,'Smelter Reference List'!$E:$E,0)))</f>
        <v/>
      </c>
      <c r="C2327" s="300" t="str">
        <f>IF(LEN(A2327)=0,"",INDEX('Smelter Reference List'!$C:$C,MATCH($A2327,'Smelter Reference List'!$E:$E,0)))</f>
        <v/>
      </c>
      <c r="D2327" s="294" t="str">
        <f ca="1">IF(ISERROR($S2327),"",OFFSET('Smelter Reference List'!$C$4,$S2327-4,0)&amp;"")</f>
        <v/>
      </c>
      <c r="E2327" s="294" t="str">
        <f ca="1">IF(ISERROR($S2327),"",OFFSET('Smelter Reference List'!$D$4,$S2327-4,0)&amp;"")</f>
        <v/>
      </c>
      <c r="F2327" s="294" t="str">
        <f ca="1">IF(ISERROR($S2327),"",OFFSET('Smelter Reference List'!$E$4,$S2327-4,0))</f>
        <v/>
      </c>
      <c r="G2327" s="294" t="str">
        <f ca="1">IF(C2327=$U$4,"Enter smelter details", IF(ISERROR($S2327),"",OFFSET('Smelter Reference List'!$F$4,$S2327-4,0)))</f>
        <v/>
      </c>
      <c r="H2327" s="295" t="str">
        <f ca="1">IF(ISERROR($S2327),"",OFFSET('Smelter Reference List'!$G$4,$S2327-4,0))</f>
        <v/>
      </c>
      <c r="I2327" s="296" t="str">
        <f ca="1">IF(ISERROR($S2327),"",OFFSET('Smelter Reference List'!$H$4,$S2327-4,0))</f>
        <v/>
      </c>
      <c r="J2327" s="296" t="str">
        <f ca="1">IF(ISERROR($S2327),"",OFFSET('Smelter Reference List'!$I$4,$S2327-4,0))</f>
        <v/>
      </c>
      <c r="K2327" s="297"/>
      <c r="L2327" s="297"/>
      <c r="M2327" s="297"/>
      <c r="N2327" s="297"/>
      <c r="O2327" s="297"/>
      <c r="P2327" s="297"/>
      <c r="Q2327" s="298"/>
      <c r="R2327" s="227"/>
      <c r="S2327" s="228" t="e">
        <f>IF(C2327="",NA(),MATCH($B2327&amp;$C2327,'Smelter Reference List'!$J:$J,0))</f>
        <v>#N/A</v>
      </c>
      <c r="T2327" s="229"/>
      <c r="U2327" s="229">
        <f t="shared" ca="1" si="73"/>
        <v>0</v>
      </c>
      <c r="V2327" s="229"/>
      <c r="W2327" s="229"/>
      <c r="Y2327" s="223" t="str">
        <f t="shared" si="74"/>
        <v/>
      </c>
    </row>
    <row r="2328" spans="1:25" s="223" customFormat="1" ht="20.25">
      <c r="A2328" s="293"/>
      <c r="B2328" s="294" t="str">
        <f>IF(LEN(A2328)=0,"",INDEX('Smelter Reference List'!$A:$A,MATCH($A2328,'Smelter Reference List'!$E:$E,0)))</f>
        <v/>
      </c>
      <c r="C2328" s="300" t="str">
        <f>IF(LEN(A2328)=0,"",INDEX('Smelter Reference List'!$C:$C,MATCH($A2328,'Smelter Reference List'!$E:$E,0)))</f>
        <v/>
      </c>
      <c r="D2328" s="294" t="str">
        <f ca="1">IF(ISERROR($S2328),"",OFFSET('Smelter Reference List'!$C$4,$S2328-4,0)&amp;"")</f>
        <v/>
      </c>
      <c r="E2328" s="294" t="str">
        <f ca="1">IF(ISERROR($S2328),"",OFFSET('Smelter Reference List'!$D$4,$S2328-4,0)&amp;"")</f>
        <v/>
      </c>
      <c r="F2328" s="294" t="str">
        <f ca="1">IF(ISERROR($S2328),"",OFFSET('Smelter Reference List'!$E$4,$S2328-4,0))</f>
        <v/>
      </c>
      <c r="G2328" s="294" t="str">
        <f ca="1">IF(C2328=$U$4,"Enter smelter details", IF(ISERROR($S2328),"",OFFSET('Smelter Reference List'!$F$4,$S2328-4,0)))</f>
        <v/>
      </c>
      <c r="H2328" s="295" t="str">
        <f ca="1">IF(ISERROR($S2328),"",OFFSET('Smelter Reference List'!$G$4,$S2328-4,0))</f>
        <v/>
      </c>
      <c r="I2328" s="296" t="str">
        <f ca="1">IF(ISERROR($S2328),"",OFFSET('Smelter Reference List'!$H$4,$S2328-4,0))</f>
        <v/>
      </c>
      <c r="J2328" s="296" t="str">
        <f ca="1">IF(ISERROR($S2328),"",OFFSET('Smelter Reference List'!$I$4,$S2328-4,0))</f>
        <v/>
      </c>
      <c r="K2328" s="297"/>
      <c r="L2328" s="297"/>
      <c r="M2328" s="297"/>
      <c r="N2328" s="297"/>
      <c r="O2328" s="297"/>
      <c r="P2328" s="297"/>
      <c r="Q2328" s="298"/>
      <c r="R2328" s="227"/>
      <c r="S2328" s="228" t="e">
        <f>IF(C2328="",NA(),MATCH($B2328&amp;$C2328,'Smelter Reference List'!$J:$J,0))</f>
        <v>#N/A</v>
      </c>
      <c r="T2328" s="229"/>
      <c r="U2328" s="229">
        <f t="shared" ca="1" si="73"/>
        <v>0</v>
      </c>
      <c r="V2328" s="229"/>
      <c r="W2328" s="229"/>
      <c r="Y2328" s="223" t="str">
        <f t="shared" si="74"/>
        <v/>
      </c>
    </row>
    <row r="2329" spans="1:25" s="223" customFormat="1" ht="20.25">
      <c r="A2329" s="293"/>
      <c r="B2329" s="294" t="str">
        <f>IF(LEN(A2329)=0,"",INDEX('Smelter Reference List'!$A:$A,MATCH($A2329,'Smelter Reference List'!$E:$E,0)))</f>
        <v/>
      </c>
      <c r="C2329" s="300" t="str">
        <f>IF(LEN(A2329)=0,"",INDEX('Smelter Reference List'!$C:$C,MATCH($A2329,'Smelter Reference List'!$E:$E,0)))</f>
        <v/>
      </c>
      <c r="D2329" s="294" t="str">
        <f ca="1">IF(ISERROR($S2329),"",OFFSET('Smelter Reference List'!$C$4,$S2329-4,0)&amp;"")</f>
        <v/>
      </c>
      <c r="E2329" s="294" t="str">
        <f ca="1">IF(ISERROR($S2329),"",OFFSET('Smelter Reference List'!$D$4,$S2329-4,0)&amp;"")</f>
        <v/>
      </c>
      <c r="F2329" s="294" t="str">
        <f ca="1">IF(ISERROR($S2329),"",OFFSET('Smelter Reference List'!$E$4,$S2329-4,0))</f>
        <v/>
      </c>
      <c r="G2329" s="294" t="str">
        <f ca="1">IF(C2329=$U$4,"Enter smelter details", IF(ISERROR($S2329),"",OFFSET('Smelter Reference List'!$F$4,$S2329-4,0)))</f>
        <v/>
      </c>
      <c r="H2329" s="295" t="str">
        <f ca="1">IF(ISERROR($S2329),"",OFFSET('Smelter Reference List'!$G$4,$S2329-4,0))</f>
        <v/>
      </c>
      <c r="I2329" s="296" t="str">
        <f ca="1">IF(ISERROR($S2329),"",OFFSET('Smelter Reference List'!$H$4,$S2329-4,0))</f>
        <v/>
      </c>
      <c r="J2329" s="296" t="str">
        <f ca="1">IF(ISERROR($S2329),"",OFFSET('Smelter Reference List'!$I$4,$S2329-4,0))</f>
        <v/>
      </c>
      <c r="K2329" s="297"/>
      <c r="L2329" s="297"/>
      <c r="M2329" s="297"/>
      <c r="N2329" s="297"/>
      <c r="O2329" s="297"/>
      <c r="P2329" s="297"/>
      <c r="Q2329" s="298"/>
      <c r="R2329" s="227"/>
      <c r="S2329" s="228" t="e">
        <f>IF(C2329="",NA(),MATCH($B2329&amp;$C2329,'Smelter Reference List'!$J:$J,0))</f>
        <v>#N/A</v>
      </c>
      <c r="T2329" s="229"/>
      <c r="U2329" s="229">
        <f t="shared" ca="1" si="73"/>
        <v>0</v>
      </c>
      <c r="V2329" s="229"/>
      <c r="W2329" s="229"/>
      <c r="Y2329" s="223" t="str">
        <f t="shared" si="74"/>
        <v/>
      </c>
    </row>
    <row r="2330" spans="1:25" s="223" customFormat="1" ht="20.25">
      <c r="A2330" s="293"/>
      <c r="B2330" s="294" t="str">
        <f>IF(LEN(A2330)=0,"",INDEX('Smelter Reference List'!$A:$A,MATCH($A2330,'Smelter Reference List'!$E:$E,0)))</f>
        <v/>
      </c>
      <c r="C2330" s="300" t="str">
        <f>IF(LEN(A2330)=0,"",INDEX('Smelter Reference List'!$C:$C,MATCH($A2330,'Smelter Reference List'!$E:$E,0)))</f>
        <v/>
      </c>
      <c r="D2330" s="294" t="str">
        <f ca="1">IF(ISERROR($S2330),"",OFFSET('Smelter Reference List'!$C$4,$S2330-4,0)&amp;"")</f>
        <v/>
      </c>
      <c r="E2330" s="294" t="str">
        <f ca="1">IF(ISERROR($S2330),"",OFFSET('Smelter Reference List'!$D$4,$S2330-4,0)&amp;"")</f>
        <v/>
      </c>
      <c r="F2330" s="294" t="str">
        <f ca="1">IF(ISERROR($S2330),"",OFFSET('Smelter Reference List'!$E$4,$S2330-4,0))</f>
        <v/>
      </c>
      <c r="G2330" s="294" t="str">
        <f ca="1">IF(C2330=$U$4,"Enter smelter details", IF(ISERROR($S2330),"",OFFSET('Smelter Reference List'!$F$4,$S2330-4,0)))</f>
        <v/>
      </c>
      <c r="H2330" s="295" t="str">
        <f ca="1">IF(ISERROR($S2330),"",OFFSET('Smelter Reference List'!$G$4,$S2330-4,0))</f>
        <v/>
      </c>
      <c r="I2330" s="296" t="str">
        <f ca="1">IF(ISERROR($S2330),"",OFFSET('Smelter Reference List'!$H$4,$S2330-4,0))</f>
        <v/>
      </c>
      <c r="J2330" s="296" t="str">
        <f ca="1">IF(ISERROR($S2330),"",OFFSET('Smelter Reference List'!$I$4,$S2330-4,0))</f>
        <v/>
      </c>
      <c r="K2330" s="297"/>
      <c r="L2330" s="297"/>
      <c r="M2330" s="297"/>
      <c r="N2330" s="297"/>
      <c r="O2330" s="297"/>
      <c r="P2330" s="297"/>
      <c r="Q2330" s="298"/>
      <c r="R2330" s="227"/>
      <c r="S2330" s="228" t="e">
        <f>IF(C2330="",NA(),MATCH($B2330&amp;$C2330,'Smelter Reference List'!$J:$J,0))</f>
        <v>#N/A</v>
      </c>
      <c r="T2330" s="229"/>
      <c r="U2330" s="229">
        <f t="shared" ca="1" si="73"/>
        <v>0</v>
      </c>
      <c r="V2330" s="229"/>
      <c r="W2330" s="229"/>
      <c r="Y2330" s="223" t="str">
        <f t="shared" si="74"/>
        <v/>
      </c>
    </row>
    <row r="2331" spans="1:25" s="223" customFormat="1" ht="20.25">
      <c r="A2331" s="293"/>
      <c r="B2331" s="294" t="str">
        <f>IF(LEN(A2331)=0,"",INDEX('Smelter Reference List'!$A:$A,MATCH($A2331,'Smelter Reference List'!$E:$E,0)))</f>
        <v/>
      </c>
      <c r="C2331" s="300" t="str">
        <f>IF(LEN(A2331)=0,"",INDEX('Smelter Reference List'!$C:$C,MATCH($A2331,'Smelter Reference List'!$E:$E,0)))</f>
        <v/>
      </c>
      <c r="D2331" s="294" t="str">
        <f ca="1">IF(ISERROR($S2331),"",OFFSET('Smelter Reference List'!$C$4,$S2331-4,0)&amp;"")</f>
        <v/>
      </c>
      <c r="E2331" s="294" t="str">
        <f ca="1">IF(ISERROR($S2331),"",OFFSET('Smelter Reference List'!$D$4,$S2331-4,0)&amp;"")</f>
        <v/>
      </c>
      <c r="F2331" s="294" t="str">
        <f ca="1">IF(ISERROR($S2331),"",OFFSET('Smelter Reference List'!$E$4,$S2331-4,0))</f>
        <v/>
      </c>
      <c r="G2331" s="294" t="str">
        <f ca="1">IF(C2331=$U$4,"Enter smelter details", IF(ISERROR($S2331),"",OFFSET('Smelter Reference List'!$F$4,$S2331-4,0)))</f>
        <v/>
      </c>
      <c r="H2331" s="295" t="str">
        <f ca="1">IF(ISERROR($S2331),"",OFFSET('Smelter Reference List'!$G$4,$S2331-4,0))</f>
        <v/>
      </c>
      <c r="I2331" s="296" t="str">
        <f ca="1">IF(ISERROR($S2331),"",OFFSET('Smelter Reference List'!$H$4,$S2331-4,0))</f>
        <v/>
      </c>
      <c r="J2331" s="296" t="str">
        <f ca="1">IF(ISERROR($S2331),"",OFFSET('Smelter Reference List'!$I$4,$S2331-4,0))</f>
        <v/>
      </c>
      <c r="K2331" s="297"/>
      <c r="L2331" s="297"/>
      <c r="M2331" s="297"/>
      <c r="N2331" s="297"/>
      <c r="O2331" s="297"/>
      <c r="P2331" s="297"/>
      <c r="Q2331" s="298"/>
      <c r="R2331" s="227"/>
      <c r="S2331" s="228" t="e">
        <f>IF(C2331="",NA(),MATCH($B2331&amp;$C2331,'Smelter Reference List'!$J:$J,0))</f>
        <v>#N/A</v>
      </c>
      <c r="T2331" s="229"/>
      <c r="U2331" s="229">
        <f t="shared" ca="1" si="73"/>
        <v>0</v>
      </c>
      <c r="V2331" s="229"/>
      <c r="W2331" s="229"/>
      <c r="Y2331" s="223" t="str">
        <f t="shared" si="74"/>
        <v/>
      </c>
    </row>
    <row r="2332" spans="1:25" s="223" customFormat="1" ht="20.25">
      <c r="A2332" s="293"/>
      <c r="B2332" s="294" t="str">
        <f>IF(LEN(A2332)=0,"",INDEX('Smelter Reference List'!$A:$A,MATCH($A2332,'Smelter Reference List'!$E:$E,0)))</f>
        <v/>
      </c>
      <c r="C2332" s="300" t="str">
        <f>IF(LEN(A2332)=0,"",INDEX('Smelter Reference List'!$C:$C,MATCH($A2332,'Smelter Reference List'!$E:$E,0)))</f>
        <v/>
      </c>
      <c r="D2332" s="294" t="str">
        <f ca="1">IF(ISERROR($S2332),"",OFFSET('Smelter Reference List'!$C$4,$S2332-4,0)&amp;"")</f>
        <v/>
      </c>
      <c r="E2332" s="294" t="str">
        <f ca="1">IF(ISERROR($S2332),"",OFFSET('Smelter Reference List'!$D$4,$S2332-4,0)&amp;"")</f>
        <v/>
      </c>
      <c r="F2332" s="294" t="str">
        <f ca="1">IF(ISERROR($S2332),"",OFFSET('Smelter Reference List'!$E$4,$S2332-4,0))</f>
        <v/>
      </c>
      <c r="G2332" s="294" t="str">
        <f ca="1">IF(C2332=$U$4,"Enter smelter details", IF(ISERROR($S2332),"",OFFSET('Smelter Reference List'!$F$4,$S2332-4,0)))</f>
        <v/>
      </c>
      <c r="H2332" s="295" t="str">
        <f ca="1">IF(ISERROR($S2332),"",OFFSET('Smelter Reference List'!$G$4,$S2332-4,0))</f>
        <v/>
      </c>
      <c r="I2332" s="296" t="str">
        <f ca="1">IF(ISERROR($S2332),"",OFFSET('Smelter Reference List'!$H$4,$S2332-4,0))</f>
        <v/>
      </c>
      <c r="J2332" s="296" t="str">
        <f ca="1">IF(ISERROR($S2332),"",OFFSET('Smelter Reference List'!$I$4,$S2332-4,0))</f>
        <v/>
      </c>
      <c r="K2332" s="297"/>
      <c r="L2332" s="297"/>
      <c r="M2332" s="297"/>
      <c r="N2332" s="297"/>
      <c r="O2332" s="297"/>
      <c r="P2332" s="297"/>
      <c r="Q2332" s="298"/>
      <c r="R2332" s="227"/>
      <c r="S2332" s="228" t="e">
        <f>IF(C2332="",NA(),MATCH($B2332&amp;$C2332,'Smelter Reference List'!$J:$J,0))</f>
        <v>#N/A</v>
      </c>
      <c r="T2332" s="229"/>
      <c r="U2332" s="229">
        <f t="shared" ca="1" si="73"/>
        <v>0</v>
      </c>
      <c r="V2332" s="229"/>
      <c r="W2332" s="229"/>
      <c r="Y2332" s="223" t="str">
        <f t="shared" si="74"/>
        <v/>
      </c>
    </row>
    <row r="2333" spans="1:25" s="223" customFormat="1" ht="20.25">
      <c r="A2333" s="293"/>
      <c r="B2333" s="294" t="str">
        <f>IF(LEN(A2333)=0,"",INDEX('Smelter Reference List'!$A:$A,MATCH($A2333,'Smelter Reference List'!$E:$E,0)))</f>
        <v/>
      </c>
      <c r="C2333" s="300" t="str">
        <f>IF(LEN(A2333)=0,"",INDEX('Smelter Reference List'!$C:$C,MATCH($A2333,'Smelter Reference List'!$E:$E,0)))</f>
        <v/>
      </c>
      <c r="D2333" s="294" t="str">
        <f ca="1">IF(ISERROR($S2333),"",OFFSET('Smelter Reference List'!$C$4,$S2333-4,0)&amp;"")</f>
        <v/>
      </c>
      <c r="E2333" s="294" t="str">
        <f ca="1">IF(ISERROR($S2333),"",OFFSET('Smelter Reference List'!$D$4,$S2333-4,0)&amp;"")</f>
        <v/>
      </c>
      <c r="F2333" s="294" t="str">
        <f ca="1">IF(ISERROR($S2333),"",OFFSET('Smelter Reference List'!$E$4,$S2333-4,0))</f>
        <v/>
      </c>
      <c r="G2333" s="294" t="str">
        <f ca="1">IF(C2333=$U$4,"Enter smelter details", IF(ISERROR($S2333),"",OFFSET('Smelter Reference List'!$F$4,$S2333-4,0)))</f>
        <v/>
      </c>
      <c r="H2333" s="295" t="str">
        <f ca="1">IF(ISERROR($S2333),"",OFFSET('Smelter Reference List'!$G$4,$S2333-4,0))</f>
        <v/>
      </c>
      <c r="I2333" s="296" t="str">
        <f ca="1">IF(ISERROR($S2333),"",OFFSET('Smelter Reference List'!$H$4,$S2333-4,0))</f>
        <v/>
      </c>
      <c r="J2333" s="296" t="str">
        <f ca="1">IF(ISERROR($S2333),"",OFFSET('Smelter Reference List'!$I$4,$S2333-4,0))</f>
        <v/>
      </c>
      <c r="K2333" s="297"/>
      <c r="L2333" s="297"/>
      <c r="M2333" s="297"/>
      <c r="N2333" s="297"/>
      <c r="O2333" s="297"/>
      <c r="P2333" s="297"/>
      <c r="Q2333" s="298"/>
      <c r="R2333" s="227"/>
      <c r="S2333" s="228" t="e">
        <f>IF(C2333="",NA(),MATCH($B2333&amp;$C2333,'Smelter Reference List'!$J:$J,0))</f>
        <v>#N/A</v>
      </c>
      <c r="T2333" s="229"/>
      <c r="U2333" s="229">
        <f t="shared" ca="1" si="73"/>
        <v>0</v>
      </c>
      <c r="V2333" s="229"/>
      <c r="W2333" s="229"/>
      <c r="Y2333" s="223" t="str">
        <f t="shared" si="74"/>
        <v/>
      </c>
    </row>
    <row r="2334" spans="1:25" s="223" customFormat="1" ht="20.25">
      <c r="A2334" s="293"/>
      <c r="B2334" s="294" t="str">
        <f>IF(LEN(A2334)=0,"",INDEX('Smelter Reference List'!$A:$A,MATCH($A2334,'Smelter Reference List'!$E:$E,0)))</f>
        <v/>
      </c>
      <c r="C2334" s="300" t="str">
        <f>IF(LEN(A2334)=0,"",INDEX('Smelter Reference List'!$C:$C,MATCH($A2334,'Smelter Reference List'!$E:$E,0)))</f>
        <v/>
      </c>
      <c r="D2334" s="294" t="str">
        <f ca="1">IF(ISERROR($S2334),"",OFFSET('Smelter Reference List'!$C$4,$S2334-4,0)&amp;"")</f>
        <v/>
      </c>
      <c r="E2334" s="294" t="str">
        <f ca="1">IF(ISERROR($S2334),"",OFFSET('Smelter Reference List'!$D$4,$S2334-4,0)&amp;"")</f>
        <v/>
      </c>
      <c r="F2334" s="294" t="str">
        <f ca="1">IF(ISERROR($S2334),"",OFFSET('Smelter Reference List'!$E$4,$S2334-4,0))</f>
        <v/>
      </c>
      <c r="G2334" s="294" t="str">
        <f ca="1">IF(C2334=$U$4,"Enter smelter details", IF(ISERROR($S2334),"",OFFSET('Smelter Reference List'!$F$4,$S2334-4,0)))</f>
        <v/>
      </c>
      <c r="H2334" s="295" t="str">
        <f ca="1">IF(ISERROR($S2334),"",OFFSET('Smelter Reference List'!$G$4,$S2334-4,0))</f>
        <v/>
      </c>
      <c r="I2334" s="296" t="str">
        <f ca="1">IF(ISERROR($S2334),"",OFFSET('Smelter Reference List'!$H$4,$S2334-4,0))</f>
        <v/>
      </c>
      <c r="J2334" s="296" t="str">
        <f ca="1">IF(ISERROR($S2334),"",OFFSET('Smelter Reference List'!$I$4,$S2334-4,0))</f>
        <v/>
      </c>
      <c r="K2334" s="297"/>
      <c r="L2334" s="297"/>
      <c r="M2334" s="297"/>
      <c r="N2334" s="297"/>
      <c r="O2334" s="297"/>
      <c r="P2334" s="297"/>
      <c r="Q2334" s="298"/>
      <c r="R2334" s="227"/>
      <c r="S2334" s="228" t="e">
        <f>IF(C2334="",NA(),MATCH($B2334&amp;$C2334,'Smelter Reference List'!$J:$J,0))</f>
        <v>#N/A</v>
      </c>
      <c r="T2334" s="229"/>
      <c r="U2334" s="229">
        <f t="shared" ca="1" si="73"/>
        <v>0</v>
      </c>
      <c r="V2334" s="229"/>
      <c r="W2334" s="229"/>
      <c r="Y2334" s="223" t="str">
        <f t="shared" si="74"/>
        <v/>
      </c>
    </row>
    <row r="2335" spans="1:25" s="223" customFormat="1" ht="20.25">
      <c r="A2335" s="293"/>
      <c r="B2335" s="294" t="str">
        <f>IF(LEN(A2335)=0,"",INDEX('Smelter Reference List'!$A:$A,MATCH($A2335,'Smelter Reference List'!$E:$E,0)))</f>
        <v/>
      </c>
      <c r="C2335" s="300" t="str">
        <f>IF(LEN(A2335)=0,"",INDEX('Smelter Reference List'!$C:$C,MATCH($A2335,'Smelter Reference List'!$E:$E,0)))</f>
        <v/>
      </c>
      <c r="D2335" s="294" t="str">
        <f ca="1">IF(ISERROR($S2335),"",OFFSET('Smelter Reference List'!$C$4,$S2335-4,0)&amp;"")</f>
        <v/>
      </c>
      <c r="E2335" s="294" t="str">
        <f ca="1">IF(ISERROR($S2335),"",OFFSET('Smelter Reference List'!$D$4,$S2335-4,0)&amp;"")</f>
        <v/>
      </c>
      <c r="F2335" s="294" t="str">
        <f ca="1">IF(ISERROR($S2335),"",OFFSET('Smelter Reference List'!$E$4,$S2335-4,0))</f>
        <v/>
      </c>
      <c r="G2335" s="294" t="str">
        <f ca="1">IF(C2335=$U$4,"Enter smelter details", IF(ISERROR($S2335),"",OFFSET('Smelter Reference List'!$F$4,$S2335-4,0)))</f>
        <v/>
      </c>
      <c r="H2335" s="295" t="str">
        <f ca="1">IF(ISERROR($S2335),"",OFFSET('Smelter Reference List'!$G$4,$S2335-4,0))</f>
        <v/>
      </c>
      <c r="I2335" s="296" t="str">
        <f ca="1">IF(ISERROR($S2335),"",OFFSET('Smelter Reference List'!$H$4,$S2335-4,0))</f>
        <v/>
      </c>
      <c r="J2335" s="296" t="str">
        <f ca="1">IF(ISERROR($S2335),"",OFFSET('Smelter Reference List'!$I$4,$S2335-4,0))</f>
        <v/>
      </c>
      <c r="K2335" s="297"/>
      <c r="L2335" s="297"/>
      <c r="M2335" s="297"/>
      <c r="N2335" s="297"/>
      <c r="O2335" s="297"/>
      <c r="P2335" s="297"/>
      <c r="Q2335" s="298"/>
      <c r="R2335" s="227"/>
      <c r="S2335" s="228" t="e">
        <f>IF(C2335="",NA(),MATCH($B2335&amp;$C2335,'Smelter Reference List'!$J:$J,0))</f>
        <v>#N/A</v>
      </c>
      <c r="T2335" s="229"/>
      <c r="U2335" s="229">
        <f t="shared" ca="1" si="73"/>
        <v>0</v>
      </c>
      <c r="V2335" s="229"/>
      <c r="W2335" s="229"/>
      <c r="Y2335" s="223" t="str">
        <f t="shared" si="74"/>
        <v/>
      </c>
    </row>
    <row r="2336" spans="1:25" s="223" customFormat="1" ht="20.25">
      <c r="A2336" s="293"/>
      <c r="B2336" s="294" t="str">
        <f>IF(LEN(A2336)=0,"",INDEX('Smelter Reference List'!$A:$A,MATCH($A2336,'Smelter Reference List'!$E:$E,0)))</f>
        <v/>
      </c>
      <c r="C2336" s="300" t="str">
        <f>IF(LEN(A2336)=0,"",INDEX('Smelter Reference List'!$C:$C,MATCH($A2336,'Smelter Reference List'!$E:$E,0)))</f>
        <v/>
      </c>
      <c r="D2336" s="294" t="str">
        <f ca="1">IF(ISERROR($S2336),"",OFFSET('Smelter Reference List'!$C$4,$S2336-4,0)&amp;"")</f>
        <v/>
      </c>
      <c r="E2336" s="294" t="str">
        <f ca="1">IF(ISERROR($S2336),"",OFFSET('Smelter Reference List'!$D$4,$S2336-4,0)&amp;"")</f>
        <v/>
      </c>
      <c r="F2336" s="294" t="str">
        <f ca="1">IF(ISERROR($S2336),"",OFFSET('Smelter Reference List'!$E$4,$S2336-4,0))</f>
        <v/>
      </c>
      <c r="G2336" s="294" t="str">
        <f ca="1">IF(C2336=$U$4,"Enter smelter details", IF(ISERROR($S2336),"",OFFSET('Smelter Reference List'!$F$4,$S2336-4,0)))</f>
        <v/>
      </c>
      <c r="H2336" s="295" t="str">
        <f ca="1">IF(ISERROR($S2336),"",OFFSET('Smelter Reference List'!$G$4,$S2336-4,0))</f>
        <v/>
      </c>
      <c r="I2336" s="296" t="str">
        <f ca="1">IF(ISERROR($S2336),"",OFFSET('Smelter Reference List'!$H$4,$S2336-4,0))</f>
        <v/>
      </c>
      <c r="J2336" s="296" t="str">
        <f ca="1">IF(ISERROR($S2336),"",OFFSET('Smelter Reference List'!$I$4,$S2336-4,0))</f>
        <v/>
      </c>
      <c r="K2336" s="297"/>
      <c r="L2336" s="297"/>
      <c r="M2336" s="297"/>
      <c r="N2336" s="297"/>
      <c r="O2336" s="297"/>
      <c r="P2336" s="297"/>
      <c r="Q2336" s="298"/>
      <c r="R2336" s="227"/>
      <c r="S2336" s="228" t="e">
        <f>IF(C2336="",NA(),MATCH($B2336&amp;$C2336,'Smelter Reference List'!$J:$J,0))</f>
        <v>#N/A</v>
      </c>
      <c r="T2336" s="229"/>
      <c r="U2336" s="229">
        <f t="shared" ca="1" si="73"/>
        <v>0</v>
      </c>
      <c r="V2336" s="229"/>
      <c r="W2336" s="229"/>
      <c r="Y2336" s="223" t="str">
        <f t="shared" si="74"/>
        <v/>
      </c>
    </row>
    <row r="2337" spans="1:25" s="223" customFormat="1" ht="20.25">
      <c r="A2337" s="293"/>
      <c r="B2337" s="294" t="str">
        <f>IF(LEN(A2337)=0,"",INDEX('Smelter Reference List'!$A:$A,MATCH($A2337,'Smelter Reference List'!$E:$E,0)))</f>
        <v/>
      </c>
      <c r="C2337" s="300" t="str">
        <f>IF(LEN(A2337)=0,"",INDEX('Smelter Reference List'!$C:$C,MATCH($A2337,'Smelter Reference List'!$E:$E,0)))</f>
        <v/>
      </c>
      <c r="D2337" s="294" t="str">
        <f ca="1">IF(ISERROR($S2337),"",OFFSET('Smelter Reference List'!$C$4,$S2337-4,0)&amp;"")</f>
        <v/>
      </c>
      <c r="E2337" s="294" t="str">
        <f ca="1">IF(ISERROR($S2337),"",OFFSET('Smelter Reference List'!$D$4,$S2337-4,0)&amp;"")</f>
        <v/>
      </c>
      <c r="F2337" s="294" t="str">
        <f ca="1">IF(ISERROR($S2337),"",OFFSET('Smelter Reference List'!$E$4,$S2337-4,0))</f>
        <v/>
      </c>
      <c r="G2337" s="294" t="str">
        <f ca="1">IF(C2337=$U$4,"Enter smelter details", IF(ISERROR($S2337),"",OFFSET('Smelter Reference List'!$F$4,$S2337-4,0)))</f>
        <v/>
      </c>
      <c r="H2337" s="295" t="str">
        <f ca="1">IF(ISERROR($S2337),"",OFFSET('Smelter Reference List'!$G$4,$S2337-4,0))</f>
        <v/>
      </c>
      <c r="I2337" s="296" t="str">
        <f ca="1">IF(ISERROR($S2337),"",OFFSET('Smelter Reference List'!$H$4,$S2337-4,0))</f>
        <v/>
      </c>
      <c r="J2337" s="296" t="str">
        <f ca="1">IF(ISERROR($S2337),"",OFFSET('Smelter Reference List'!$I$4,$S2337-4,0))</f>
        <v/>
      </c>
      <c r="K2337" s="297"/>
      <c r="L2337" s="297"/>
      <c r="M2337" s="297"/>
      <c r="N2337" s="297"/>
      <c r="O2337" s="297"/>
      <c r="P2337" s="297"/>
      <c r="Q2337" s="298"/>
      <c r="R2337" s="227"/>
      <c r="S2337" s="228" t="e">
        <f>IF(C2337="",NA(),MATCH($B2337&amp;$C2337,'Smelter Reference List'!$J:$J,0))</f>
        <v>#N/A</v>
      </c>
      <c r="T2337" s="229"/>
      <c r="U2337" s="229">
        <f t="shared" ca="1" si="73"/>
        <v>0</v>
      </c>
      <c r="V2337" s="229"/>
      <c r="W2337" s="229"/>
      <c r="Y2337" s="223" t="str">
        <f t="shared" si="74"/>
        <v/>
      </c>
    </row>
    <row r="2338" spans="1:25" s="223" customFormat="1" ht="20.25">
      <c r="A2338" s="293"/>
      <c r="B2338" s="294" t="str">
        <f>IF(LEN(A2338)=0,"",INDEX('Smelter Reference List'!$A:$A,MATCH($A2338,'Smelter Reference List'!$E:$E,0)))</f>
        <v/>
      </c>
      <c r="C2338" s="300" t="str">
        <f>IF(LEN(A2338)=0,"",INDEX('Smelter Reference List'!$C:$C,MATCH($A2338,'Smelter Reference List'!$E:$E,0)))</f>
        <v/>
      </c>
      <c r="D2338" s="294" t="str">
        <f ca="1">IF(ISERROR($S2338),"",OFFSET('Smelter Reference List'!$C$4,$S2338-4,0)&amp;"")</f>
        <v/>
      </c>
      <c r="E2338" s="294" t="str">
        <f ca="1">IF(ISERROR($S2338),"",OFFSET('Smelter Reference List'!$D$4,$S2338-4,0)&amp;"")</f>
        <v/>
      </c>
      <c r="F2338" s="294" t="str">
        <f ca="1">IF(ISERROR($S2338),"",OFFSET('Smelter Reference List'!$E$4,$S2338-4,0))</f>
        <v/>
      </c>
      <c r="G2338" s="294" t="str">
        <f ca="1">IF(C2338=$U$4,"Enter smelter details", IF(ISERROR($S2338),"",OFFSET('Smelter Reference List'!$F$4,$S2338-4,0)))</f>
        <v/>
      </c>
      <c r="H2338" s="295" t="str">
        <f ca="1">IF(ISERROR($S2338),"",OFFSET('Smelter Reference List'!$G$4,$S2338-4,0))</f>
        <v/>
      </c>
      <c r="I2338" s="296" t="str">
        <f ca="1">IF(ISERROR($S2338),"",OFFSET('Smelter Reference List'!$H$4,$S2338-4,0))</f>
        <v/>
      </c>
      <c r="J2338" s="296" t="str">
        <f ca="1">IF(ISERROR($S2338),"",OFFSET('Smelter Reference List'!$I$4,$S2338-4,0))</f>
        <v/>
      </c>
      <c r="K2338" s="297"/>
      <c r="L2338" s="297"/>
      <c r="M2338" s="297"/>
      <c r="N2338" s="297"/>
      <c r="O2338" s="297"/>
      <c r="P2338" s="297"/>
      <c r="Q2338" s="298"/>
      <c r="R2338" s="227"/>
      <c r="S2338" s="228" t="e">
        <f>IF(C2338="",NA(),MATCH($B2338&amp;$C2338,'Smelter Reference List'!$J:$J,0))</f>
        <v>#N/A</v>
      </c>
      <c r="T2338" s="229"/>
      <c r="U2338" s="229">
        <f t="shared" ca="1" si="73"/>
        <v>0</v>
      </c>
      <c r="V2338" s="229"/>
      <c r="W2338" s="229"/>
      <c r="Y2338" s="223" t="str">
        <f t="shared" si="74"/>
        <v/>
      </c>
    </row>
    <row r="2339" spans="1:25" s="223" customFormat="1" ht="20.25">
      <c r="A2339" s="293"/>
      <c r="B2339" s="294" t="str">
        <f>IF(LEN(A2339)=0,"",INDEX('Smelter Reference List'!$A:$A,MATCH($A2339,'Smelter Reference List'!$E:$E,0)))</f>
        <v/>
      </c>
      <c r="C2339" s="300" t="str">
        <f>IF(LEN(A2339)=0,"",INDEX('Smelter Reference List'!$C:$C,MATCH($A2339,'Smelter Reference List'!$E:$E,0)))</f>
        <v/>
      </c>
      <c r="D2339" s="294" t="str">
        <f ca="1">IF(ISERROR($S2339),"",OFFSET('Smelter Reference List'!$C$4,$S2339-4,0)&amp;"")</f>
        <v/>
      </c>
      <c r="E2339" s="294" t="str">
        <f ca="1">IF(ISERROR($S2339),"",OFFSET('Smelter Reference List'!$D$4,$S2339-4,0)&amp;"")</f>
        <v/>
      </c>
      <c r="F2339" s="294" t="str">
        <f ca="1">IF(ISERROR($S2339),"",OFFSET('Smelter Reference List'!$E$4,$S2339-4,0))</f>
        <v/>
      </c>
      <c r="G2339" s="294" t="str">
        <f ca="1">IF(C2339=$U$4,"Enter smelter details", IF(ISERROR($S2339),"",OFFSET('Smelter Reference List'!$F$4,$S2339-4,0)))</f>
        <v/>
      </c>
      <c r="H2339" s="295" t="str">
        <f ca="1">IF(ISERROR($S2339),"",OFFSET('Smelter Reference List'!$G$4,$S2339-4,0))</f>
        <v/>
      </c>
      <c r="I2339" s="296" t="str">
        <f ca="1">IF(ISERROR($S2339),"",OFFSET('Smelter Reference List'!$H$4,$S2339-4,0))</f>
        <v/>
      </c>
      <c r="J2339" s="296" t="str">
        <f ca="1">IF(ISERROR($S2339),"",OFFSET('Smelter Reference List'!$I$4,$S2339-4,0))</f>
        <v/>
      </c>
      <c r="K2339" s="297"/>
      <c r="L2339" s="297"/>
      <c r="M2339" s="297"/>
      <c r="N2339" s="297"/>
      <c r="O2339" s="297"/>
      <c r="P2339" s="297"/>
      <c r="Q2339" s="298"/>
      <c r="R2339" s="227"/>
      <c r="S2339" s="228" t="e">
        <f>IF(C2339="",NA(),MATCH($B2339&amp;$C2339,'Smelter Reference List'!$J:$J,0))</f>
        <v>#N/A</v>
      </c>
      <c r="T2339" s="229"/>
      <c r="U2339" s="229">
        <f t="shared" ca="1" si="73"/>
        <v>0</v>
      </c>
      <c r="V2339" s="229"/>
      <c r="W2339" s="229"/>
      <c r="Y2339" s="223" t="str">
        <f t="shared" si="74"/>
        <v/>
      </c>
    </row>
    <row r="2340" spans="1:25" s="223" customFormat="1" ht="20.25">
      <c r="A2340" s="293"/>
      <c r="B2340" s="294" t="str">
        <f>IF(LEN(A2340)=0,"",INDEX('Smelter Reference List'!$A:$A,MATCH($A2340,'Smelter Reference List'!$E:$E,0)))</f>
        <v/>
      </c>
      <c r="C2340" s="300" t="str">
        <f>IF(LEN(A2340)=0,"",INDEX('Smelter Reference List'!$C:$C,MATCH($A2340,'Smelter Reference List'!$E:$E,0)))</f>
        <v/>
      </c>
      <c r="D2340" s="294" t="str">
        <f ca="1">IF(ISERROR($S2340),"",OFFSET('Smelter Reference List'!$C$4,$S2340-4,0)&amp;"")</f>
        <v/>
      </c>
      <c r="E2340" s="294" t="str">
        <f ca="1">IF(ISERROR($S2340),"",OFFSET('Smelter Reference List'!$D$4,$S2340-4,0)&amp;"")</f>
        <v/>
      </c>
      <c r="F2340" s="294" t="str">
        <f ca="1">IF(ISERROR($S2340),"",OFFSET('Smelter Reference List'!$E$4,$S2340-4,0))</f>
        <v/>
      </c>
      <c r="G2340" s="294" t="str">
        <f ca="1">IF(C2340=$U$4,"Enter smelter details", IF(ISERROR($S2340),"",OFFSET('Smelter Reference List'!$F$4,$S2340-4,0)))</f>
        <v/>
      </c>
      <c r="H2340" s="295" t="str">
        <f ca="1">IF(ISERROR($S2340),"",OFFSET('Smelter Reference List'!$G$4,$S2340-4,0))</f>
        <v/>
      </c>
      <c r="I2340" s="296" t="str">
        <f ca="1">IF(ISERROR($S2340),"",OFFSET('Smelter Reference List'!$H$4,$S2340-4,0))</f>
        <v/>
      </c>
      <c r="J2340" s="296" t="str">
        <f ca="1">IF(ISERROR($S2340),"",OFFSET('Smelter Reference List'!$I$4,$S2340-4,0))</f>
        <v/>
      </c>
      <c r="K2340" s="297"/>
      <c r="L2340" s="297"/>
      <c r="M2340" s="297"/>
      <c r="N2340" s="297"/>
      <c r="O2340" s="297"/>
      <c r="P2340" s="297"/>
      <c r="Q2340" s="298"/>
      <c r="R2340" s="227"/>
      <c r="S2340" s="228" t="e">
        <f>IF(C2340="",NA(),MATCH($B2340&amp;$C2340,'Smelter Reference List'!$J:$J,0))</f>
        <v>#N/A</v>
      </c>
      <c r="T2340" s="229"/>
      <c r="U2340" s="229">
        <f t="shared" ca="1" si="73"/>
        <v>0</v>
      </c>
      <c r="V2340" s="229"/>
      <c r="W2340" s="229"/>
      <c r="Y2340" s="223" t="str">
        <f t="shared" si="74"/>
        <v/>
      </c>
    </row>
    <row r="2341" spans="1:25" s="223" customFormat="1" ht="20.25">
      <c r="A2341" s="293"/>
      <c r="B2341" s="294" t="str">
        <f>IF(LEN(A2341)=0,"",INDEX('Smelter Reference List'!$A:$A,MATCH($A2341,'Smelter Reference List'!$E:$E,0)))</f>
        <v/>
      </c>
      <c r="C2341" s="300" t="str">
        <f>IF(LEN(A2341)=0,"",INDEX('Smelter Reference List'!$C:$C,MATCH($A2341,'Smelter Reference List'!$E:$E,0)))</f>
        <v/>
      </c>
      <c r="D2341" s="294" t="str">
        <f ca="1">IF(ISERROR($S2341),"",OFFSET('Smelter Reference List'!$C$4,$S2341-4,0)&amp;"")</f>
        <v/>
      </c>
      <c r="E2341" s="294" t="str">
        <f ca="1">IF(ISERROR($S2341),"",OFFSET('Smelter Reference List'!$D$4,$S2341-4,0)&amp;"")</f>
        <v/>
      </c>
      <c r="F2341" s="294" t="str">
        <f ca="1">IF(ISERROR($S2341),"",OFFSET('Smelter Reference List'!$E$4,$S2341-4,0))</f>
        <v/>
      </c>
      <c r="G2341" s="294" t="str">
        <f ca="1">IF(C2341=$U$4,"Enter smelter details", IF(ISERROR($S2341),"",OFFSET('Smelter Reference List'!$F$4,$S2341-4,0)))</f>
        <v/>
      </c>
      <c r="H2341" s="295" t="str">
        <f ca="1">IF(ISERROR($S2341),"",OFFSET('Smelter Reference List'!$G$4,$S2341-4,0))</f>
        <v/>
      </c>
      <c r="I2341" s="296" t="str">
        <f ca="1">IF(ISERROR($S2341),"",OFFSET('Smelter Reference List'!$H$4,$S2341-4,0))</f>
        <v/>
      </c>
      <c r="J2341" s="296" t="str">
        <f ca="1">IF(ISERROR($S2341),"",OFFSET('Smelter Reference List'!$I$4,$S2341-4,0))</f>
        <v/>
      </c>
      <c r="K2341" s="297"/>
      <c r="L2341" s="297"/>
      <c r="M2341" s="297"/>
      <c r="N2341" s="297"/>
      <c r="O2341" s="297"/>
      <c r="P2341" s="297"/>
      <c r="Q2341" s="298"/>
      <c r="R2341" s="227"/>
      <c r="S2341" s="228" t="e">
        <f>IF(C2341="",NA(),MATCH($B2341&amp;$C2341,'Smelter Reference List'!$J:$J,0))</f>
        <v>#N/A</v>
      </c>
      <c r="T2341" s="229"/>
      <c r="U2341" s="229">
        <f t="shared" ca="1" si="73"/>
        <v>0</v>
      </c>
      <c r="V2341" s="229"/>
      <c r="W2341" s="229"/>
      <c r="Y2341" s="223" t="str">
        <f t="shared" si="74"/>
        <v/>
      </c>
    </row>
    <row r="2342" spans="1:25" s="223" customFormat="1" ht="20.25">
      <c r="A2342" s="293"/>
      <c r="B2342" s="294" t="str">
        <f>IF(LEN(A2342)=0,"",INDEX('Smelter Reference List'!$A:$A,MATCH($A2342,'Smelter Reference List'!$E:$E,0)))</f>
        <v/>
      </c>
      <c r="C2342" s="300" t="str">
        <f>IF(LEN(A2342)=0,"",INDEX('Smelter Reference List'!$C:$C,MATCH($A2342,'Smelter Reference List'!$E:$E,0)))</f>
        <v/>
      </c>
      <c r="D2342" s="294" t="str">
        <f ca="1">IF(ISERROR($S2342),"",OFFSET('Smelter Reference List'!$C$4,$S2342-4,0)&amp;"")</f>
        <v/>
      </c>
      <c r="E2342" s="294" t="str">
        <f ca="1">IF(ISERROR($S2342),"",OFFSET('Smelter Reference List'!$D$4,$S2342-4,0)&amp;"")</f>
        <v/>
      </c>
      <c r="F2342" s="294" t="str">
        <f ca="1">IF(ISERROR($S2342),"",OFFSET('Smelter Reference List'!$E$4,$S2342-4,0))</f>
        <v/>
      </c>
      <c r="G2342" s="294" t="str">
        <f ca="1">IF(C2342=$U$4,"Enter smelter details", IF(ISERROR($S2342),"",OFFSET('Smelter Reference List'!$F$4,$S2342-4,0)))</f>
        <v/>
      </c>
      <c r="H2342" s="295" t="str">
        <f ca="1">IF(ISERROR($S2342),"",OFFSET('Smelter Reference List'!$G$4,$S2342-4,0))</f>
        <v/>
      </c>
      <c r="I2342" s="296" t="str">
        <f ca="1">IF(ISERROR($S2342),"",OFFSET('Smelter Reference List'!$H$4,$S2342-4,0))</f>
        <v/>
      </c>
      <c r="J2342" s="296" t="str">
        <f ca="1">IF(ISERROR($S2342),"",OFFSET('Smelter Reference List'!$I$4,$S2342-4,0))</f>
        <v/>
      </c>
      <c r="K2342" s="297"/>
      <c r="L2342" s="297"/>
      <c r="M2342" s="297"/>
      <c r="N2342" s="297"/>
      <c r="O2342" s="297"/>
      <c r="P2342" s="297"/>
      <c r="Q2342" s="298"/>
      <c r="R2342" s="227"/>
      <c r="S2342" s="228" t="e">
        <f>IF(C2342="",NA(),MATCH($B2342&amp;$C2342,'Smelter Reference List'!$J:$J,0))</f>
        <v>#N/A</v>
      </c>
      <c r="T2342" s="229"/>
      <c r="U2342" s="229">
        <f t="shared" ca="1" si="73"/>
        <v>0</v>
      </c>
      <c r="V2342" s="229"/>
      <c r="W2342" s="229"/>
      <c r="Y2342" s="223" t="str">
        <f t="shared" si="74"/>
        <v/>
      </c>
    </row>
    <row r="2343" spans="1:25" s="223" customFormat="1" ht="20.25">
      <c r="A2343" s="293"/>
      <c r="B2343" s="294" t="str">
        <f>IF(LEN(A2343)=0,"",INDEX('Smelter Reference List'!$A:$A,MATCH($A2343,'Smelter Reference List'!$E:$E,0)))</f>
        <v/>
      </c>
      <c r="C2343" s="300" t="str">
        <f>IF(LEN(A2343)=0,"",INDEX('Smelter Reference List'!$C:$C,MATCH($A2343,'Smelter Reference List'!$E:$E,0)))</f>
        <v/>
      </c>
      <c r="D2343" s="294" t="str">
        <f ca="1">IF(ISERROR($S2343),"",OFFSET('Smelter Reference List'!$C$4,$S2343-4,0)&amp;"")</f>
        <v/>
      </c>
      <c r="E2343" s="294" t="str">
        <f ca="1">IF(ISERROR($S2343),"",OFFSET('Smelter Reference List'!$D$4,$S2343-4,0)&amp;"")</f>
        <v/>
      </c>
      <c r="F2343" s="294" t="str">
        <f ca="1">IF(ISERROR($S2343),"",OFFSET('Smelter Reference List'!$E$4,$S2343-4,0))</f>
        <v/>
      </c>
      <c r="G2343" s="294" t="str">
        <f ca="1">IF(C2343=$U$4,"Enter smelter details", IF(ISERROR($S2343),"",OFFSET('Smelter Reference List'!$F$4,$S2343-4,0)))</f>
        <v/>
      </c>
      <c r="H2343" s="295" t="str">
        <f ca="1">IF(ISERROR($S2343),"",OFFSET('Smelter Reference List'!$G$4,$S2343-4,0))</f>
        <v/>
      </c>
      <c r="I2343" s="296" t="str">
        <f ca="1">IF(ISERROR($S2343),"",OFFSET('Smelter Reference List'!$H$4,$S2343-4,0))</f>
        <v/>
      </c>
      <c r="J2343" s="296" t="str">
        <f ca="1">IF(ISERROR($S2343),"",OFFSET('Smelter Reference List'!$I$4,$S2343-4,0))</f>
        <v/>
      </c>
      <c r="K2343" s="297"/>
      <c r="L2343" s="297"/>
      <c r="M2343" s="297"/>
      <c r="N2343" s="297"/>
      <c r="O2343" s="297"/>
      <c r="P2343" s="297"/>
      <c r="Q2343" s="298"/>
      <c r="R2343" s="227"/>
      <c r="S2343" s="228" t="e">
        <f>IF(C2343="",NA(),MATCH($B2343&amp;$C2343,'Smelter Reference List'!$J:$J,0))</f>
        <v>#N/A</v>
      </c>
      <c r="T2343" s="229"/>
      <c r="U2343" s="229">
        <f t="shared" ca="1" si="73"/>
        <v>0</v>
      </c>
      <c r="V2343" s="229"/>
      <c r="W2343" s="229"/>
      <c r="Y2343" s="223" t="str">
        <f t="shared" si="74"/>
        <v/>
      </c>
    </row>
    <row r="2344" spans="1:25" s="223" customFormat="1" ht="20.25">
      <c r="A2344" s="293"/>
      <c r="B2344" s="294" t="str">
        <f>IF(LEN(A2344)=0,"",INDEX('Smelter Reference List'!$A:$A,MATCH($A2344,'Smelter Reference List'!$E:$E,0)))</f>
        <v/>
      </c>
      <c r="C2344" s="300" t="str">
        <f>IF(LEN(A2344)=0,"",INDEX('Smelter Reference List'!$C:$C,MATCH($A2344,'Smelter Reference List'!$E:$E,0)))</f>
        <v/>
      </c>
      <c r="D2344" s="294" t="str">
        <f ca="1">IF(ISERROR($S2344),"",OFFSET('Smelter Reference List'!$C$4,$S2344-4,0)&amp;"")</f>
        <v/>
      </c>
      <c r="E2344" s="294" t="str">
        <f ca="1">IF(ISERROR($S2344),"",OFFSET('Smelter Reference List'!$D$4,$S2344-4,0)&amp;"")</f>
        <v/>
      </c>
      <c r="F2344" s="294" t="str">
        <f ca="1">IF(ISERROR($S2344),"",OFFSET('Smelter Reference List'!$E$4,$S2344-4,0))</f>
        <v/>
      </c>
      <c r="G2344" s="294" t="str">
        <f ca="1">IF(C2344=$U$4,"Enter smelter details", IF(ISERROR($S2344),"",OFFSET('Smelter Reference List'!$F$4,$S2344-4,0)))</f>
        <v/>
      </c>
      <c r="H2344" s="295" t="str">
        <f ca="1">IF(ISERROR($S2344),"",OFFSET('Smelter Reference List'!$G$4,$S2344-4,0))</f>
        <v/>
      </c>
      <c r="I2344" s="296" t="str">
        <f ca="1">IF(ISERROR($S2344),"",OFFSET('Smelter Reference List'!$H$4,$S2344-4,0))</f>
        <v/>
      </c>
      <c r="J2344" s="296" t="str">
        <f ca="1">IF(ISERROR($S2344),"",OFFSET('Smelter Reference List'!$I$4,$S2344-4,0))</f>
        <v/>
      </c>
      <c r="K2344" s="297"/>
      <c r="L2344" s="297"/>
      <c r="M2344" s="297"/>
      <c r="N2344" s="297"/>
      <c r="O2344" s="297"/>
      <c r="P2344" s="297"/>
      <c r="Q2344" s="298"/>
      <c r="R2344" s="227"/>
      <c r="S2344" s="228" t="e">
        <f>IF(C2344="",NA(),MATCH($B2344&amp;$C2344,'Smelter Reference List'!$J:$J,0))</f>
        <v>#N/A</v>
      </c>
      <c r="T2344" s="229"/>
      <c r="U2344" s="229">
        <f t="shared" ca="1" si="73"/>
        <v>0</v>
      </c>
      <c r="V2344" s="229"/>
      <c r="W2344" s="229"/>
      <c r="Y2344" s="223" t="str">
        <f t="shared" si="74"/>
        <v/>
      </c>
    </row>
    <row r="2345" spans="1:25" s="223" customFormat="1" ht="20.25">
      <c r="A2345" s="293"/>
      <c r="B2345" s="294" t="str">
        <f>IF(LEN(A2345)=0,"",INDEX('Smelter Reference List'!$A:$A,MATCH($A2345,'Smelter Reference List'!$E:$E,0)))</f>
        <v/>
      </c>
      <c r="C2345" s="300" t="str">
        <f>IF(LEN(A2345)=0,"",INDEX('Smelter Reference List'!$C:$C,MATCH($A2345,'Smelter Reference List'!$E:$E,0)))</f>
        <v/>
      </c>
      <c r="D2345" s="294" t="str">
        <f ca="1">IF(ISERROR($S2345),"",OFFSET('Smelter Reference List'!$C$4,$S2345-4,0)&amp;"")</f>
        <v/>
      </c>
      <c r="E2345" s="294" t="str">
        <f ca="1">IF(ISERROR($S2345),"",OFFSET('Smelter Reference List'!$D$4,$S2345-4,0)&amp;"")</f>
        <v/>
      </c>
      <c r="F2345" s="294" t="str">
        <f ca="1">IF(ISERROR($S2345),"",OFFSET('Smelter Reference List'!$E$4,$S2345-4,0))</f>
        <v/>
      </c>
      <c r="G2345" s="294" t="str">
        <f ca="1">IF(C2345=$U$4,"Enter smelter details", IF(ISERROR($S2345),"",OFFSET('Smelter Reference List'!$F$4,$S2345-4,0)))</f>
        <v/>
      </c>
      <c r="H2345" s="295" t="str">
        <f ca="1">IF(ISERROR($S2345),"",OFFSET('Smelter Reference List'!$G$4,$S2345-4,0))</f>
        <v/>
      </c>
      <c r="I2345" s="296" t="str">
        <f ca="1">IF(ISERROR($S2345),"",OFFSET('Smelter Reference List'!$H$4,$S2345-4,0))</f>
        <v/>
      </c>
      <c r="J2345" s="296" t="str">
        <f ca="1">IF(ISERROR($S2345),"",OFFSET('Smelter Reference List'!$I$4,$S2345-4,0))</f>
        <v/>
      </c>
      <c r="K2345" s="297"/>
      <c r="L2345" s="297"/>
      <c r="M2345" s="297"/>
      <c r="N2345" s="297"/>
      <c r="O2345" s="297"/>
      <c r="P2345" s="297"/>
      <c r="Q2345" s="298"/>
      <c r="R2345" s="227"/>
      <c r="S2345" s="228" t="e">
        <f>IF(C2345="",NA(),MATCH($B2345&amp;$C2345,'Smelter Reference List'!$J:$J,0))</f>
        <v>#N/A</v>
      </c>
      <c r="T2345" s="229"/>
      <c r="U2345" s="229">
        <f t="shared" ca="1" si="73"/>
        <v>0</v>
      </c>
      <c r="V2345" s="229"/>
      <c r="W2345" s="229"/>
      <c r="Y2345" s="223" t="str">
        <f t="shared" si="74"/>
        <v/>
      </c>
    </row>
    <row r="2346" spans="1:25" s="223" customFormat="1" ht="20.25">
      <c r="A2346" s="293"/>
      <c r="B2346" s="294" t="str">
        <f>IF(LEN(A2346)=0,"",INDEX('Smelter Reference List'!$A:$A,MATCH($A2346,'Smelter Reference List'!$E:$E,0)))</f>
        <v/>
      </c>
      <c r="C2346" s="300" t="str">
        <f>IF(LEN(A2346)=0,"",INDEX('Smelter Reference List'!$C:$C,MATCH($A2346,'Smelter Reference List'!$E:$E,0)))</f>
        <v/>
      </c>
      <c r="D2346" s="294" t="str">
        <f ca="1">IF(ISERROR($S2346),"",OFFSET('Smelter Reference List'!$C$4,$S2346-4,0)&amp;"")</f>
        <v/>
      </c>
      <c r="E2346" s="294" t="str">
        <f ca="1">IF(ISERROR($S2346),"",OFFSET('Smelter Reference List'!$D$4,$S2346-4,0)&amp;"")</f>
        <v/>
      </c>
      <c r="F2346" s="294" t="str">
        <f ca="1">IF(ISERROR($S2346),"",OFFSET('Smelter Reference List'!$E$4,$S2346-4,0))</f>
        <v/>
      </c>
      <c r="G2346" s="294" t="str">
        <f ca="1">IF(C2346=$U$4,"Enter smelter details", IF(ISERROR($S2346),"",OFFSET('Smelter Reference List'!$F$4,$S2346-4,0)))</f>
        <v/>
      </c>
      <c r="H2346" s="295" t="str">
        <f ca="1">IF(ISERROR($S2346),"",OFFSET('Smelter Reference List'!$G$4,$S2346-4,0))</f>
        <v/>
      </c>
      <c r="I2346" s="296" t="str">
        <f ca="1">IF(ISERROR($S2346),"",OFFSET('Smelter Reference List'!$H$4,$S2346-4,0))</f>
        <v/>
      </c>
      <c r="J2346" s="296" t="str">
        <f ca="1">IF(ISERROR($S2346),"",OFFSET('Smelter Reference List'!$I$4,$S2346-4,0))</f>
        <v/>
      </c>
      <c r="K2346" s="297"/>
      <c r="L2346" s="297"/>
      <c r="M2346" s="297"/>
      <c r="N2346" s="297"/>
      <c r="O2346" s="297"/>
      <c r="P2346" s="297"/>
      <c r="Q2346" s="298"/>
      <c r="R2346" s="227"/>
      <c r="S2346" s="228" t="e">
        <f>IF(C2346="",NA(),MATCH($B2346&amp;$C2346,'Smelter Reference List'!$J:$J,0))</f>
        <v>#N/A</v>
      </c>
      <c r="T2346" s="229"/>
      <c r="U2346" s="229">
        <f t="shared" ca="1" si="73"/>
        <v>0</v>
      </c>
      <c r="V2346" s="229"/>
      <c r="W2346" s="229"/>
      <c r="Y2346" s="223" t="str">
        <f t="shared" si="74"/>
        <v/>
      </c>
    </row>
    <row r="2347" spans="1:25" s="223" customFormat="1" ht="20.25">
      <c r="A2347" s="293"/>
      <c r="B2347" s="294" t="str">
        <f>IF(LEN(A2347)=0,"",INDEX('Smelter Reference List'!$A:$A,MATCH($A2347,'Smelter Reference List'!$E:$E,0)))</f>
        <v/>
      </c>
      <c r="C2347" s="300" t="str">
        <f>IF(LEN(A2347)=0,"",INDEX('Smelter Reference List'!$C:$C,MATCH($A2347,'Smelter Reference List'!$E:$E,0)))</f>
        <v/>
      </c>
      <c r="D2347" s="294" t="str">
        <f ca="1">IF(ISERROR($S2347),"",OFFSET('Smelter Reference List'!$C$4,$S2347-4,0)&amp;"")</f>
        <v/>
      </c>
      <c r="E2347" s="294" t="str">
        <f ca="1">IF(ISERROR($S2347),"",OFFSET('Smelter Reference List'!$D$4,$S2347-4,0)&amp;"")</f>
        <v/>
      </c>
      <c r="F2347" s="294" t="str">
        <f ca="1">IF(ISERROR($S2347),"",OFFSET('Smelter Reference List'!$E$4,$S2347-4,0))</f>
        <v/>
      </c>
      <c r="G2347" s="294" t="str">
        <f ca="1">IF(C2347=$U$4,"Enter smelter details", IF(ISERROR($S2347),"",OFFSET('Smelter Reference List'!$F$4,$S2347-4,0)))</f>
        <v/>
      </c>
      <c r="H2347" s="295" t="str">
        <f ca="1">IF(ISERROR($S2347),"",OFFSET('Smelter Reference List'!$G$4,$S2347-4,0))</f>
        <v/>
      </c>
      <c r="I2347" s="296" t="str">
        <f ca="1">IF(ISERROR($S2347),"",OFFSET('Smelter Reference List'!$H$4,$S2347-4,0))</f>
        <v/>
      </c>
      <c r="J2347" s="296" t="str">
        <f ca="1">IF(ISERROR($S2347),"",OFFSET('Smelter Reference List'!$I$4,$S2347-4,0))</f>
        <v/>
      </c>
      <c r="K2347" s="297"/>
      <c r="L2347" s="297"/>
      <c r="M2347" s="297"/>
      <c r="N2347" s="297"/>
      <c r="O2347" s="297"/>
      <c r="P2347" s="297"/>
      <c r="Q2347" s="298"/>
      <c r="R2347" s="227"/>
      <c r="S2347" s="228" t="e">
        <f>IF(C2347="",NA(),MATCH($B2347&amp;$C2347,'Smelter Reference List'!$J:$J,0))</f>
        <v>#N/A</v>
      </c>
      <c r="T2347" s="229"/>
      <c r="U2347" s="229">
        <f t="shared" ca="1" si="73"/>
        <v>0</v>
      </c>
      <c r="V2347" s="229"/>
      <c r="W2347" s="229"/>
      <c r="Y2347" s="223" t="str">
        <f t="shared" si="74"/>
        <v/>
      </c>
    </row>
    <row r="2348" spans="1:25" s="223" customFormat="1" ht="20.25">
      <c r="A2348" s="293"/>
      <c r="B2348" s="294" t="str">
        <f>IF(LEN(A2348)=0,"",INDEX('Smelter Reference List'!$A:$A,MATCH($A2348,'Smelter Reference List'!$E:$E,0)))</f>
        <v/>
      </c>
      <c r="C2348" s="300" t="str">
        <f>IF(LEN(A2348)=0,"",INDEX('Smelter Reference List'!$C:$C,MATCH($A2348,'Smelter Reference List'!$E:$E,0)))</f>
        <v/>
      </c>
      <c r="D2348" s="294" t="str">
        <f ca="1">IF(ISERROR($S2348),"",OFFSET('Smelter Reference List'!$C$4,$S2348-4,0)&amp;"")</f>
        <v/>
      </c>
      <c r="E2348" s="294" t="str">
        <f ca="1">IF(ISERROR($S2348),"",OFFSET('Smelter Reference List'!$D$4,$S2348-4,0)&amp;"")</f>
        <v/>
      </c>
      <c r="F2348" s="294" t="str">
        <f ca="1">IF(ISERROR($S2348),"",OFFSET('Smelter Reference List'!$E$4,$S2348-4,0))</f>
        <v/>
      </c>
      <c r="G2348" s="294" t="str">
        <f ca="1">IF(C2348=$U$4,"Enter smelter details", IF(ISERROR($S2348),"",OFFSET('Smelter Reference List'!$F$4,$S2348-4,0)))</f>
        <v/>
      </c>
      <c r="H2348" s="295" t="str">
        <f ca="1">IF(ISERROR($S2348),"",OFFSET('Smelter Reference List'!$G$4,$S2348-4,0))</f>
        <v/>
      </c>
      <c r="I2348" s="296" t="str">
        <f ca="1">IF(ISERROR($S2348),"",OFFSET('Smelter Reference List'!$H$4,$S2348-4,0))</f>
        <v/>
      </c>
      <c r="J2348" s="296" t="str">
        <f ca="1">IF(ISERROR($S2348),"",OFFSET('Smelter Reference List'!$I$4,$S2348-4,0))</f>
        <v/>
      </c>
      <c r="K2348" s="297"/>
      <c r="L2348" s="297"/>
      <c r="M2348" s="297"/>
      <c r="N2348" s="297"/>
      <c r="O2348" s="297"/>
      <c r="P2348" s="297"/>
      <c r="Q2348" s="298"/>
      <c r="R2348" s="227"/>
      <c r="S2348" s="228" t="e">
        <f>IF(C2348="",NA(),MATCH($B2348&amp;$C2348,'Smelter Reference List'!$J:$J,0))</f>
        <v>#N/A</v>
      </c>
      <c r="T2348" s="229"/>
      <c r="U2348" s="229">
        <f t="shared" ca="1" si="73"/>
        <v>0</v>
      </c>
      <c r="V2348" s="229"/>
      <c r="W2348" s="229"/>
      <c r="Y2348" s="223" t="str">
        <f t="shared" si="74"/>
        <v/>
      </c>
    </row>
    <row r="2349" spans="1:25" s="223" customFormat="1" ht="20.25">
      <c r="A2349" s="293"/>
      <c r="B2349" s="294" t="str">
        <f>IF(LEN(A2349)=0,"",INDEX('Smelter Reference List'!$A:$A,MATCH($A2349,'Smelter Reference List'!$E:$E,0)))</f>
        <v/>
      </c>
      <c r="C2349" s="300" t="str">
        <f>IF(LEN(A2349)=0,"",INDEX('Smelter Reference List'!$C:$C,MATCH($A2349,'Smelter Reference List'!$E:$E,0)))</f>
        <v/>
      </c>
      <c r="D2349" s="294" t="str">
        <f ca="1">IF(ISERROR($S2349),"",OFFSET('Smelter Reference List'!$C$4,$S2349-4,0)&amp;"")</f>
        <v/>
      </c>
      <c r="E2349" s="294" t="str">
        <f ca="1">IF(ISERROR($S2349),"",OFFSET('Smelter Reference List'!$D$4,$S2349-4,0)&amp;"")</f>
        <v/>
      </c>
      <c r="F2349" s="294" t="str">
        <f ca="1">IF(ISERROR($S2349),"",OFFSET('Smelter Reference List'!$E$4,$S2349-4,0))</f>
        <v/>
      </c>
      <c r="G2349" s="294" t="str">
        <f ca="1">IF(C2349=$U$4,"Enter smelter details", IF(ISERROR($S2349),"",OFFSET('Smelter Reference List'!$F$4,$S2349-4,0)))</f>
        <v/>
      </c>
      <c r="H2349" s="295" t="str">
        <f ca="1">IF(ISERROR($S2349),"",OFFSET('Smelter Reference List'!$G$4,$S2349-4,0))</f>
        <v/>
      </c>
      <c r="I2349" s="296" t="str">
        <f ca="1">IF(ISERROR($S2349),"",OFFSET('Smelter Reference List'!$H$4,$S2349-4,0))</f>
        <v/>
      </c>
      <c r="J2349" s="296" t="str">
        <f ca="1">IF(ISERROR($S2349),"",OFFSET('Smelter Reference List'!$I$4,$S2349-4,0))</f>
        <v/>
      </c>
      <c r="K2349" s="297"/>
      <c r="L2349" s="297"/>
      <c r="M2349" s="297"/>
      <c r="N2349" s="297"/>
      <c r="O2349" s="297"/>
      <c r="P2349" s="297"/>
      <c r="Q2349" s="298"/>
      <c r="R2349" s="227"/>
      <c r="S2349" s="228" t="e">
        <f>IF(C2349="",NA(),MATCH($B2349&amp;$C2349,'Smelter Reference List'!$J:$J,0))</f>
        <v>#N/A</v>
      </c>
      <c r="T2349" s="229"/>
      <c r="U2349" s="229">
        <f t="shared" ca="1" si="73"/>
        <v>0</v>
      </c>
      <c r="V2349" s="229"/>
      <c r="W2349" s="229"/>
      <c r="Y2349" s="223" t="str">
        <f t="shared" si="74"/>
        <v/>
      </c>
    </row>
    <row r="2350" spans="1:25" s="223" customFormat="1" ht="20.25">
      <c r="A2350" s="293"/>
      <c r="B2350" s="294" t="str">
        <f>IF(LEN(A2350)=0,"",INDEX('Smelter Reference List'!$A:$A,MATCH($A2350,'Smelter Reference List'!$E:$E,0)))</f>
        <v/>
      </c>
      <c r="C2350" s="300" t="str">
        <f>IF(LEN(A2350)=0,"",INDEX('Smelter Reference List'!$C:$C,MATCH($A2350,'Smelter Reference List'!$E:$E,0)))</f>
        <v/>
      </c>
      <c r="D2350" s="294" t="str">
        <f ca="1">IF(ISERROR($S2350),"",OFFSET('Smelter Reference List'!$C$4,$S2350-4,0)&amp;"")</f>
        <v/>
      </c>
      <c r="E2350" s="294" t="str">
        <f ca="1">IF(ISERROR($S2350),"",OFFSET('Smelter Reference List'!$D$4,$S2350-4,0)&amp;"")</f>
        <v/>
      </c>
      <c r="F2350" s="294" t="str">
        <f ca="1">IF(ISERROR($S2350),"",OFFSET('Smelter Reference List'!$E$4,$S2350-4,0))</f>
        <v/>
      </c>
      <c r="G2350" s="294" t="str">
        <f ca="1">IF(C2350=$U$4,"Enter smelter details", IF(ISERROR($S2350),"",OFFSET('Smelter Reference List'!$F$4,$S2350-4,0)))</f>
        <v/>
      </c>
      <c r="H2350" s="295" t="str">
        <f ca="1">IF(ISERROR($S2350),"",OFFSET('Smelter Reference List'!$G$4,$S2350-4,0))</f>
        <v/>
      </c>
      <c r="I2350" s="296" t="str">
        <f ca="1">IF(ISERROR($S2350),"",OFFSET('Smelter Reference List'!$H$4,$S2350-4,0))</f>
        <v/>
      </c>
      <c r="J2350" s="296" t="str">
        <f ca="1">IF(ISERROR($S2350),"",OFFSET('Smelter Reference List'!$I$4,$S2350-4,0))</f>
        <v/>
      </c>
      <c r="K2350" s="297"/>
      <c r="L2350" s="297"/>
      <c r="M2350" s="297"/>
      <c r="N2350" s="297"/>
      <c r="O2350" s="297"/>
      <c r="P2350" s="297"/>
      <c r="Q2350" s="298"/>
      <c r="R2350" s="227"/>
      <c r="S2350" s="228" t="e">
        <f>IF(C2350="",NA(),MATCH($B2350&amp;$C2350,'Smelter Reference List'!$J:$J,0))</f>
        <v>#N/A</v>
      </c>
      <c r="T2350" s="229"/>
      <c r="U2350" s="229">
        <f t="shared" ca="1" si="73"/>
        <v>0</v>
      </c>
      <c r="V2350" s="229"/>
      <c r="W2350" s="229"/>
      <c r="Y2350" s="223" t="str">
        <f t="shared" si="74"/>
        <v/>
      </c>
    </row>
    <row r="2351" spans="1:25" s="223" customFormat="1" ht="20.25">
      <c r="A2351" s="293"/>
      <c r="B2351" s="294" t="str">
        <f>IF(LEN(A2351)=0,"",INDEX('Smelter Reference List'!$A:$A,MATCH($A2351,'Smelter Reference List'!$E:$E,0)))</f>
        <v/>
      </c>
      <c r="C2351" s="300" t="str">
        <f>IF(LEN(A2351)=0,"",INDEX('Smelter Reference List'!$C:$C,MATCH($A2351,'Smelter Reference List'!$E:$E,0)))</f>
        <v/>
      </c>
      <c r="D2351" s="294" t="str">
        <f ca="1">IF(ISERROR($S2351),"",OFFSET('Smelter Reference List'!$C$4,$S2351-4,0)&amp;"")</f>
        <v/>
      </c>
      <c r="E2351" s="294" t="str">
        <f ca="1">IF(ISERROR($S2351),"",OFFSET('Smelter Reference List'!$D$4,$S2351-4,0)&amp;"")</f>
        <v/>
      </c>
      <c r="F2351" s="294" t="str">
        <f ca="1">IF(ISERROR($S2351),"",OFFSET('Smelter Reference List'!$E$4,$S2351-4,0))</f>
        <v/>
      </c>
      <c r="G2351" s="294" t="str">
        <f ca="1">IF(C2351=$U$4,"Enter smelter details", IF(ISERROR($S2351),"",OFFSET('Smelter Reference List'!$F$4,$S2351-4,0)))</f>
        <v/>
      </c>
      <c r="H2351" s="295" t="str">
        <f ca="1">IF(ISERROR($S2351),"",OFFSET('Smelter Reference List'!$G$4,$S2351-4,0))</f>
        <v/>
      </c>
      <c r="I2351" s="296" t="str">
        <f ca="1">IF(ISERROR($S2351),"",OFFSET('Smelter Reference List'!$H$4,$S2351-4,0))</f>
        <v/>
      </c>
      <c r="J2351" s="296" t="str">
        <f ca="1">IF(ISERROR($S2351),"",OFFSET('Smelter Reference List'!$I$4,$S2351-4,0))</f>
        <v/>
      </c>
      <c r="K2351" s="297"/>
      <c r="L2351" s="297"/>
      <c r="M2351" s="297"/>
      <c r="N2351" s="297"/>
      <c r="O2351" s="297"/>
      <c r="P2351" s="297"/>
      <c r="Q2351" s="298"/>
      <c r="R2351" s="227"/>
      <c r="S2351" s="228" t="e">
        <f>IF(C2351="",NA(),MATCH($B2351&amp;$C2351,'Smelter Reference List'!$J:$J,0))</f>
        <v>#N/A</v>
      </c>
      <c r="T2351" s="229"/>
      <c r="U2351" s="229">
        <f t="shared" ca="1" si="73"/>
        <v>0</v>
      </c>
      <c r="V2351" s="229"/>
      <c r="W2351" s="229"/>
      <c r="Y2351" s="223" t="str">
        <f t="shared" si="74"/>
        <v/>
      </c>
    </row>
    <row r="2352" spans="1:25" s="223" customFormat="1" ht="20.25">
      <c r="A2352" s="293"/>
      <c r="B2352" s="294" t="str">
        <f>IF(LEN(A2352)=0,"",INDEX('Smelter Reference List'!$A:$A,MATCH($A2352,'Smelter Reference List'!$E:$E,0)))</f>
        <v/>
      </c>
      <c r="C2352" s="300" t="str">
        <f>IF(LEN(A2352)=0,"",INDEX('Smelter Reference List'!$C:$C,MATCH($A2352,'Smelter Reference List'!$E:$E,0)))</f>
        <v/>
      </c>
      <c r="D2352" s="294" t="str">
        <f ca="1">IF(ISERROR($S2352),"",OFFSET('Smelter Reference List'!$C$4,$S2352-4,0)&amp;"")</f>
        <v/>
      </c>
      <c r="E2352" s="294" t="str">
        <f ca="1">IF(ISERROR($S2352),"",OFFSET('Smelter Reference List'!$D$4,$S2352-4,0)&amp;"")</f>
        <v/>
      </c>
      <c r="F2352" s="294" t="str">
        <f ca="1">IF(ISERROR($S2352),"",OFFSET('Smelter Reference List'!$E$4,$S2352-4,0))</f>
        <v/>
      </c>
      <c r="G2352" s="294" t="str">
        <f ca="1">IF(C2352=$U$4,"Enter smelter details", IF(ISERROR($S2352),"",OFFSET('Smelter Reference List'!$F$4,$S2352-4,0)))</f>
        <v/>
      </c>
      <c r="H2352" s="295" t="str">
        <f ca="1">IF(ISERROR($S2352),"",OFFSET('Smelter Reference List'!$G$4,$S2352-4,0))</f>
        <v/>
      </c>
      <c r="I2352" s="296" t="str">
        <f ca="1">IF(ISERROR($S2352),"",OFFSET('Smelter Reference List'!$H$4,$S2352-4,0))</f>
        <v/>
      </c>
      <c r="J2352" s="296" t="str">
        <f ca="1">IF(ISERROR($S2352),"",OFFSET('Smelter Reference List'!$I$4,$S2352-4,0))</f>
        <v/>
      </c>
      <c r="K2352" s="297"/>
      <c r="L2352" s="297"/>
      <c r="M2352" s="297"/>
      <c r="N2352" s="297"/>
      <c r="O2352" s="297"/>
      <c r="P2352" s="297"/>
      <c r="Q2352" s="298"/>
      <c r="R2352" s="227"/>
      <c r="S2352" s="228" t="e">
        <f>IF(C2352="",NA(),MATCH($B2352&amp;$C2352,'Smelter Reference List'!$J:$J,0))</f>
        <v>#N/A</v>
      </c>
      <c r="T2352" s="229"/>
      <c r="U2352" s="229">
        <f t="shared" ca="1" si="73"/>
        <v>0</v>
      </c>
      <c r="V2352" s="229"/>
      <c r="W2352" s="229"/>
      <c r="Y2352" s="223" t="str">
        <f t="shared" si="74"/>
        <v/>
      </c>
    </row>
    <row r="2353" spans="1:25" s="223" customFormat="1" ht="20.25">
      <c r="A2353" s="293"/>
      <c r="B2353" s="294" t="str">
        <f>IF(LEN(A2353)=0,"",INDEX('Smelter Reference List'!$A:$A,MATCH($A2353,'Smelter Reference List'!$E:$E,0)))</f>
        <v/>
      </c>
      <c r="C2353" s="300" t="str">
        <f>IF(LEN(A2353)=0,"",INDEX('Smelter Reference List'!$C:$C,MATCH($A2353,'Smelter Reference List'!$E:$E,0)))</f>
        <v/>
      </c>
      <c r="D2353" s="294" t="str">
        <f ca="1">IF(ISERROR($S2353),"",OFFSET('Smelter Reference List'!$C$4,$S2353-4,0)&amp;"")</f>
        <v/>
      </c>
      <c r="E2353" s="294" t="str">
        <f ca="1">IF(ISERROR($S2353),"",OFFSET('Smelter Reference List'!$D$4,$S2353-4,0)&amp;"")</f>
        <v/>
      </c>
      <c r="F2353" s="294" t="str">
        <f ca="1">IF(ISERROR($S2353),"",OFFSET('Smelter Reference List'!$E$4,$S2353-4,0))</f>
        <v/>
      </c>
      <c r="G2353" s="294" t="str">
        <f ca="1">IF(C2353=$U$4,"Enter smelter details", IF(ISERROR($S2353),"",OFFSET('Smelter Reference List'!$F$4,$S2353-4,0)))</f>
        <v/>
      </c>
      <c r="H2353" s="295" t="str">
        <f ca="1">IF(ISERROR($S2353),"",OFFSET('Smelter Reference List'!$G$4,$S2353-4,0))</f>
        <v/>
      </c>
      <c r="I2353" s="296" t="str">
        <f ca="1">IF(ISERROR($S2353),"",OFFSET('Smelter Reference List'!$H$4,$S2353-4,0))</f>
        <v/>
      </c>
      <c r="J2353" s="296" t="str">
        <f ca="1">IF(ISERROR($S2353),"",OFFSET('Smelter Reference List'!$I$4,$S2353-4,0))</f>
        <v/>
      </c>
      <c r="K2353" s="297"/>
      <c r="L2353" s="297"/>
      <c r="M2353" s="297"/>
      <c r="N2353" s="297"/>
      <c r="O2353" s="297"/>
      <c r="P2353" s="297"/>
      <c r="Q2353" s="298"/>
      <c r="R2353" s="227"/>
      <c r="S2353" s="228" t="e">
        <f>IF(C2353="",NA(),MATCH($B2353&amp;$C2353,'Smelter Reference List'!$J:$J,0))</f>
        <v>#N/A</v>
      </c>
      <c r="T2353" s="229"/>
      <c r="U2353" s="229">
        <f t="shared" ca="1" si="73"/>
        <v>0</v>
      </c>
      <c r="V2353" s="229"/>
      <c r="W2353" s="229"/>
      <c r="Y2353" s="223" t="str">
        <f t="shared" si="74"/>
        <v/>
      </c>
    </row>
    <row r="2354" spans="1:25" s="223" customFormat="1" ht="20.25">
      <c r="A2354" s="293"/>
      <c r="B2354" s="294" t="str">
        <f>IF(LEN(A2354)=0,"",INDEX('Smelter Reference List'!$A:$A,MATCH($A2354,'Smelter Reference List'!$E:$E,0)))</f>
        <v/>
      </c>
      <c r="C2354" s="300" t="str">
        <f>IF(LEN(A2354)=0,"",INDEX('Smelter Reference List'!$C:$C,MATCH($A2354,'Smelter Reference List'!$E:$E,0)))</f>
        <v/>
      </c>
      <c r="D2354" s="294" t="str">
        <f ca="1">IF(ISERROR($S2354),"",OFFSET('Smelter Reference List'!$C$4,$S2354-4,0)&amp;"")</f>
        <v/>
      </c>
      <c r="E2354" s="294" t="str">
        <f ca="1">IF(ISERROR($S2354),"",OFFSET('Smelter Reference List'!$D$4,$S2354-4,0)&amp;"")</f>
        <v/>
      </c>
      <c r="F2354" s="294" t="str">
        <f ca="1">IF(ISERROR($S2354),"",OFFSET('Smelter Reference List'!$E$4,$S2354-4,0))</f>
        <v/>
      </c>
      <c r="G2354" s="294" t="str">
        <f ca="1">IF(C2354=$U$4,"Enter smelter details", IF(ISERROR($S2354),"",OFFSET('Smelter Reference List'!$F$4,$S2354-4,0)))</f>
        <v/>
      </c>
      <c r="H2354" s="295" t="str">
        <f ca="1">IF(ISERROR($S2354),"",OFFSET('Smelter Reference List'!$G$4,$S2354-4,0))</f>
        <v/>
      </c>
      <c r="I2354" s="296" t="str">
        <f ca="1">IF(ISERROR($S2354),"",OFFSET('Smelter Reference List'!$H$4,$S2354-4,0))</f>
        <v/>
      </c>
      <c r="J2354" s="296" t="str">
        <f ca="1">IF(ISERROR($S2354),"",OFFSET('Smelter Reference List'!$I$4,$S2354-4,0))</f>
        <v/>
      </c>
      <c r="K2354" s="297"/>
      <c r="L2354" s="297"/>
      <c r="M2354" s="297"/>
      <c r="N2354" s="297"/>
      <c r="O2354" s="297"/>
      <c r="P2354" s="297"/>
      <c r="Q2354" s="298"/>
      <c r="R2354" s="227"/>
      <c r="S2354" s="228" t="e">
        <f>IF(C2354="",NA(),MATCH($B2354&amp;$C2354,'Smelter Reference List'!$J:$J,0))</f>
        <v>#N/A</v>
      </c>
      <c r="T2354" s="229"/>
      <c r="U2354" s="229">
        <f t="shared" ca="1" si="73"/>
        <v>0</v>
      </c>
      <c r="V2354" s="229"/>
      <c r="W2354" s="229"/>
      <c r="Y2354" s="223" t="str">
        <f t="shared" si="74"/>
        <v/>
      </c>
    </row>
    <row r="2355" spans="1:25" s="223" customFormat="1" ht="20.25">
      <c r="A2355" s="293"/>
      <c r="B2355" s="294" t="str">
        <f>IF(LEN(A2355)=0,"",INDEX('Smelter Reference List'!$A:$A,MATCH($A2355,'Smelter Reference List'!$E:$E,0)))</f>
        <v/>
      </c>
      <c r="C2355" s="300" t="str">
        <f>IF(LEN(A2355)=0,"",INDEX('Smelter Reference List'!$C:$C,MATCH($A2355,'Smelter Reference List'!$E:$E,0)))</f>
        <v/>
      </c>
      <c r="D2355" s="294" t="str">
        <f ca="1">IF(ISERROR($S2355),"",OFFSET('Smelter Reference List'!$C$4,$S2355-4,0)&amp;"")</f>
        <v/>
      </c>
      <c r="E2355" s="294" t="str">
        <f ca="1">IF(ISERROR($S2355),"",OFFSET('Smelter Reference List'!$D$4,$S2355-4,0)&amp;"")</f>
        <v/>
      </c>
      <c r="F2355" s="294" t="str">
        <f ca="1">IF(ISERROR($S2355),"",OFFSET('Smelter Reference List'!$E$4,$S2355-4,0))</f>
        <v/>
      </c>
      <c r="G2355" s="294" t="str">
        <f ca="1">IF(C2355=$U$4,"Enter smelter details", IF(ISERROR($S2355),"",OFFSET('Smelter Reference List'!$F$4,$S2355-4,0)))</f>
        <v/>
      </c>
      <c r="H2355" s="295" t="str">
        <f ca="1">IF(ISERROR($S2355),"",OFFSET('Smelter Reference List'!$G$4,$S2355-4,0))</f>
        <v/>
      </c>
      <c r="I2355" s="296" t="str">
        <f ca="1">IF(ISERROR($S2355),"",OFFSET('Smelter Reference List'!$H$4,$S2355-4,0))</f>
        <v/>
      </c>
      <c r="J2355" s="296" t="str">
        <f ca="1">IF(ISERROR($S2355),"",OFFSET('Smelter Reference List'!$I$4,$S2355-4,0))</f>
        <v/>
      </c>
      <c r="K2355" s="297"/>
      <c r="L2355" s="297"/>
      <c r="M2355" s="297"/>
      <c r="N2355" s="297"/>
      <c r="O2355" s="297"/>
      <c r="P2355" s="297"/>
      <c r="Q2355" s="298"/>
      <c r="R2355" s="227"/>
      <c r="S2355" s="228" t="e">
        <f>IF(C2355="",NA(),MATCH($B2355&amp;$C2355,'Smelter Reference List'!$J:$J,0))</f>
        <v>#N/A</v>
      </c>
      <c r="T2355" s="229"/>
      <c r="U2355" s="229">
        <f t="shared" ca="1" si="73"/>
        <v>0</v>
      </c>
      <c r="V2355" s="229"/>
      <c r="W2355" s="229"/>
      <c r="Y2355" s="223" t="str">
        <f t="shared" si="74"/>
        <v/>
      </c>
    </row>
    <row r="2356" spans="1:25" s="223" customFormat="1" ht="20.25">
      <c r="A2356" s="293"/>
      <c r="B2356" s="294" t="str">
        <f>IF(LEN(A2356)=0,"",INDEX('Smelter Reference List'!$A:$A,MATCH($A2356,'Smelter Reference List'!$E:$E,0)))</f>
        <v/>
      </c>
      <c r="C2356" s="300" t="str">
        <f>IF(LEN(A2356)=0,"",INDEX('Smelter Reference List'!$C:$C,MATCH($A2356,'Smelter Reference List'!$E:$E,0)))</f>
        <v/>
      </c>
      <c r="D2356" s="294" t="str">
        <f ca="1">IF(ISERROR($S2356),"",OFFSET('Smelter Reference List'!$C$4,$S2356-4,0)&amp;"")</f>
        <v/>
      </c>
      <c r="E2356" s="294" t="str">
        <f ca="1">IF(ISERROR($S2356),"",OFFSET('Smelter Reference List'!$D$4,$S2356-4,0)&amp;"")</f>
        <v/>
      </c>
      <c r="F2356" s="294" t="str">
        <f ca="1">IF(ISERROR($S2356),"",OFFSET('Smelter Reference List'!$E$4,$S2356-4,0))</f>
        <v/>
      </c>
      <c r="G2356" s="294" t="str">
        <f ca="1">IF(C2356=$U$4,"Enter smelter details", IF(ISERROR($S2356),"",OFFSET('Smelter Reference List'!$F$4,$S2356-4,0)))</f>
        <v/>
      </c>
      <c r="H2356" s="295" t="str">
        <f ca="1">IF(ISERROR($S2356),"",OFFSET('Smelter Reference List'!$G$4,$S2356-4,0))</f>
        <v/>
      </c>
      <c r="I2356" s="296" t="str">
        <f ca="1">IF(ISERROR($S2356),"",OFFSET('Smelter Reference List'!$H$4,$S2356-4,0))</f>
        <v/>
      </c>
      <c r="J2356" s="296" t="str">
        <f ca="1">IF(ISERROR($S2356),"",OFFSET('Smelter Reference List'!$I$4,$S2356-4,0))</f>
        <v/>
      </c>
      <c r="K2356" s="297"/>
      <c r="L2356" s="297"/>
      <c r="M2356" s="297"/>
      <c r="N2356" s="297"/>
      <c r="O2356" s="297"/>
      <c r="P2356" s="297"/>
      <c r="Q2356" s="298"/>
      <c r="R2356" s="227"/>
      <c r="S2356" s="228" t="e">
        <f>IF(C2356="",NA(),MATCH($B2356&amp;$C2356,'Smelter Reference List'!$J:$J,0))</f>
        <v>#N/A</v>
      </c>
      <c r="T2356" s="229"/>
      <c r="U2356" s="229">
        <f t="shared" ca="1" si="73"/>
        <v>0</v>
      </c>
      <c r="V2356" s="229"/>
      <c r="W2356" s="229"/>
      <c r="Y2356" s="223" t="str">
        <f t="shared" si="74"/>
        <v/>
      </c>
    </row>
    <row r="2357" spans="1:25" s="223" customFormat="1" ht="20.25">
      <c r="A2357" s="293"/>
      <c r="B2357" s="294" t="str">
        <f>IF(LEN(A2357)=0,"",INDEX('Smelter Reference List'!$A:$A,MATCH($A2357,'Smelter Reference List'!$E:$E,0)))</f>
        <v/>
      </c>
      <c r="C2357" s="300" t="str">
        <f>IF(LEN(A2357)=0,"",INDEX('Smelter Reference List'!$C:$C,MATCH($A2357,'Smelter Reference List'!$E:$E,0)))</f>
        <v/>
      </c>
      <c r="D2357" s="294" t="str">
        <f ca="1">IF(ISERROR($S2357),"",OFFSET('Smelter Reference List'!$C$4,$S2357-4,0)&amp;"")</f>
        <v/>
      </c>
      <c r="E2357" s="294" t="str">
        <f ca="1">IF(ISERROR($S2357),"",OFFSET('Smelter Reference List'!$D$4,$S2357-4,0)&amp;"")</f>
        <v/>
      </c>
      <c r="F2357" s="294" t="str">
        <f ca="1">IF(ISERROR($S2357),"",OFFSET('Smelter Reference List'!$E$4,$S2357-4,0))</f>
        <v/>
      </c>
      <c r="G2357" s="294" t="str">
        <f ca="1">IF(C2357=$U$4,"Enter smelter details", IF(ISERROR($S2357),"",OFFSET('Smelter Reference List'!$F$4,$S2357-4,0)))</f>
        <v/>
      </c>
      <c r="H2357" s="295" t="str">
        <f ca="1">IF(ISERROR($S2357),"",OFFSET('Smelter Reference List'!$G$4,$S2357-4,0))</f>
        <v/>
      </c>
      <c r="I2357" s="296" t="str">
        <f ca="1">IF(ISERROR($S2357),"",OFFSET('Smelter Reference List'!$H$4,$S2357-4,0))</f>
        <v/>
      </c>
      <c r="J2357" s="296" t="str">
        <f ca="1">IF(ISERROR($S2357),"",OFFSET('Smelter Reference List'!$I$4,$S2357-4,0))</f>
        <v/>
      </c>
      <c r="K2357" s="297"/>
      <c r="L2357" s="297"/>
      <c r="M2357" s="297"/>
      <c r="N2357" s="297"/>
      <c r="O2357" s="297"/>
      <c r="P2357" s="297"/>
      <c r="Q2357" s="298"/>
      <c r="R2357" s="227"/>
      <c r="S2357" s="228" t="e">
        <f>IF(C2357="",NA(),MATCH($B2357&amp;$C2357,'Smelter Reference List'!$J:$J,0))</f>
        <v>#N/A</v>
      </c>
      <c r="T2357" s="229"/>
      <c r="U2357" s="229">
        <f t="shared" ca="1" si="73"/>
        <v>0</v>
      </c>
      <c r="V2357" s="229"/>
      <c r="W2357" s="229"/>
      <c r="Y2357" s="223" t="str">
        <f t="shared" si="74"/>
        <v/>
      </c>
    </row>
    <row r="2358" spans="1:25" s="223" customFormat="1" ht="20.25">
      <c r="A2358" s="293"/>
      <c r="B2358" s="294" t="str">
        <f>IF(LEN(A2358)=0,"",INDEX('Smelter Reference List'!$A:$A,MATCH($A2358,'Smelter Reference List'!$E:$E,0)))</f>
        <v/>
      </c>
      <c r="C2358" s="300" t="str">
        <f>IF(LEN(A2358)=0,"",INDEX('Smelter Reference List'!$C:$C,MATCH($A2358,'Smelter Reference List'!$E:$E,0)))</f>
        <v/>
      </c>
      <c r="D2358" s="294" t="str">
        <f ca="1">IF(ISERROR($S2358),"",OFFSET('Smelter Reference List'!$C$4,$S2358-4,0)&amp;"")</f>
        <v/>
      </c>
      <c r="E2358" s="294" t="str">
        <f ca="1">IF(ISERROR($S2358),"",OFFSET('Smelter Reference List'!$D$4,$S2358-4,0)&amp;"")</f>
        <v/>
      </c>
      <c r="F2358" s="294" t="str">
        <f ca="1">IF(ISERROR($S2358),"",OFFSET('Smelter Reference List'!$E$4,$S2358-4,0))</f>
        <v/>
      </c>
      <c r="G2358" s="294" t="str">
        <f ca="1">IF(C2358=$U$4,"Enter smelter details", IF(ISERROR($S2358),"",OFFSET('Smelter Reference List'!$F$4,$S2358-4,0)))</f>
        <v/>
      </c>
      <c r="H2358" s="295" t="str">
        <f ca="1">IF(ISERROR($S2358),"",OFFSET('Smelter Reference List'!$G$4,$S2358-4,0))</f>
        <v/>
      </c>
      <c r="I2358" s="296" t="str">
        <f ca="1">IF(ISERROR($S2358),"",OFFSET('Smelter Reference List'!$H$4,$S2358-4,0))</f>
        <v/>
      </c>
      <c r="J2358" s="296" t="str">
        <f ca="1">IF(ISERROR($S2358),"",OFFSET('Smelter Reference List'!$I$4,$S2358-4,0))</f>
        <v/>
      </c>
      <c r="K2358" s="297"/>
      <c r="L2358" s="297"/>
      <c r="M2358" s="297"/>
      <c r="N2358" s="297"/>
      <c r="O2358" s="297"/>
      <c r="P2358" s="297"/>
      <c r="Q2358" s="298"/>
      <c r="R2358" s="227"/>
      <c r="S2358" s="228" t="e">
        <f>IF(C2358="",NA(),MATCH($B2358&amp;$C2358,'Smelter Reference List'!$J:$J,0))</f>
        <v>#N/A</v>
      </c>
      <c r="T2358" s="229"/>
      <c r="U2358" s="229">
        <f t="shared" ca="1" si="73"/>
        <v>0</v>
      </c>
      <c r="V2358" s="229"/>
      <c r="W2358" s="229"/>
      <c r="Y2358" s="223" t="str">
        <f t="shared" si="74"/>
        <v/>
      </c>
    </row>
    <row r="2359" spans="1:25" s="223" customFormat="1" ht="20.25">
      <c r="A2359" s="293"/>
      <c r="B2359" s="294" t="str">
        <f>IF(LEN(A2359)=0,"",INDEX('Smelter Reference List'!$A:$A,MATCH($A2359,'Smelter Reference List'!$E:$E,0)))</f>
        <v/>
      </c>
      <c r="C2359" s="300" t="str">
        <f>IF(LEN(A2359)=0,"",INDEX('Smelter Reference List'!$C:$C,MATCH($A2359,'Smelter Reference List'!$E:$E,0)))</f>
        <v/>
      </c>
      <c r="D2359" s="294" t="str">
        <f ca="1">IF(ISERROR($S2359),"",OFFSET('Smelter Reference List'!$C$4,$S2359-4,0)&amp;"")</f>
        <v/>
      </c>
      <c r="E2359" s="294" t="str">
        <f ca="1">IF(ISERROR($S2359),"",OFFSET('Smelter Reference List'!$D$4,$S2359-4,0)&amp;"")</f>
        <v/>
      </c>
      <c r="F2359" s="294" t="str">
        <f ca="1">IF(ISERROR($S2359),"",OFFSET('Smelter Reference List'!$E$4,$S2359-4,0))</f>
        <v/>
      </c>
      <c r="G2359" s="294" t="str">
        <f ca="1">IF(C2359=$U$4,"Enter smelter details", IF(ISERROR($S2359),"",OFFSET('Smelter Reference List'!$F$4,$S2359-4,0)))</f>
        <v/>
      </c>
      <c r="H2359" s="295" t="str">
        <f ca="1">IF(ISERROR($S2359),"",OFFSET('Smelter Reference List'!$G$4,$S2359-4,0))</f>
        <v/>
      </c>
      <c r="I2359" s="296" t="str">
        <f ca="1">IF(ISERROR($S2359),"",OFFSET('Smelter Reference List'!$H$4,$S2359-4,0))</f>
        <v/>
      </c>
      <c r="J2359" s="296" t="str">
        <f ca="1">IF(ISERROR($S2359),"",OFFSET('Smelter Reference List'!$I$4,$S2359-4,0))</f>
        <v/>
      </c>
      <c r="K2359" s="297"/>
      <c r="L2359" s="297"/>
      <c r="M2359" s="297"/>
      <c r="N2359" s="297"/>
      <c r="O2359" s="297"/>
      <c r="P2359" s="297"/>
      <c r="Q2359" s="298"/>
      <c r="R2359" s="227"/>
      <c r="S2359" s="228" t="e">
        <f>IF(C2359="",NA(),MATCH($B2359&amp;$C2359,'Smelter Reference List'!$J:$J,0))</f>
        <v>#N/A</v>
      </c>
      <c r="T2359" s="229"/>
      <c r="U2359" s="229">
        <f t="shared" ca="1" si="73"/>
        <v>0</v>
      </c>
      <c r="V2359" s="229"/>
      <c r="W2359" s="229"/>
      <c r="Y2359" s="223" t="str">
        <f t="shared" si="74"/>
        <v/>
      </c>
    </row>
    <row r="2360" spans="1:25" s="223" customFormat="1" ht="20.25">
      <c r="A2360" s="293"/>
      <c r="B2360" s="294" t="str">
        <f>IF(LEN(A2360)=0,"",INDEX('Smelter Reference List'!$A:$A,MATCH($A2360,'Smelter Reference List'!$E:$E,0)))</f>
        <v/>
      </c>
      <c r="C2360" s="300" t="str">
        <f>IF(LEN(A2360)=0,"",INDEX('Smelter Reference List'!$C:$C,MATCH($A2360,'Smelter Reference List'!$E:$E,0)))</f>
        <v/>
      </c>
      <c r="D2360" s="294" t="str">
        <f ca="1">IF(ISERROR($S2360),"",OFFSET('Smelter Reference List'!$C$4,$S2360-4,0)&amp;"")</f>
        <v/>
      </c>
      <c r="E2360" s="294" t="str">
        <f ca="1">IF(ISERROR($S2360),"",OFFSET('Smelter Reference List'!$D$4,$S2360-4,0)&amp;"")</f>
        <v/>
      </c>
      <c r="F2360" s="294" t="str">
        <f ca="1">IF(ISERROR($S2360),"",OFFSET('Smelter Reference List'!$E$4,$S2360-4,0))</f>
        <v/>
      </c>
      <c r="G2360" s="294" t="str">
        <f ca="1">IF(C2360=$U$4,"Enter smelter details", IF(ISERROR($S2360),"",OFFSET('Smelter Reference List'!$F$4,$S2360-4,0)))</f>
        <v/>
      </c>
      <c r="H2360" s="295" t="str">
        <f ca="1">IF(ISERROR($S2360),"",OFFSET('Smelter Reference List'!$G$4,$S2360-4,0))</f>
        <v/>
      </c>
      <c r="I2360" s="296" t="str">
        <f ca="1">IF(ISERROR($S2360),"",OFFSET('Smelter Reference List'!$H$4,$S2360-4,0))</f>
        <v/>
      </c>
      <c r="J2360" s="296" t="str">
        <f ca="1">IF(ISERROR($S2360),"",OFFSET('Smelter Reference List'!$I$4,$S2360-4,0))</f>
        <v/>
      </c>
      <c r="K2360" s="297"/>
      <c r="L2360" s="297"/>
      <c r="M2360" s="297"/>
      <c r="N2360" s="297"/>
      <c r="O2360" s="297"/>
      <c r="P2360" s="297"/>
      <c r="Q2360" s="298"/>
      <c r="R2360" s="227"/>
      <c r="S2360" s="228" t="e">
        <f>IF(C2360="",NA(),MATCH($B2360&amp;$C2360,'Smelter Reference List'!$J:$J,0))</f>
        <v>#N/A</v>
      </c>
      <c r="T2360" s="229"/>
      <c r="U2360" s="229">
        <f t="shared" ca="1" si="73"/>
        <v>0</v>
      </c>
      <c r="V2360" s="229"/>
      <c r="W2360" s="229"/>
      <c r="Y2360" s="223" t="str">
        <f t="shared" si="74"/>
        <v/>
      </c>
    </row>
    <row r="2361" spans="1:25" s="223" customFormat="1" ht="20.25">
      <c r="A2361" s="293"/>
      <c r="B2361" s="294" t="str">
        <f>IF(LEN(A2361)=0,"",INDEX('Smelter Reference List'!$A:$A,MATCH($A2361,'Smelter Reference List'!$E:$E,0)))</f>
        <v/>
      </c>
      <c r="C2361" s="300" t="str">
        <f>IF(LEN(A2361)=0,"",INDEX('Smelter Reference List'!$C:$C,MATCH($A2361,'Smelter Reference List'!$E:$E,0)))</f>
        <v/>
      </c>
      <c r="D2361" s="294" t="str">
        <f ca="1">IF(ISERROR($S2361),"",OFFSET('Smelter Reference List'!$C$4,$S2361-4,0)&amp;"")</f>
        <v/>
      </c>
      <c r="E2361" s="294" t="str">
        <f ca="1">IF(ISERROR($S2361),"",OFFSET('Smelter Reference List'!$D$4,$S2361-4,0)&amp;"")</f>
        <v/>
      </c>
      <c r="F2361" s="294" t="str">
        <f ca="1">IF(ISERROR($S2361),"",OFFSET('Smelter Reference List'!$E$4,$S2361-4,0))</f>
        <v/>
      </c>
      <c r="G2361" s="294" t="str">
        <f ca="1">IF(C2361=$U$4,"Enter smelter details", IF(ISERROR($S2361),"",OFFSET('Smelter Reference List'!$F$4,$S2361-4,0)))</f>
        <v/>
      </c>
      <c r="H2361" s="295" t="str">
        <f ca="1">IF(ISERROR($S2361),"",OFFSET('Smelter Reference List'!$G$4,$S2361-4,0))</f>
        <v/>
      </c>
      <c r="I2361" s="296" t="str">
        <f ca="1">IF(ISERROR($S2361),"",OFFSET('Smelter Reference List'!$H$4,$S2361-4,0))</f>
        <v/>
      </c>
      <c r="J2361" s="296" t="str">
        <f ca="1">IF(ISERROR($S2361),"",OFFSET('Smelter Reference List'!$I$4,$S2361-4,0))</f>
        <v/>
      </c>
      <c r="K2361" s="297"/>
      <c r="L2361" s="297"/>
      <c r="M2361" s="297"/>
      <c r="N2361" s="297"/>
      <c r="O2361" s="297"/>
      <c r="P2361" s="297"/>
      <c r="Q2361" s="298"/>
      <c r="R2361" s="227"/>
      <c r="S2361" s="228" t="e">
        <f>IF(C2361="",NA(),MATCH($B2361&amp;$C2361,'Smelter Reference List'!$J:$J,0))</f>
        <v>#N/A</v>
      </c>
      <c r="T2361" s="229"/>
      <c r="U2361" s="229">
        <f t="shared" ca="1" si="73"/>
        <v>0</v>
      </c>
      <c r="V2361" s="229"/>
      <c r="W2361" s="229"/>
      <c r="Y2361" s="223" t="str">
        <f t="shared" si="74"/>
        <v/>
      </c>
    </row>
    <row r="2362" spans="1:25" s="223" customFormat="1" ht="20.25">
      <c r="A2362" s="293"/>
      <c r="B2362" s="294" t="str">
        <f>IF(LEN(A2362)=0,"",INDEX('Smelter Reference List'!$A:$A,MATCH($A2362,'Smelter Reference List'!$E:$E,0)))</f>
        <v/>
      </c>
      <c r="C2362" s="300" t="str">
        <f>IF(LEN(A2362)=0,"",INDEX('Smelter Reference List'!$C:$C,MATCH($A2362,'Smelter Reference List'!$E:$E,0)))</f>
        <v/>
      </c>
      <c r="D2362" s="294" t="str">
        <f ca="1">IF(ISERROR($S2362),"",OFFSET('Smelter Reference List'!$C$4,$S2362-4,0)&amp;"")</f>
        <v/>
      </c>
      <c r="E2362" s="294" t="str">
        <f ca="1">IF(ISERROR($S2362),"",OFFSET('Smelter Reference List'!$D$4,$S2362-4,0)&amp;"")</f>
        <v/>
      </c>
      <c r="F2362" s="294" t="str">
        <f ca="1">IF(ISERROR($S2362),"",OFFSET('Smelter Reference List'!$E$4,$S2362-4,0))</f>
        <v/>
      </c>
      <c r="G2362" s="294" t="str">
        <f ca="1">IF(C2362=$U$4,"Enter smelter details", IF(ISERROR($S2362),"",OFFSET('Smelter Reference List'!$F$4,$S2362-4,0)))</f>
        <v/>
      </c>
      <c r="H2362" s="295" t="str">
        <f ca="1">IF(ISERROR($S2362),"",OFFSET('Smelter Reference List'!$G$4,$S2362-4,0))</f>
        <v/>
      </c>
      <c r="I2362" s="296" t="str">
        <f ca="1">IF(ISERROR($S2362),"",OFFSET('Smelter Reference List'!$H$4,$S2362-4,0))</f>
        <v/>
      </c>
      <c r="J2362" s="296" t="str">
        <f ca="1">IF(ISERROR($S2362),"",OFFSET('Smelter Reference List'!$I$4,$S2362-4,0))</f>
        <v/>
      </c>
      <c r="K2362" s="297"/>
      <c r="L2362" s="297"/>
      <c r="M2362" s="297"/>
      <c r="N2362" s="297"/>
      <c r="O2362" s="297"/>
      <c r="P2362" s="297"/>
      <c r="Q2362" s="298"/>
      <c r="R2362" s="227"/>
      <c r="S2362" s="228" t="e">
        <f>IF(C2362="",NA(),MATCH($B2362&amp;$C2362,'Smelter Reference List'!$J:$J,0))</f>
        <v>#N/A</v>
      </c>
      <c r="T2362" s="229"/>
      <c r="U2362" s="229">
        <f t="shared" ca="1" si="73"/>
        <v>0</v>
      </c>
      <c r="V2362" s="229"/>
      <c r="W2362" s="229"/>
      <c r="Y2362" s="223" t="str">
        <f t="shared" si="74"/>
        <v/>
      </c>
    </row>
    <row r="2363" spans="1:25" s="223" customFormat="1" ht="20.25">
      <c r="A2363" s="293"/>
      <c r="B2363" s="294" t="str">
        <f>IF(LEN(A2363)=0,"",INDEX('Smelter Reference List'!$A:$A,MATCH($A2363,'Smelter Reference List'!$E:$E,0)))</f>
        <v/>
      </c>
      <c r="C2363" s="300" t="str">
        <f>IF(LEN(A2363)=0,"",INDEX('Smelter Reference List'!$C:$C,MATCH($A2363,'Smelter Reference List'!$E:$E,0)))</f>
        <v/>
      </c>
      <c r="D2363" s="294" t="str">
        <f ca="1">IF(ISERROR($S2363),"",OFFSET('Smelter Reference List'!$C$4,$S2363-4,0)&amp;"")</f>
        <v/>
      </c>
      <c r="E2363" s="294" t="str">
        <f ca="1">IF(ISERROR($S2363),"",OFFSET('Smelter Reference List'!$D$4,$S2363-4,0)&amp;"")</f>
        <v/>
      </c>
      <c r="F2363" s="294" t="str">
        <f ca="1">IF(ISERROR($S2363),"",OFFSET('Smelter Reference List'!$E$4,$S2363-4,0))</f>
        <v/>
      </c>
      <c r="G2363" s="294" t="str">
        <f ca="1">IF(C2363=$U$4,"Enter smelter details", IF(ISERROR($S2363),"",OFFSET('Smelter Reference List'!$F$4,$S2363-4,0)))</f>
        <v/>
      </c>
      <c r="H2363" s="295" t="str">
        <f ca="1">IF(ISERROR($S2363),"",OFFSET('Smelter Reference List'!$G$4,$S2363-4,0))</f>
        <v/>
      </c>
      <c r="I2363" s="296" t="str">
        <f ca="1">IF(ISERROR($S2363),"",OFFSET('Smelter Reference List'!$H$4,$S2363-4,0))</f>
        <v/>
      </c>
      <c r="J2363" s="296" t="str">
        <f ca="1">IF(ISERROR($S2363),"",OFFSET('Smelter Reference List'!$I$4,$S2363-4,0))</f>
        <v/>
      </c>
      <c r="K2363" s="297"/>
      <c r="L2363" s="297"/>
      <c r="M2363" s="297"/>
      <c r="N2363" s="297"/>
      <c r="O2363" s="297"/>
      <c r="P2363" s="297"/>
      <c r="Q2363" s="298"/>
      <c r="R2363" s="227"/>
      <c r="S2363" s="228" t="e">
        <f>IF(C2363="",NA(),MATCH($B2363&amp;$C2363,'Smelter Reference List'!$J:$J,0))</f>
        <v>#N/A</v>
      </c>
      <c r="T2363" s="229"/>
      <c r="U2363" s="229">
        <f t="shared" ca="1" si="73"/>
        <v>0</v>
      </c>
      <c r="V2363" s="229"/>
      <c r="W2363" s="229"/>
      <c r="Y2363" s="223" t="str">
        <f t="shared" si="74"/>
        <v/>
      </c>
    </row>
    <row r="2364" spans="1:25" s="223" customFormat="1" ht="20.25">
      <c r="A2364" s="293"/>
      <c r="B2364" s="294" t="str">
        <f>IF(LEN(A2364)=0,"",INDEX('Smelter Reference List'!$A:$A,MATCH($A2364,'Smelter Reference List'!$E:$E,0)))</f>
        <v/>
      </c>
      <c r="C2364" s="300" t="str">
        <f>IF(LEN(A2364)=0,"",INDEX('Smelter Reference List'!$C:$C,MATCH($A2364,'Smelter Reference List'!$E:$E,0)))</f>
        <v/>
      </c>
      <c r="D2364" s="294" t="str">
        <f ca="1">IF(ISERROR($S2364),"",OFFSET('Smelter Reference List'!$C$4,$S2364-4,0)&amp;"")</f>
        <v/>
      </c>
      <c r="E2364" s="294" t="str">
        <f ca="1">IF(ISERROR($S2364),"",OFFSET('Smelter Reference List'!$D$4,$S2364-4,0)&amp;"")</f>
        <v/>
      </c>
      <c r="F2364" s="294" t="str">
        <f ca="1">IF(ISERROR($S2364),"",OFFSET('Smelter Reference List'!$E$4,$S2364-4,0))</f>
        <v/>
      </c>
      <c r="G2364" s="294" t="str">
        <f ca="1">IF(C2364=$U$4,"Enter smelter details", IF(ISERROR($S2364),"",OFFSET('Smelter Reference List'!$F$4,$S2364-4,0)))</f>
        <v/>
      </c>
      <c r="H2364" s="295" t="str">
        <f ca="1">IF(ISERROR($S2364),"",OFFSET('Smelter Reference List'!$G$4,$S2364-4,0))</f>
        <v/>
      </c>
      <c r="I2364" s="296" t="str">
        <f ca="1">IF(ISERROR($S2364),"",OFFSET('Smelter Reference List'!$H$4,$S2364-4,0))</f>
        <v/>
      </c>
      <c r="J2364" s="296" t="str">
        <f ca="1">IF(ISERROR($S2364),"",OFFSET('Smelter Reference List'!$I$4,$S2364-4,0))</f>
        <v/>
      </c>
      <c r="K2364" s="297"/>
      <c r="L2364" s="297"/>
      <c r="M2364" s="297"/>
      <c r="N2364" s="297"/>
      <c r="O2364" s="297"/>
      <c r="P2364" s="297"/>
      <c r="Q2364" s="298"/>
      <c r="R2364" s="227"/>
      <c r="S2364" s="228" t="e">
        <f>IF(C2364="",NA(),MATCH($B2364&amp;$C2364,'Smelter Reference List'!$J:$J,0))</f>
        <v>#N/A</v>
      </c>
      <c r="T2364" s="229"/>
      <c r="U2364" s="229">
        <f t="shared" ca="1" si="73"/>
        <v>0</v>
      </c>
      <c r="V2364" s="229"/>
      <c r="W2364" s="229"/>
      <c r="Y2364" s="223" t="str">
        <f t="shared" si="74"/>
        <v/>
      </c>
    </row>
    <row r="2365" spans="1:25" s="223" customFormat="1" ht="20.25">
      <c r="A2365" s="293"/>
      <c r="B2365" s="294" t="str">
        <f>IF(LEN(A2365)=0,"",INDEX('Smelter Reference List'!$A:$A,MATCH($A2365,'Smelter Reference List'!$E:$E,0)))</f>
        <v/>
      </c>
      <c r="C2365" s="300" t="str">
        <f>IF(LEN(A2365)=0,"",INDEX('Smelter Reference List'!$C:$C,MATCH($A2365,'Smelter Reference List'!$E:$E,0)))</f>
        <v/>
      </c>
      <c r="D2365" s="294" t="str">
        <f ca="1">IF(ISERROR($S2365),"",OFFSET('Smelter Reference List'!$C$4,$S2365-4,0)&amp;"")</f>
        <v/>
      </c>
      <c r="E2365" s="294" t="str">
        <f ca="1">IF(ISERROR($S2365),"",OFFSET('Smelter Reference List'!$D$4,$S2365-4,0)&amp;"")</f>
        <v/>
      </c>
      <c r="F2365" s="294" t="str">
        <f ca="1">IF(ISERROR($S2365),"",OFFSET('Smelter Reference List'!$E$4,$S2365-4,0))</f>
        <v/>
      </c>
      <c r="G2365" s="294" t="str">
        <f ca="1">IF(C2365=$U$4,"Enter smelter details", IF(ISERROR($S2365),"",OFFSET('Smelter Reference List'!$F$4,$S2365-4,0)))</f>
        <v/>
      </c>
      <c r="H2365" s="295" t="str">
        <f ca="1">IF(ISERROR($S2365),"",OFFSET('Smelter Reference List'!$G$4,$S2365-4,0))</f>
        <v/>
      </c>
      <c r="I2365" s="296" t="str">
        <f ca="1">IF(ISERROR($S2365),"",OFFSET('Smelter Reference List'!$H$4,$S2365-4,0))</f>
        <v/>
      </c>
      <c r="J2365" s="296" t="str">
        <f ca="1">IF(ISERROR($S2365),"",OFFSET('Smelter Reference List'!$I$4,$S2365-4,0))</f>
        <v/>
      </c>
      <c r="K2365" s="297"/>
      <c r="L2365" s="297"/>
      <c r="M2365" s="297"/>
      <c r="N2365" s="297"/>
      <c r="O2365" s="297"/>
      <c r="P2365" s="297"/>
      <c r="Q2365" s="298"/>
      <c r="R2365" s="227"/>
      <c r="S2365" s="228" t="e">
        <f>IF(C2365="",NA(),MATCH($B2365&amp;$C2365,'Smelter Reference List'!$J:$J,0))</f>
        <v>#N/A</v>
      </c>
      <c r="T2365" s="229"/>
      <c r="U2365" s="229">
        <f t="shared" ca="1" si="73"/>
        <v>0</v>
      </c>
      <c r="V2365" s="229"/>
      <c r="W2365" s="229"/>
      <c r="Y2365" s="223" t="str">
        <f t="shared" si="74"/>
        <v/>
      </c>
    </row>
    <row r="2366" spans="1:25" s="223" customFormat="1" ht="20.25">
      <c r="A2366" s="293"/>
      <c r="B2366" s="294" t="str">
        <f>IF(LEN(A2366)=0,"",INDEX('Smelter Reference List'!$A:$A,MATCH($A2366,'Smelter Reference List'!$E:$E,0)))</f>
        <v/>
      </c>
      <c r="C2366" s="300" t="str">
        <f>IF(LEN(A2366)=0,"",INDEX('Smelter Reference List'!$C:$C,MATCH($A2366,'Smelter Reference List'!$E:$E,0)))</f>
        <v/>
      </c>
      <c r="D2366" s="294" t="str">
        <f ca="1">IF(ISERROR($S2366),"",OFFSET('Smelter Reference List'!$C$4,$S2366-4,0)&amp;"")</f>
        <v/>
      </c>
      <c r="E2366" s="294" t="str">
        <f ca="1">IF(ISERROR($S2366),"",OFFSET('Smelter Reference List'!$D$4,$S2366-4,0)&amp;"")</f>
        <v/>
      </c>
      <c r="F2366" s="294" t="str">
        <f ca="1">IF(ISERROR($S2366),"",OFFSET('Smelter Reference List'!$E$4,$S2366-4,0))</f>
        <v/>
      </c>
      <c r="G2366" s="294" t="str">
        <f ca="1">IF(C2366=$U$4,"Enter smelter details", IF(ISERROR($S2366),"",OFFSET('Smelter Reference List'!$F$4,$S2366-4,0)))</f>
        <v/>
      </c>
      <c r="H2366" s="295" t="str">
        <f ca="1">IF(ISERROR($S2366),"",OFFSET('Smelter Reference List'!$G$4,$S2366-4,0))</f>
        <v/>
      </c>
      <c r="I2366" s="296" t="str">
        <f ca="1">IF(ISERROR($S2366),"",OFFSET('Smelter Reference List'!$H$4,$S2366-4,0))</f>
        <v/>
      </c>
      <c r="J2366" s="296" t="str">
        <f ca="1">IF(ISERROR($S2366),"",OFFSET('Smelter Reference List'!$I$4,$S2366-4,0))</f>
        <v/>
      </c>
      <c r="K2366" s="297"/>
      <c r="L2366" s="297"/>
      <c r="M2366" s="297"/>
      <c r="N2366" s="297"/>
      <c r="O2366" s="297"/>
      <c r="P2366" s="297"/>
      <c r="Q2366" s="298"/>
      <c r="R2366" s="227"/>
      <c r="S2366" s="228" t="e">
        <f>IF(C2366="",NA(),MATCH($B2366&amp;$C2366,'Smelter Reference List'!$J:$J,0))</f>
        <v>#N/A</v>
      </c>
      <c r="T2366" s="229"/>
      <c r="U2366" s="229">
        <f t="shared" ca="1" si="73"/>
        <v>0</v>
      </c>
      <c r="V2366" s="229"/>
      <c r="W2366" s="229"/>
      <c r="Y2366" s="223" t="str">
        <f t="shared" si="74"/>
        <v/>
      </c>
    </row>
    <row r="2367" spans="1:25" s="223" customFormat="1" ht="20.25">
      <c r="A2367" s="293"/>
      <c r="B2367" s="294" t="str">
        <f>IF(LEN(A2367)=0,"",INDEX('Smelter Reference List'!$A:$A,MATCH($A2367,'Smelter Reference List'!$E:$E,0)))</f>
        <v/>
      </c>
      <c r="C2367" s="300" t="str">
        <f>IF(LEN(A2367)=0,"",INDEX('Smelter Reference List'!$C:$C,MATCH($A2367,'Smelter Reference List'!$E:$E,0)))</f>
        <v/>
      </c>
      <c r="D2367" s="294" t="str">
        <f ca="1">IF(ISERROR($S2367),"",OFFSET('Smelter Reference List'!$C$4,$S2367-4,0)&amp;"")</f>
        <v/>
      </c>
      <c r="E2367" s="294" t="str">
        <f ca="1">IF(ISERROR($S2367),"",OFFSET('Smelter Reference List'!$D$4,$S2367-4,0)&amp;"")</f>
        <v/>
      </c>
      <c r="F2367" s="294" t="str">
        <f ca="1">IF(ISERROR($S2367),"",OFFSET('Smelter Reference List'!$E$4,$S2367-4,0))</f>
        <v/>
      </c>
      <c r="G2367" s="294" t="str">
        <f ca="1">IF(C2367=$U$4,"Enter smelter details", IF(ISERROR($S2367),"",OFFSET('Smelter Reference List'!$F$4,$S2367-4,0)))</f>
        <v/>
      </c>
      <c r="H2367" s="295" t="str">
        <f ca="1">IF(ISERROR($S2367),"",OFFSET('Smelter Reference List'!$G$4,$S2367-4,0))</f>
        <v/>
      </c>
      <c r="I2367" s="296" t="str">
        <f ca="1">IF(ISERROR($S2367),"",OFFSET('Smelter Reference List'!$H$4,$S2367-4,0))</f>
        <v/>
      </c>
      <c r="J2367" s="296" t="str">
        <f ca="1">IF(ISERROR($S2367),"",OFFSET('Smelter Reference List'!$I$4,$S2367-4,0))</f>
        <v/>
      </c>
      <c r="K2367" s="297"/>
      <c r="L2367" s="297"/>
      <c r="M2367" s="297"/>
      <c r="N2367" s="297"/>
      <c r="O2367" s="297"/>
      <c r="P2367" s="297"/>
      <c r="Q2367" s="298"/>
      <c r="R2367" s="227"/>
      <c r="S2367" s="228" t="e">
        <f>IF(C2367="",NA(),MATCH($B2367&amp;$C2367,'Smelter Reference List'!$J:$J,0))</f>
        <v>#N/A</v>
      </c>
      <c r="T2367" s="229"/>
      <c r="U2367" s="229">
        <f t="shared" ca="1" si="73"/>
        <v>0</v>
      </c>
      <c r="V2367" s="229"/>
      <c r="W2367" s="229"/>
      <c r="Y2367" s="223" t="str">
        <f t="shared" si="74"/>
        <v/>
      </c>
    </row>
    <row r="2368" spans="1:25" s="223" customFormat="1" ht="20.25">
      <c r="A2368" s="293"/>
      <c r="B2368" s="294" t="str">
        <f>IF(LEN(A2368)=0,"",INDEX('Smelter Reference List'!$A:$A,MATCH($A2368,'Smelter Reference List'!$E:$E,0)))</f>
        <v/>
      </c>
      <c r="C2368" s="300" t="str">
        <f>IF(LEN(A2368)=0,"",INDEX('Smelter Reference List'!$C:$C,MATCH($A2368,'Smelter Reference List'!$E:$E,0)))</f>
        <v/>
      </c>
      <c r="D2368" s="294" t="str">
        <f ca="1">IF(ISERROR($S2368),"",OFFSET('Smelter Reference List'!$C$4,$S2368-4,0)&amp;"")</f>
        <v/>
      </c>
      <c r="E2368" s="294" t="str">
        <f ca="1">IF(ISERROR($S2368),"",OFFSET('Smelter Reference List'!$D$4,$S2368-4,0)&amp;"")</f>
        <v/>
      </c>
      <c r="F2368" s="294" t="str">
        <f ca="1">IF(ISERROR($S2368),"",OFFSET('Smelter Reference List'!$E$4,$S2368-4,0))</f>
        <v/>
      </c>
      <c r="G2368" s="294" t="str">
        <f ca="1">IF(C2368=$U$4,"Enter smelter details", IF(ISERROR($S2368),"",OFFSET('Smelter Reference List'!$F$4,$S2368-4,0)))</f>
        <v/>
      </c>
      <c r="H2368" s="295" t="str">
        <f ca="1">IF(ISERROR($S2368),"",OFFSET('Smelter Reference List'!$G$4,$S2368-4,0))</f>
        <v/>
      </c>
      <c r="I2368" s="296" t="str">
        <f ca="1">IF(ISERROR($S2368),"",OFFSET('Smelter Reference List'!$H$4,$S2368-4,0))</f>
        <v/>
      </c>
      <c r="J2368" s="296" t="str">
        <f ca="1">IF(ISERROR($S2368),"",OFFSET('Smelter Reference List'!$I$4,$S2368-4,0))</f>
        <v/>
      </c>
      <c r="K2368" s="297"/>
      <c r="L2368" s="297"/>
      <c r="M2368" s="297"/>
      <c r="N2368" s="297"/>
      <c r="O2368" s="297"/>
      <c r="P2368" s="297"/>
      <c r="Q2368" s="298"/>
      <c r="R2368" s="227"/>
      <c r="S2368" s="228" t="e">
        <f>IF(C2368="",NA(),MATCH($B2368&amp;$C2368,'Smelter Reference List'!$J:$J,0))</f>
        <v>#N/A</v>
      </c>
      <c r="T2368" s="229"/>
      <c r="U2368" s="229">
        <f t="shared" ca="1" si="73"/>
        <v>0</v>
      </c>
      <c r="V2368" s="229"/>
      <c r="W2368" s="229"/>
      <c r="Y2368" s="223" t="str">
        <f t="shared" si="74"/>
        <v/>
      </c>
    </row>
    <row r="2369" spans="1:25" s="223" customFormat="1" ht="20.25">
      <c r="A2369" s="293"/>
      <c r="B2369" s="294" t="str">
        <f>IF(LEN(A2369)=0,"",INDEX('Smelter Reference List'!$A:$A,MATCH($A2369,'Smelter Reference List'!$E:$E,0)))</f>
        <v/>
      </c>
      <c r="C2369" s="300" t="str">
        <f>IF(LEN(A2369)=0,"",INDEX('Smelter Reference List'!$C:$C,MATCH($A2369,'Smelter Reference List'!$E:$E,0)))</f>
        <v/>
      </c>
      <c r="D2369" s="294" t="str">
        <f ca="1">IF(ISERROR($S2369),"",OFFSET('Smelter Reference List'!$C$4,$S2369-4,0)&amp;"")</f>
        <v/>
      </c>
      <c r="E2369" s="294" t="str">
        <f ca="1">IF(ISERROR($S2369),"",OFFSET('Smelter Reference List'!$D$4,$S2369-4,0)&amp;"")</f>
        <v/>
      </c>
      <c r="F2369" s="294" t="str">
        <f ca="1">IF(ISERROR($S2369),"",OFFSET('Smelter Reference List'!$E$4,$S2369-4,0))</f>
        <v/>
      </c>
      <c r="G2369" s="294" t="str">
        <f ca="1">IF(C2369=$U$4,"Enter smelter details", IF(ISERROR($S2369),"",OFFSET('Smelter Reference List'!$F$4,$S2369-4,0)))</f>
        <v/>
      </c>
      <c r="H2369" s="295" t="str">
        <f ca="1">IF(ISERROR($S2369),"",OFFSET('Smelter Reference List'!$G$4,$S2369-4,0))</f>
        <v/>
      </c>
      <c r="I2369" s="296" t="str">
        <f ca="1">IF(ISERROR($S2369),"",OFFSET('Smelter Reference List'!$H$4,$S2369-4,0))</f>
        <v/>
      </c>
      <c r="J2369" s="296" t="str">
        <f ca="1">IF(ISERROR($S2369),"",OFFSET('Smelter Reference List'!$I$4,$S2369-4,0))</f>
        <v/>
      </c>
      <c r="K2369" s="297"/>
      <c r="L2369" s="297"/>
      <c r="M2369" s="297"/>
      <c r="N2369" s="297"/>
      <c r="O2369" s="297"/>
      <c r="P2369" s="297"/>
      <c r="Q2369" s="298"/>
      <c r="R2369" s="227"/>
      <c r="S2369" s="228" t="e">
        <f>IF(C2369="",NA(),MATCH($B2369&amp;$C2369,'Smelter Reference List'!$J:$J,0))</f>
        <v>#N/A</v>
      </c>
      <c r="T2369" s="229"/>
      <c r="U2369" s="229">
        <f t="shared" ca="1" si="73"/>
        <v>0</v>
      </c>
      <c r="V2369" s="229"/>
      <c r="W2369" s="229"/>
      <c r="Y2369" s="223" t="str">
        <f t="shared" si="74"/>
        <v/>
      </c>
    </row>
    <row r="2370" spans="1:25" s="223" customFormat="1" ht="20.25">
      <c r="A2370" s="293"/>
      <c r="B2370" s="294" t="str">
        <f>IF(LEN(A2370)=0,"",INDEX('Smelter Reference List'!$A:$A,MATCH($A2370,'Smelter Reference List'!$E:$E,0)))</f>
        <v/>
      </c>
      <c r="C2370" s="300" t="str">
        <f>IF(LEN(A2370)=0,"",INDEX('Smelter Reference List'!$C:$C,MATCH($A2370,'Smelter Reference List'!$E:$E,0)))</f>
        <v/>
      </c>
      <c r="D2370" s="294" t="str">
        <f ca="1">IF(ISERROR($S2370),"",OFFSET('Smelter Reference List'!$C$4,$S2370-4,0)&amp;"")</f>
        <v/>
      </c>
      <c r="E2370" s="294" t="str">
        <f ca="1">IF(ISERROR($S2370),"",OFFSET('Smelter Reference List'!$D$4,$S2370-4,0)&amp;"")</f>
        <v/>
      </c>
      <c r="F2370" s="294" t="str">
        <f ca="1">IF(ISERROR($S2370),"",OFFSET('Smelter Reference List'!$E$4,$S2370-4,0))</f>
        <v/>
      </c>
      <c r="G2370" s="294" t="str">
        <f ca="1">IF(C2370=$U$4,"Enter smelter details", IF(ISERROR($S2370),"",OFFSET('Smelter Reference List'!$F$4,$S2370-4,0)))</f>
        <v/>
      </c>
      <c r="H2370" s="295" t="str">
        <f ca="1">IF(ISERROR($S2370),"",OFFSET('Smelter Reference List'!$G$4,$S2370-4,0))</f>
        <v/>
      </c>
      <c r="I2370" s="296" t="str">
        <f ca="1">IF(ISERROR($S2370),"",OFFSET('Smelter Reference List'!$H$4,$S2370-4,0))</f>
        <v/>
      </c>
      <c r="J2370" s="296" t="str">
        <f ca="1">IF(ISERROR($S2370),"",OFFSET('Smelter Reference List'!$I$4,$S2370-4,0))</f>
        <v/>
      </c>
      <c r="K2370" s="297"/>
      <c r="L2370" s="297"/>
      <c r="M2370" s="297"/>
      <c r="N2370" s="297"/>
      <c r="O2370" s="297"/>
      <c r="P2370" s="297"/>
      <c r="Q2370" s="298"/>
      <c r="R2370" s="227"/>
      <c r="S2370" s="228" t="e">
        <f>IF(C2370="",NA(),MATCH($B2370&amp;$C2370,'Smelter Reference List'!$J:$J,0))</f>
        <v>#N/A</v>
      </c>
      <c r="T2370" s="229"/>
      <c r="U2370" s="229">
        <f t="shared" ca="1" si="73"/>
        <v>0</v>
      </c>
      <c r="V2370" s="229"/>
      <c r="W2370" s="229"/>
      <c r="Y2370" s="223" t="str">
        <f t="shared" si="74"/>
        <v/>
      </c>
    </row>
    <row r="2371" spans="1:25" s="223" customFormat="1" ht="20.25">
      <c r="A2371" s="293"/>
      <c r="B2371" s="294" t="str">
        <f>IF(LEN(A2371)=0,"",INDEX('Smelter Reference List'!$A:$A,MATCH($A2371,'Smelter Reference List'!$E:$E,0)))</f>
        <v/>
      </c>
      <c r="C2371" s="300" t="str">
        <f>IF(LEN(A2371)=0,"",INDEX('Smelter Reference List'!$C:$C,MATCH($A2371,'Smelter Reference List'!$E:$E,0)))</f>
        <v/>
      </c>
      <c r="D2371" s="294" t="str">
        <f ca="1">IF(ISERROR($S2371),"",OFFSET('Smelter Reference List'!$C$4,$S2371-4,0)&amp;"")</f>
        <v/>
      </c>
      <c r="E2371" s="294" t="str">
        <f ca="1">IF(ISERROR($S2371),"",OFFSET('Smelter Reference List'!$D$4,$S2371-4,0)&amp;"")</f>
        <v/>
      </c>
      <c r="F2371" s="294" t="str">
        <f ca="1">IF(ISERROR($S2371),"",OFFSET('Smelter Reference List'!$E$4,$S2371-4,0))</f>
        <v/>
      </c>
      <c r="G2371" s="294" t="str">
        <f ca="1">IF(C2371=$U$4,"Enter smelter details", IF(ISERROR($S2371),"",OFFSET('Smelter Reference List'!$F$4,$S2371-4,0)))</f>
        <v/>
      </c>
      <c r="H2371" s="295" t="str">
        <f ca="1">IF(ISERROR($S2371),"",OFFSET('Smelter Reference List'!$G$4,$S2371-4,0))</f>
        <v/>
      </c>
      <c r="I2371" s="296" t="str">
        <f ca="1">IF(ISERROR($S2371),"",OFFSET('Smelter Reference List'!$H$4,$S2371-4,0))</f>
        <v/>
      </c>
      <c r="J2371" s="296" t="str">
        <f ca="1">IF(ISERROR($S2371),"",OFFSET('Smelter Reference List'!$I$4,$S2371-4,0))</f>
        <v/>
      </c>
      <c r="K2371" s="297"/>
      <c r="L2371" s="297"/>
      <c r="M2371" s="297"/>
      <c r="N2371" s="297"/>
      <c r="O2371" s="297"/>
      <c r="P2371" s="297"/>
      <c r="Q2371" s="298"/>
      <c r="R2371" s="227"/>
      <c r="S2371" s="228" t="e">
        <f>IF(C2371="",NA(),MATCH($B2371&amp;$C2371,'Smelter Reference List'!$J:$J,0))</f>
        <v>#N/A</v>
      </c>
      <c r="T2371" s="229"/>
      <c r="U2371" s="229">
        <f t="shared" ca="1" si="73"/>
        <v>0</v>
      </c>
      <c r="V2371" s="229"/>
      <c r="W2371" s="229"/>
      <c r="Y2371" s="223" t="str">
        <f t="shared" si="74"/>
        <v/>
      </c>
    </row>
    <row r="2372" spans="1:25" s="223" customFormat="1" ht="20.25">
      <c r="A2372" s="293"/>
      <c r="B2372" s="294" t="str">
        <f>IF(LEN(A2372)=0,"",INDEX('Smelter Reference List'!$A:$A,MATCH($A2372,'Smelter Reference List'!$E:$E,0)))</f>
        <v/>
      </c>
      <c r="C2372" s="300" t="str">
        <f>IF(LEN(A2372)=0,"",INDEX('Smelter Reference List'!$C:$C,MATCH($A2372,'Smelter Reference List'!$E:$E,0)))</f>
        <v/>
      </c>
      <c r="D2372" s="294" t="str">
        <f ca="1">IF(ISERROR($S2372),"",OFFSET('Smelter Reference List'!$C$4,$S2372-4,0)&amp;"")</f>
        <v/>
      </c>
      <c r="E2372" s="294" t="str">
        <f ca="1">IF(ISERROR($S2372),"",OFFSET('Smelter Reference List'!$D$4,$S2372-4,0)&amp;"")</f>
        <v/>
      </c>
      <c r="F2372" s="294" t="str">
        <f ca="1">IF(ISERROR($S2372),"",OFFSET('Smelter Reference List'!$E$4,$S2372-4,0))</f>
        <v/>
      </c>
      <c r="G2372" s="294" t="str">
        <f ca="1">IF(C2372=$U$4,"Enter smelter details", IF(ISERROR($S2372),"",OFFSET('Smelter Reference List'!$F$4,$S2372-4,0)))</f>
        <v/>
      </c>
      <c r="H2372" s="295" t="str">
        <f ca="1">IF(ISERROR($S2372),"",OFFSET('Smelter Reference List'!$G$4,$S2372-4,0))</f>
        <v/>
      </c>
      <c r="I2372" s="296" t="str">
        <f ca="1">IF(ISERROR($S2372),"",OFFSET('Smelter Reference List'!$H$4,$S2372-4,0))</f>
        <v/>
      </c>
      <c r="J2372" s="296" t="str">
        <f ca="1">IF(ISERROR($S2372),"",OFFSET('Smelter Reference List'!$I$4,$S2372-4,0))</f>
        <v/>
      </c>
      <c r="K2372" s="297"/>
      <c r="L2372" s="297"/>
      <c r="M2372" s="297"/>
      <c r="N2372" s="297"/>
      <c r="O2372" s="297"/>
      <c r="P2372" s="297"/>
      <c r="Q2372" s="298"/>
      <c r="R2372" s="227"/>
      <c r="S2372" s="228" t="e">
        <f>IF(C2372="",NA(),MATCH($B2372&amp;$C2372,'Smelter Reference List'!$J:$J,0))</f>
        <v>#N/A</v>
      </c>
      <c r="T2372" s="229"/>
      <c r="U2372" s="229">
        <f t="shared" ca="1" si="73"/>
        <v>0</v>
      </c>
      <c r="V2372" s="229"/>
      <c r="W2372" s="229"/>
      <c r="Y2372" s="223" t="str">
        <f t="shared" si="74"/>
        <v/>
      </c>
    </row>
    <row r="2373" spans="1:25" s="223" customFormat="1" ht="20.25">
      <c r="A2373" s="293"/>
      <c r="B2373" s="294" t="str">
        <f>IF(LEN(A2373)=0,"",INDEX('Smelter Reference List'!$A:$A,MATCH($A2373,'Smelter Reference List'!$E:$E,0)))</f>
        <v/>
      </c>
      <c r="C2373" s="300" t="str">
        <f>IF(LEN(A2373)=0,"",INDEX('Smelter Reference List'!$C:$C,MATCH($A2373,'Smelter Reference List'!$E:$E,0)))</f>
        <v/>
      </c>
      <c r="D2373" s="294" t="str">
        <f ca="1">IF(ISERROR($S2373),"",OFFSET('Smelter Reference List'!$C$4,$S2373-4,0)&amp;"")</f>
        <v/>
      </c>
      <c r="E2373" s="294" t="str">
        <f ca="1">IF(ISERROR($S2373),"",OFFSET('Smelter Reference List'!$D$4,$S2373-4,0)&amp;"")</f>
        <v/>
      </c>
      <c r="F2373" s="294" t="str">
        <f ca="1">IF(ISERROR($S2373),"",OFFSET('Smelter Reference List'!$E$4,$S2373-4,0))</f>
        <v/>
      </c>
      <c r="G2373" s="294" t="str">
        <f ca="1">IF(C2373=$U$4,"Enter smelter details", IF(ISERROR($S2373),"",OFFSET('Smelter Reference List'!$F$4,$S2373-4,0)))</f>
        <v/>
      </c>
      <c r="H2373" s="295" t="str">
        <f ca="1">IF(ISERROR($S2373),"",OFFSET('Smelter Reference List'!$G$4,$S2373-4,0))</f>
        <v/>
      </c>
      <c r="I2373" s="296" t="str">
        <f ca="1">IF(ISERROR($S2373),"",OFFSET('Smelter Reference List'!$H$4,$S2373-4,0))</f>
        <v/>
      </c>
      <c r="J2373" s="296" t="str">
        <f ca="1">IF(ISERROR($S2373),"",OFFSET('Smelter Reference List'!$I$4,$S2373-4,0))</f>
        <v/>
      </c>
      <c r="K2373" s="297"/>
      <c r="L2373" s="297"/>
      <c r="M2373" s="297"/>
      <c r="N2373" s="297"/>
      <c r="O2373" s="297"/>
      <c r="P2373" s="297"/>
      <c r="Q2373" s="298"/>
      <c r="R2373" s="227"/>
      <c r="S2373" s="228" t="e">
        <f>IF(C2373="",NA(),MATCH($B2373&amp;$C2373,'Smelter Reference List'!$J:$J,0))</f>
        <v>#N/A</v>
      </c>
      <c r="T2373" s="229"/>
      <c r="U2373" s="229">
        <f t="shared" ca="1" si="73"/>
        <v>0</v>
      </c>
      <c r="V2373" s="229"/>
      <c r="W2373" s="229"/>
      <c r="Y2373" s="223" t="str">
        <f t="shared" si="74"/>
        <v/>
      </c>
    </row>
    <row r="2374" spans="1:25" s="223" customFormat="1" ht="20.25">
      <c r="A2374" s="293"/>
      <c r="B2374" s="294" t="str">
        <f>IF(LEN(A2374)=0,"",INDEX('Smelter Reference List'!$A:$A,MATCH($A2374,'Smelter Reference List'!$E:$E,0)))</f>
        <v/>
      </c>
      <c r="C2374" s="300" t="str">
        <f>IF(LEN(A2374)=0,"",INDEX('Smelter Reference List'!$C:$C,MATCH($A2374,'Smelter Reference List'!$E:$E,0)))</f>
        <v/>
      </c>
      <c r="D2374" s="294" t="str">
        <f ca="1">IF(ISERROR($S2374),"",OFFSET('Smelter Reference List'!$C$4,$S2374-4,0)&amp;"")</f>
        <v/>
      </c>
      <c r="E2374" s="294" t="str">
        <f ca="1">IF(ISERROR($S2374),"",OFFSET('Smelter Reference List'!$D$4,$S2374-4,0)&amp;"")</f>
        <v/>
      </c>
      <c r="F2374" s="294" t="str">
        <f ca="1">IF(ISERROR($S2374),"",OFFSET('Smelter Reference List'!$E$4,$S2374-4,0))</f>
        <v/>
      </c>
      <c r="G2374" s="294" t="str">
        <f ca="1">IF(C2374=$U$4,"Enter smelter details", IF(ISERROR($S2374),"",OFFSET('Smelter Reference List'!$F$4,$S2374-4,0)))</f>
        <v/>
      </c>
      <c r="H2374" s="295" t="str">
        <f ca="1">IF(ISERROR($S2374),"",OFFSET('Smelter Reference List'!$G$4,$S2374-4,0))</f>
        <v/>
      </c>
      <c r="I2374" s="296" t="str">
        <f ca="1">IF(ISERROR($S2374),"",OFFSET('Smelter Reference List'!$H$4,$S2374-4,0))</f>
        <v/>
      </c>
      <c r="J2374" s="296" t="str">
        <f ca="1">IF(ISERROR($S2374),"",OFFSET('Smelter Reference List'!$I$4,$S2374-4,0))</f>
        <v/>
      </c>
      <c r="K2374" s="297"/>
      <c r="L2374" s="297"/>
      <c r="M2374" s="297"/>
      <c r="N2374" s="297"/>
      <c r="O2374" s="297"/>
      <c r="P2374" s="297"/>
      <c r="Q2374" s="298"/>
      <c r="R2374" s="227"/>
      <c r="S2374" s="228" t="e">
        <f>IF(C2374="",NA(),MATCH($B2374&amp;$C2374,'Smelter Reference List'!$J:$J,0))</f>
        <v>#N/A</v>
      </c>
      <c r="T2374" s="229"/>
      <c r="U2374" s="229">
        <f t="shared" ref="U2374:U2437" ca="1" si="75">IF(AND(C2374="Smelter not listed",OR(LEN(D2374)=0,LEN(E2374)=0)),1,0)</f>
        <v>0</v>
      </c>
      <c r="V2374" s="229"/>
      <c r="W2374" s="229"/>
      <c r="Y2374" s="223" t="str">
        <f t="shared" ref="Y2374:Y2437" si="76">B2374&amp;C2374</f>
        <v/>
      </c>
    </row>
    <row r="2375" spans="1:25" s="223" customFormat="1" ht="20.25">
      <c r="A2375" s="293"/>
      <c r="B2375" s="294" t="str">
        <f>IF(LEN(A2375)=0,"",INDEX('Smelter Reference List'!$A:$A,MATCH($A2375,'Smelter Reference List'!$E:$E,0)))</f>
        <v/>
      </c>
      <c r="C2375" s="300" t="str">
        <f>IF(LEN(A2375)=0,"",INDEX('Smelter Reference List'!$C:$C,MATCH($A2375,'Smelter Reference List'!$E:$E,0)))</f>
        <v/>
      </c>
      <c r="D2375" s="294" t="str">
        <f ca="1">IF(ISERROR($S2375),"",OFFSET('Smelter Reference List'!$C$4,$S2375-4,0)&amp;"")</f>
        <v/>
      </c>
      <c r="E2375" s="294" t="str">
        <f ca="1">IF(ISERROR($S2375),"",OFFSET('Smelter Reference List'!$D$4,$S2375-4,0)&amp;"")</f>
        <v/>
      </c>
      <c r="F2375" s="294" t="str">
        <f ca="1">IF(ISERROR($S2375),"",OFFSET('Smelter Reference List'!$E$4,$S2375-4,0))</f>
        <v/>
      </c>
      <c r="G2375" s="294" t="str">
        <f ca="1">IF(C2375=$U$4,"Enter smelter details", IF(ISERROR($S2375),"",OFFSET('Smelter Reference List'!$F$4,$S2375-4,0)))</f>
        <v/>
      </c>
      <c r="H2375" s="295" t="str">
        <f ca="1">IF(ISERROR($S2375),"",OFFSET('Smelter Reference List'!$G$4,$S2375-4,0))</f>
        <v/>
      </c>
      <c r="I2375" s="296" t="str">
        <f ca="1">IF(ISERROR($S2375),"",OFFSET('Smelter Reference List'!$H$4,$S2375-4,0))</f>
        <v/>
      </c>
      <c r="J2375" s="296" t="str">
        <f ca="1">IF(ISERROR($S2375),"",OFFSET('Smelter Reference List'!$I$4,$S2375-4,0))</f>
        <v/>
      </c>
      <c r="K2375" s="297"/>
      <c r="L2375" s="297"/>
      <c r="M2375" s="297"/>
      <c r="N2375" s="297"/>
      <c r="O2375" s="297"/>
      <c r="P2375" s="297"/>
      <c r="Q2375" s="298"/>
      <c r="R2375" s="227"/>
      <c r="S2375" s="228" t="e">
        <f>IF(C2375="",NA(),MATCH($B2375&amp;$C2375,'Smelter Reference List'!$J:$J,0))</f>
        <v>#N/A</v>
      </c>
      <c r="T2375" s="229"/>
      <c r="U2375" s="229">
        <f t="shared" ca="1" si="75"/>
        <v>0</v>
      </c>
      <c r="V2375" s="229"/>
      <c r="W2375" s="229"/>
      <c r="Y2375" s="223" t="str">
        <f t="shared" si="76"/>
        <v/>
      </c>
    </row>
    <row r="2376" spans="1:25" s="223" customFormat="1" ht="20.25">
      <c r="A2376" s="293"/>
      <c r="B2376" s="294" t="str">
        <f>IF(LEN(A2376)=0,"",INDEX('Smelter Reference List'!$A:$A,MATCH($A2376,'Smelter Reference List'!$E:$E,0)))</f>
        <v/>
      </c>
      <c r="C2376" s="300" t="str">
        <f>IF(LEN(A2376)=0,"",INDEX('Smelter Reference List'!$C:$C,MATCH($A2376,'Smelter Reference List'!$E:$E,0)))</f>
        <v/>
      </c>
      <c r="D2376" s="294" t="str">
        <f ca="1">IF(ISERROR($S2376),"",OFFSET('Smelter Reference List'!$C$4,$S2376-4,0)&amp;"")</f>
        <v/>
      </c>
      <c r="E2376" s="294" t="str">
        <f ca="1">IF(ISERROR($S2376),"",OFFSET('Smelter Reference List'!$D$4,$S2376-4,0)&amp;"")</f>
        <v/>
      </c>
      <c r="F2376" s="294" t="str">
        <f ca="1">IF(ISERROR($S2376),"",OFFSET('Smelter Reference List'!$E$4,$S2376-4,0))</f>
        <v/>
      </c>
      <c r="G2376" s="294" t="str">
        <f ca="1">IF(C2376=$U$4,"Enter smelter details", IF(ISERROR($S2376),"",OFFSET('Smelter Reference List'!$F$4,$S2376-4,0)))</f>
        <v/>
      </c>
      <c r="H2376" s="295" t="str">
        <f ca="1">IF(ISERROR($S2376),"",OFFSET('Smelter Reference List'!$G$4,$S2376-4,0))</f>
        <v/>
      </c>
      <c r="I2376" s="296" t="str">
        <f ca="1">IF(ISERROR($S2376),"",OFFSET('Smelter Reference List'!$H$4,$S2376-4,0))</f>
        <v/>
      </c>
      <c r="J2376" s="296" t="str">
        <f ca="1">IF(ISERROR($S2376),"",OFFSET('Smelter Reference List'!$I$4,$S2376-4,0))</f>
        <v/>
      </c>
      <c r="K2376" s="297"/>
      <c r="L2376" s="297"/>
      <c r="M2376" s="297"/>
      <c r="N2376" s="297"/>
      <c r="O2376" s="297"/>
      <c r="P2376" s="297"/>
      <c r="Q2376" s="298"/>
      <c r="R2376" s="227"/>
      <c r="S2376" s="228" t="e">
        <f>IF(C2376="",NA(),MATCH($B2376&amp;$C2376,'Smelter Reference List'!$J:$J,0))</f>
        <v>#N/A</v>
      </c>
      <c r="T2376" s="229"/>
      <c r="U2376" s="229">
        <f t="shared" ca="1" si="75"/>
        <v>0</v>
      </c>
      <c r="V2376" s="229"/>
      <c r="W2376" s="229"/>
      <c r="Y2376" s="223" t="str">
        <f t="shared" si="76"/>
        <v/>
      </c>
    </row>
    <row r="2377" spans="1:25" s="223" customFormat="1" ht="20.25">
      <c r="A2377" s="293"/>
      <c r="B2377" s="294" t="str">
        <f>IF(LEN(A2377)=0,"",INDEX('Smelter Reference List'!$A:$A,MATCH($A2377,'Smelter Reference List'!$E:$E,0)))</f>
        <v/>
      </c>
      <c r="C2377" s="300" t="str">
        <f>IF(LEN(A2377)=0,"",INDEX('Smelter Reference List'!$C:$C,MATCH($A2377,'Smelter Reference List'!$E:$E,0)))</f>
        <v/>
      </c>
      <c r="D2377" s="294" t="str">
        <f ca="1">IF(ISERROR($S2377),"",OFFSET('Smelter Reference List'!$C$4,$S2377-4,0)&amp;"")</f>
        <v/>
      </c>
      <c r="E2377" s="294" t="str">
        <f ca="1">IF(ISERROR($S2377),"",OFFSET('Smelter Reference List'!$D$4,$S2377-4,0)&amp;"")</f>
        <v/>
      </c>
      <c r="F2377" s="294" t="str">
        <f ca="1">IF(ISERROR($S2377),"",OFFSET('Smelter Reference List'!$E$4,$S2377-4,0))</f>
        <v/>
      </c>
      <c r="G2377" s="294" t="str">
        <f ca="1">IF(C2377=$U$4,"Enter smelter details", IF(ISERROR($S2377),"",OFFSET('Smelter Reference List'!$F$4,$S2377-4,0)))</f>
        <v/>
      </c>
      <c r="H2377" s="295" t="str">
        <f ca="1">IF(ISERROR($S2377),"",OFFSET('Smelter Reference List'!$G$4,$S2377-4,0))</f>
        <v/>
      </c>
      <c r="I2377" s="296" t="str">
        <f ca="1">IF(ISERROR($S2377),"",OFFSET('Smelter Reference List'!$H$4,$S2377-4,0))</f>
        <v/>
      </c>
      <c r="J2377" s="296" t="str">
        <f ca="1">IF(ISERROR($S2377),"",OFFSET('Smelter Reference List'!$I$4,$S2377-4,0))</f>
        <v/>
      </c>
      <c r="K2377" s="297"/>
      <c r="L2377" s="297"/>
      <c r="M2377" s="297"/>
      <c r="N2377" s="297"/>
      <c r="O2377" s="297"/>
      <c r="P2377" s="297"/>
      <c r="Q2377" s="298"/>
      <c r="R2377" s="227"/>
      <c r="S2377" s="228" t="e">
        <f>IF(C2377="",NA(),MATCH($B2377&amp;$C2377,'Smelter Reference List'!$J:$J,0))</f>
        <v>#N/A</v>
      </c>
      <c r="T2377" s="229"/>
      <c r="U2377" s="229">
        <f t="shared" ca="1" si="75"/>
        <v>0</v>
      </c>
      <c r="V2377" s="229"/>
      <c r="W2377" s="229"/>
      <c r="Y2377" s="223" t="str">
        <f t="shared" si="76"/>
        <v/>
      </c>
    </row>
    <row r="2378" spans="1:25" s="223" customFormat="1" ht="20.25">
      <c r="A2378" s="293"/>
      <c r="B2378" s="294" t="str">
        <f>IF(LEN(A2378)=0,"",INDEX('Smelter Reference List'!$A:$A,MATCH($A2378,'Smelter Reference List'!$E:$E,0)))</f>
        <v/>
      </c>
      <c r="C2378" s="300" t="str">
        <f>IF(LEN(A2378)=0,"",INDEX('Smelter Reference List'!$C:$C,MATCH($A2378,'Smelter Reference List'!$E:$E,0)))</f>
        <v/>
      </c>
      <c r="D2378" s="294" t="str">
        <f ca="1">IF(ISERROR($S2378),"",OFFSET('Smelter Reference List'!$C$4,$S2378-4,0)&amp;"")</f>
        <v/>
      </c>
      <c r="E2378" s="294" t="str">
        <f ca="1">IF(ISERROR($S2378),"",OFFSET('Smelter Reference List'!$D$4,$S2378-4,0)&amp;"")</f>
        <v/>
      </c>
      <c r="F2378" s="294" t="str">
        <f ca="1">IF(ISERROR($S2378),"",OFFSET('Smelter Reference List'!$E$4,$S2378-4,0))</f>
        <v/>
      </c>
      <c r="G2378" s="294" t="str">
        <f ca="1">IF(C2378=$U$4,"Enter smelter details", IF(ISERROR($S2378),"",OFFSET('Smelter Reference List'!$F$4,$S2378-4,0)))</f>
        <v/>
      </c>
      <c r="H2378" s="295" t="str">
        <f ca="1">IF(ISERROR($S2378),"",OFFSET('Smelter Reference List'!$G$4,$S2378-4,0))</f>
        <v/>
      </c>
      <c r="I2378" s="296" t="str">
        <f ca="1">IF(ISERROR($S2378),"",OFFSET('Smelter Reference List'!$H$4,$S2378-4,0))</f>
        <v/>
      </c>
      <c r="J2378" s="296" t="str">
        <f ca="1">IF(ISERROR($S2378),"",OFFSET('Smelter Reference List'!$I$4,$S2378-4,0))</f>
        <v/>
      </c>
      <c r="K2378" s="297"/>
      <c r="L2378" s="297"/>
      <c r="M2378" s="297"/>
      <c r="N2378" s="297"/>
      <c r="O2378" s="297"/>
      <c r="P2378" s="297"/>
      <c r="Q2378" s="298"/>
      <c r="R2378" s="227"/>
      <c r="S2378" s="228" t="e">
        <f>IF(C2378="",NA(),MATCH($B2378&amp;$C2378,'Smelter Reference List'!$J:$J,0))</f>
        <v>#N/A</v>
      </c>
      <c r="T2378" s="229"/>
      <c r="U2378" s="229">
        <f t="shared" ca="1" si="75"/>
        <v>0</v>
      </c>
      <c r="V2378" s="229"/>
      <c r="W2378" s="229"/>
      <c r="Y2378" s="223" t="str">
        <f t="shared" si="76"/>
        <v/>
      </c>
    </row>
    <row r="2379" spans="1:25" s="223" customFormat="1" ht="20.25">
      <c r="A2379" s="293"/>
      <c r="B2379" s="294" t="str">
        <f>IF(LEN(A2379)=0,"",INDEX('Smelter Reference List'!$A:$A,MATCH($A2379,'Smelter Reference List'!$E:$E,0)))</f>
        <v/>
      </c>
      <c r="C2379" s="300" t="str">
        <f>IF(LEN(A2379)=0,"",INDEX('Smelter Reference List'!$C:$C,MATCH($A2379,'Smelter Reference List'!$E:$E,0)))</f>
        <v/>
      </c>
      <c r="D2379" s="294" t="str">
        <f ca="1">IF(ISERROR($S2379),"",OFFSET('Smelter Reference List'!$C$4,$S2379-4,0)&amp;"")</f>
        <v/>
      </c>
      <c r="E2379" s="294" t="str">
        <f ca="1">IF(ISERROR($S2379),"",OFFSET('Smelter Reference List'!$D$4,$S2379-4,0)&amp;"")</f>
        <v/>
      </c>
      <c r="F2379" s="294" t="str">
        <f ca="1">IF(ISERROR($S2379),"",OFFSET('Smelter Reference List'!$E$4,$S2379-4,0))</f>
        <v/>
      </c>
      <c r="G2379" s="294" t="str">
        <f ca="1">IF(C2379=$U$4,"Enter smelter details", IF(ISERROR($S2379),"",OFFSET('Smelter Reference List'!$F$4,$S2379-4,0)))</f>
        <v/>
      </c>
      <c r="H2379" s="295" t="str">
        <f ca="1">IF(ISERROR($S2379),"",OFFSET('Smelter Reference List'!$G$4,$S2379-4,0))</f>
        <v/>
      </c>
      <c r="I2379" s="296" t="str">
        <f ca="1">IF(ISERROR($S2379),"",OFFSET('Smelter Reference List'!$H$4,$S2379-4,0))</f>
        <v/>
      </c>
      <c r="J2379" s="296" t="str">
        <f ca="1">IF(ISERROR($S2379),"",OFFSET('Smelter Reference List'!$I$4,$S2379-4,0))</f>
        <v/>
      </c>
      <c r="K2379" s="297"/>
      <c r="L2379" s="297"/>
      <c r="M2379" s="297"/>
      <c r="N2379" s="297"/>
      <c r="O2379" s="297"/>
      <c r="P2379" s="297"/>
      <c r="Q2379" s="298"/>
      <c r="R2379" s="227"/>
      <c r="S2379" s="228" t="e">
        <f>IF(C2379="",NA(),MATCH($B2379&amp;$C2379,'Smelter Reference List'!$J:$J,0))</f>
        <v>#N/A</v>
      </c>
      <c r="T2379" s="229"/>
      <c r="U2379" s="229">
        <f t="shared" ca="1" si="75"/>
        <v>0</v>
      </c>
      <c r="V2379" s="229"/>
      <c r="W2379" s="229"/>
      <c r="Y2379" s="223" t="str">
        <f t="shared" si="76"/>
        <v/>
      </c>
    </row>
    <row r="2380" spans="1:25" s="223" customFormat="1" ht="20.25">
      <c r="A2380" s="293"/>
      <c r="B2380" s="294" t="str">
        <f>IF(LEN(A2380)=0,"",INDEX('Smelter Reference List'!$A:$A,MATCH($A2380,'Smelter Reference List'!$E:$E,0)))</f>
        <v/>
      </c>
      <c r="C2380" s="300" t="str">
        <f>IF(LEN(A2380)=0,"",INDEX('Smelter Reference List'!$C:$C,MATCH($A2380,'Smelter Reference List'!$E:$E,0)))</f>
        <v/>
      </c>
      <c r="D2380" s="294" t="str">
        <f ca="1">IF(ISERROR($S2380),"",OFFSET('Smelter Reference List'!$C$4,$S2380-4,0)&amp;"")</f>
        <v/>
      </c>
      <c r="E2380" s="294" t="str">
        <f ca="1">IF(ISERROR($S2380),"",OFFSET('Smelter Reference List'!$D$4,$S2380-4,0)&amp;"")</f>
        <v/>
      </c>
      <c r="F2380" s="294" t="str">
        <f ca="1">IF(ISERROR($S2380),"",OFFSET('Smelter Reference List'!$E$4,$S2380-4,0))</f>
        <v/>
      </c>
      <c r="G2380" s="294" t="str">
        <f ca="1">IF(C2380=$U$4,"Enter smelter details", IF(ISERROR($S2380),"",OFFSET('Smelter Reference List'!$F$4,$S2380-4,0)))</f>
        <v/>
      </c>
      <c r="H2380" s="295" t="str">
        <f ca="1">IF(ISERROR($S2380),"",OFFSET('Smelter Reference List'!$G$4,$S2380-4,0))</f>
        <v/>
      </c>
      <c r="I2380" s="296" t="str">
        <f ca="1">IF(ISERROR($S2380),"",OFFSET('Smelter Reference List'!$H$4,$S2380-4,0))</f>
        <v/>
      </c>
      <c r="J2380" s="296" t="str">
        <f ca="1">IF(ISERROR($S2380),"",OFFSET('Smelter Reference List'!$I$4,$S2380-4,0))</f>
        <v/>
      </c>
      <c r="K2380" s="297"/>
      <c r="L2380" s="297"/>
      <c r="M2380" s="297"/>
      <c r="N2380" s="297"/>
      <c r="O2380" s="297"/>
      <c r="P2380" s="297"/>
      <c r="Q2380" s="298"/>
      <c r="R2380" s="227"/>
      <c r="S2380" s="228" t="e">
        <f>IF(C2380="",NA(),MATCH($B2380&amp;$C2380,'Smelter Reference List'!$J:$J,0))</f>
        <v>#N/A</v>
      </c>
      <c r="T2380" s="229"/>
      <c r="U2380" s="229">
        <f t="shared" ca="1" si="75"/>
        <v>0</v>
      </c>
      <c r="V2380" s="229"/>
      <c r="W2380" s="229"/>
      <c r="Y2380" s="223" t="str">
        <f t="shared" si="76"/>
        <v/>
      </c>
    </row>
    <row r="2381" spans="1:25" s="223" customFormat="1" ht="20.25">
      <c r="A2381" s="293"/>
      <c r="B2381" s="294" t="str">
        <f>IF(LEN(A2381)=0,"",INDEX('Smelter Reference List'!$A:$A,MATCH($A2381,'Smelter Reference List'!$E:$E,0)))</f>
        <v/>
      </c>
      <c r="C2381" s="300" t="str">
        <f>IF(LEN(A2381)=0,"",INDEX('Smelter Reference List'!$C:$C,MATCH($A2381,'Smelter Reference List'!$E:$E,0)))</f>
        <v/>
      </c>
      <c r="D2381" s="294" t="str">
        <f ca="1">IF(ISERROR($S2381),"",OFFSET('Smelter Reference List'!$C$4,$S2381-4,0)&amp;"")</f>
        <v/>
      </c>
      <c r="E2381" s="294" t="str">
        <f ca="1">IF(ISERROR($S2381),"",OFFSET('Smelter Reference List'!$D$4,$S2381-4,0)&amp;"")</f>
        <v/>
      </c>
      <c r="F2381" s="294" t="str">
        <f ca="1">IF(ISERROR($S2381),"",OFFSET('Smelter Reference List'!$E$4,$S2381-4,0))</f>
        <v/>
      </c>
      <c r="G2381" s="294" t="str">
        <f ca="1">IF(C2381=$U$4,"Enter smelter details", IF(ISERROR($S2381),"",OFFSET('Smelter Reference List'!$F$4,$S2381-4,0)))</f>
        <v/>
      </c>
      <c r="H2381" s="295" t="str">
        <f ca="1">IF(ISERROR($S2381),"",OFFSET('Smelter Reference List'!$G$4,$S2381-4,0))</f>
        <v/>
      </c>
      <c r="I2381" s="296" t="str">
        <f ca="1">IF(ISERROR($S2381),"",OFFSET('Smelter Reference List'!$H$4,$S2381-4,0))</f>
        <v/>
      </c>
      <c r="J2381" s="296" t="str">
        <f ca="1">IF(ISERROR($S2381),"",OFFSET('Smelter Reference List'!$I$4,$S2381-4,0))</f>
        <v/>
      </c>
      <c r="K2381" s="297"/>
      <c r="L2381" s="297"/>
      <c r="M2381" s="297"/>
      <c r="N2381" s="297"/>
      <c r="O2381" s="297"/>
      <c r="P2381" s="297"/>
      <c r="Q2381" s="298"/>
      <c r="R2381" s="227"/>
      <c r="S2381" s="228" t="e">
        <f>IF(C2381="",NA(),MATCH($B2381&amp;$C2381,'Smelter Reference List'!$J:$J,0))</f>
        <v>#N/A</v>
      </c>
      <c r="T2381" s="229"/>
      <c r="U2381" s="229">
        <f t="shared" ca="1" si="75"/>
        <v>0</v>
      </c>
      <c r="V2381" s="229"/>
      <c r="W2381" s="229"/>
      <c r="Y2381" s="223" t="str">
        <f t="shared" si="76"/>
        <v/>
      </c>
    </row>
    <row r="2382" spans="1:25" s="223" customFormat="1" ht="20.25">
      <c r="A2382" s="293"/>
      <c r="B2382" s="294" t="str">
        <f>IF(LEN(A2382)=0,"",INDEX('Smelter Reference List'!$A:$A,MATCH($A2382,'Smelter Reference List'!$E:$E,0)))</f>
        <v/>
      </c>
      <c r="C2382" s="300" t="str">
        <f>IF(LEN(A2382)=0,"",INDEX('Smelter Reference List'!$C:$C,MATCH($A2382,'Smelter Reference List'!$E:$E,0)))</f>
        <v/>
      </c>
      <c r="D2382" s="294" t="str">
        <f ca="1">IF(ISERROR($S2382),"",OFFSET('Smelter Reference List'!$C$4,$S2382-4,0)&amp;"")</f>
        <v/>
      </c>
      <c r="E2382" s="294" t="str">
        <f ca="1">IF(ISERROR($S2382),"",OFFSET('Smelter Reference List'!$D$4,$S2382-4,0)&amp;"")</f>
        <v/>
      </c>
      <c r="F2382" s="294" t="str">
        <f ca="1">IF(ISERROR($S2382),"",OFFSET('Smelter Reference List'!$E$4,$S2382-4,0))</f>
        <v/>
      </c>
      <c r="G2382" s="294" t="str">
        <f ca="1">IF(C2382=$U$4,"Enter smelter details", IF(ISERROR($S2382),"",OFFSET('Smelter Reference List'!$F$4,$S2382-4,0)))</f>
        <v/>
      </c>
      <c r="H2382" s="295" t="str">
        <f ca="1">IF(ISERROR($S2382),"",OFFSET('Smelter Reference List'!$G$4,$S2382-4,0))</f>
        <v/>
      </c>
      <c r="I2382" s="296" t="str">
        <f ca="1">IF(ISERROR($S2382),"",OFFSET('Smelter Reference List'!$H$4,$S2382-4,0))</f>
        <v/>
      </c>
      <c r="J2382" s="296" t="str">
        <f ca="1">IF(ISERROR($S2382),"",OFFSET('Smelter Reference List'!$I$4,$S2382-4,0))</f>
        <v/>
      </c>
      <c r="K2382" s="297"/>
      <c r="L2382" s="297"/>
      <c r="M2382" s="297"/>
      <c r="N2382" s="297"/>
      <c r="O2382" s="297"/>
      <c r="P2382" s="297"/>
      <c r="Q2382" s="298"/>
      <c r="R2382" s="227"/>
      <c r="S2382" s="228" t="e">
        <f>IF(C2382="",NA(),MATCH($B2382&amp;$C2382,'Smelter Reference List'!$J:$J,0))</f>
        <v>#N/A</v>
      </c>
      <c r="T2382" s="229"/>
      <c r="U2382" s="229">
        <f t="shared" ca="1" si="75"/>
        <v>0</v>
      </c>
      <c r="V2382" s="229"/>
      <c r="W2382" s="229"/>
      <c r="Y2382" s="223" t="str">
        <f t="shared" si="76"/>
        <v/>
      </c>
    </row>
    <row r="2383" spans="1:25" s="223" customFormat="1" ht="20.25">
      <c r="A2383" s="293"/>
      <c r="B2383" s="294" t="str">
        <f>IF(LEN(A2383)=0,"",INDEX('Smelter Reference List'!$A:$A,MATCH($A2383,'Smelter Reference List'!$E:$E,0)))</f>
        <v/>
      </c>
      <c r="C2383" s="300" t="str">
        <f>IF(LEN(A2383)=0,"",INDEX('Smelter Reference List'!$C:$C,MATCH($A2383,'Smelter Reference List'!$E:$E,0)))</f>
        <v/>
      </c>
      <c r="D2383" s="294" t="str">
        <f ca="1">IF(ISERROR($S2383),"",OFFSET('Smelter Reference List'!$C$4,$S2383-4,0)&amp;"")</f>
        <v/>
      </c>
      <c r="E2383" s="294" t="str">
        <f ca="1">IF(ISERROR($S2383),"",OFFSET('Smelter Reference List'!$D$4,$S2383-4,0)&amp;"")</f>
        <v/>
      </c>
      <c r="F2383" s="294" t="str">
        <f ca="1">IF(ISERROR($S2383),"",OFFSET('Smelter Reference List'!$E$4,$S2383-4,0))</f>
        <v/>
      </c>
      <c r="G2383" s="294" t="str">
        <f ca="1">IF(C2383=$U$4,"Enter smelter details", IF(ISERROR($S2383),"",OFFSET('Smelter Reference List'!$F$4,$S2383-4,0)))</f>
        <v/>
      </c>
      <c r="H2383" s="295" t="str">
        <f ca="1">IF(ISERROR($S2383),"",OFFSET('Smelter Reference List'!$G$4,$S2383-4,0))</f>
        <v/>
      </c>
      <c r="I2383" s="296" t="str">
        <f ca="1">IF(ISERROR($S2383),"",OFFSET('Smelter Reference List'!$H$4,$S2383-4,0))</f>
        <v/>
      </c>
      <c r="J2383" s="296" t="str">
        <f ca="1">IF(ISERROR($S2383),"",OFFSET('Smelter Reference List'!$I$4,$S2383-4,0))</f>
        <v/>
      </c>
      <c r="K2383" s="297"/>
      <c r="L2383" s="297"/>
      <c r="M2383" s="297"/>
      <c r="N2383" s="297"/>
      <c r="O2383" s="297"/>
      <c r="P2383" s="297"/>
      <c r="Q2383" s="298"/>
      <c r="R2383" s="227"/>
      <c r="S2383" s="228" t="e">
        <f>IF(C2383="",NA(),MATCH($B2383&amp;$C2383,'Smelter Reference List'!$J:$J,0))</f>
        <v>#N/A</v>
      </c>
      <c r="T2383" s="229"/>
      <c r="U2383" s="229">
        <f t="shared" ca="1" si="75"/>
        <v>0</v>
      </c>
      <c r="V2383" s="229"/>
      <c r="W2383" s="229"/>
      <c r="Y2383" s="223" t="str">
        <f t="shared" si="76"/>
        <v/>
      </c>
    </row>
    <row r="2384" spans="1:25" s="223" customFormat="1" ht="20.25">
      <c r="A2384" s="293"/>
      <c r="B2384" s="294" t="str">
        <f>IF(LEN(A2384)=0,"",INDEX('Smelter Reference List'!$A:$A,MATCH($A2384,'Smelter Reference List'!$E:$E,0)))</f>
        <v/>
      </c>
      <c r="C2384" s="300" t="str">
        <f>IF(LEN(A2384)=0,"",INDEX('Smelter Reference List'!$C:$C,MATCH($A2384,'Smelter Reference List'!$E:$E,0)))</f>
        <v/>
      </c>
      <c r="D2384" s="294" t="str">
        <f ca="1">IF(ISERROR($S2384),"",OFFSET('Smelter Reference List'!$C$4,$S2384-4,0)&amp;"")</f>
        <v/>
      </c>
      <c r="E2384" s="294" t="str">
        <f ca="1">IF(ISERROR($S2384),"",OFFSET('Smelter Reference List'!$D$4,$S2384-4,0)&amp;"")</f>
        <v/>
      </c>
      <c r="F2384" s="294" t="str">
        <f ca="1">IF(ISERROR($S2384),"",OFFSET('Smelter Reference List'!$E$4,$S2384-4,0))</f>
        <v/>
      </c>
      <c r="G2384" s="294" t="str">
        <f ca="1">IF(C2384=$U$4,"Enter smelter details", IF(ISERROR($S2384),"",OFFSET('Smelter Reference List'!$F$4,$S2384-4,0)))</f>
        <v/>
      </c>
      <c r="H2384" s="295" t="str">
        <f ca="1">IF(ISERROR($S2384),"",OFFSET('Smelter Reference List'!$G$4,$S2384-4,0))</f>
        <v/>
      </c>
      <c r="I2384" s="296" t="str">
        <f ca="1">IF(ISERROR($S2384),"",OFFSET('Smelter Reference List'!$H$4,$S2384-4,0))</f>
        <v/>
      </c>
      <c r="J2384" s="296" t="str">
        <f ca="1">IF(ISERROR($S2384),"",OFFSET('Smelter Reference List'!$I$4,$S2384-4,0))</f>
        <v/>
      </c>
      <c r="K2384" s="297"/>
      <c r="L2384" s="297"/>
      <c r="M2384" s="297"/>
      <c r="N2384" s="297"/>
      <c r="O2384" s="297"/>
      <c r="P2384" s="297"/>
      <c r="Q2384" s="298"/>
      <c r="R2384" s="227"/>
      <c r="S2384" s="228" t="e">
        <f>IF(C2384="",NA(),MATCH($B2384&amp;$C2384,'Smelter Reference List'!$J:$J,0))</f>
        <v>#N/A</v>
      </c>
      <c r="T2384" s="229"/>
      <c r="U2384" s="229">
        <f t="shared" ca="1" si="75"/>
        <v>0</v>
      </c>
      <c r="V2384" s="229"/>
      <c r="W2384" s="229"/>
      <c r="Y2384" s="223" t="str">
        <f t="shared" si="76"/>
        <v/>
      </c>
    </row>
    <row r="2385" spans="1:25" s="223" customFormat="1" ht="20.25">
      <c r="A2385" s="293"/>
      <c r="B2385" s="294" t="str">
        <f>IF(LEN(A2385)=0,"",INDEX('Smelter Reference List'!$A:$A,MATCH($A2385,'Smelter Reference List'!$E:$E,0)))</f>
        <v/>
      </c>
      <c r="C2385" s="300" t="str">
        <f>IF(LEN(A2385)=0,"",INDEX('Smelter Reference List'!$C:$C,MATCH($A2385,'Smelter Reference List'!$E:$E,0)))</f>
        <v/>
      </c>
      <c r="D2385" s="294" t="str">
        <f ca="1">IF(ISERROR($S2385),"",OFFSET('Smelter Reference List'!$C$4,$S2385-4,0)&amp;"")</f>
        <v/>
      </c>
      <c r="E2385" s="294" t="str">
        <f ca="1">IF(ISERROR($S2385),"",OFFSET('Smelter Reference List'!$D$4,$S2385-4,0)&amp;"")</f>
        <v/>
      </c>
      <c r="F2385" s="294" t="str">
        <f ca="1">IF(ISERROR($S2385),"",OFFSET('Smelter Reference List'!$E$4,$S2385-4,0))</f>
        <v/>
      </c>
      <c r="G2385" s="294" t="str">
        <f ca="1">IF(C2385=$U$4,"Enter smelter details", IF(ISERROR($S2385),"",OFFSET('Smelter Reference List'!$F$4,$S2385-4,0)))</f>
        <v/>
      </c>
      <c r="H2385" s="295" t="str">
        <f ca="1">IF(ISERROR($S2385),"",OFFSET('Smelter Reference List'!$G$4,$S2385-4,0))</f>
        <v/>
      </c>
      <c r="I2385" s="296" t="str">
        <f ca="1">IF(ISERROR($S2385),"",OFFSET('Smelter Reference List'!$H$4,$S2385-4,0))</f>
        <v/>
      </c>
      <c r="J2385" s="296" t="str">
        <f ca="1">IF(ISERROR($S2385),"",OFFSET('Smelter Reference List'!$I$4,$S2385-4,0))</f>
        <v/>
      </c>
      <c r="K2385" s="297"/>
      <c r="L2385" s="297"/>
      <c r="M2385" s="297"/>
      <c r="N2385" s="297"/>
      <c r="O2385" s="297"/>
      <c r="P2385" s="297"/>
      <c r="Q2385" s="298"/>
      <c r="R2385" s="227"/>
      <c r="S2385" s="228" t="e">
        <f>IF(C2385="",NA(),MATCH($B2385&amp;$C2385,'Smelter Reference List'!$J:$J,0))</f>
        <v>#N/A</v>
      </c>
      <c r="T2385" s="229"/>
      <c r="U2385" s="229">
        <f t="shared" ca="1" si="75"/>
        <v>0</v>
      </c>
      <c r="V2385" s="229"/>
      <c r="W2385" s="229"/>
      <c r="Y2385" s="223" t="str">
        <f t="shared" si="76"/>
        <v/>
      </c>
    </row>
    <row r="2386" spans="1:25" s="223" customFormat="1" ht="20.25">
      <c r="A2386" s="293"/>
      <c r="B2386" s="294" t="str">
        <f>IF(LEN(A2386)=0,"",INDEX('Smelter Reference List'!$A:$A,MATCH($A2386,'Smelter Reference List'!$E:$E,0)))</f>
        <v/>
      </c>
      <c r="C2386" s="300" t="str">
        <f>IF(LEN(A2386)=0,"",INDEX('Smelter Reference List'!$C:$C,MATCH($A2386,'Smelter Reference List'!$E:$E,0)))</f>
        <v/>
      </c>
      <c r="D2386" s="294" t="str">
        <f ca="1">IF(ISERROR($S2386),"",OFFSET('Smelter Reference List'!$C$4,$S2386-4,0)&amp;"")</f>
        <v/>
      </c>
      <c r="E2386" s="294" t="str">
        <f ca="1">IF(ISERROR($S2386),"",OFFSET('Smelter Reference List'!$D$4,$S2386-4,0)&amp;"")</f>
        <v/>
      </c>
      <c r="F2386" s="294" t="str">
        <f ca="1">IF(ISERROR($S2386),"",OFFSET('Smelter Reference List'!$E$4,$S2386-4,0))</f>
        <v/>
      </c>
      <c r="G2386" s="294" t="str">
        <f ca="1">IF(C2386=$U$4,"Enter smelter details", IF(ISERROR($S2386),"",OFFSET('Smelter Reference List'!$F$4,$S2386-4,0)))</f>
        <v/>
      </c>
      <c r="H2386" s="295" t="str">
        <f ca="1">IF(ISERROR($S2386),"",OFFSET('Smelter Reference List'!$G$4,$S2386-4,0))</f>
        <v/>
      </c>
      <c r="I2386" s="296" t="str">
        <f ca="1">IF(ISERROR($S2386),"",OFFSET('Smelter Reference List'!$H$4,$S2386-4,0))</f>
        <v/>
      </c>
      <c r="J2386" s="296" t="str">
        <f ca="1">IF(ISERROR($S2386),"",OFFSET('Smelter Reference List'!$I$4,$S2386-4,0))</f>
        <v/>
      </c>
      <c r="K2386" s="297"/>
      <c r="L2386" s="297"/>
      <c r="M2386" s="297"/>
      <c r="N2386" s="297"/>
      <c r="O2386" s="297"/>
      <c r="P2386" s="297"/>
      <c r="Q2386" s="298"/>
      <c r="R2386" s="227"/>
      <c r="S2386" s="228" t="e">
        <f>IF(C2386="",NA(),MATCH($B2386&amp;$C2386,'Smelter Reference List'!$J:$J,0))</f>
        <v>#N/A</v>
      </c>
      <c r="T2386" s="229"/>
      <c r="U2386" s="229">
        <f t="shared" ca="1" si="75"/>
        <v>0</v>
      </c>
      <c r="V2386" s="229"/>
      <c r="W2386" s="229"/>
      <c r="Y2386" s="223" t="str">
        <f t="shared" si="76"/>
        <v/>
      </c>
    </row>
    <row r="2387" spans="1:25" s="223" customFormat="1" ht="20.25">
      <c r="A2387" s="293"/>
      <c r="B2387" s="294" t="str">
        <f>IF(LEN(A2387)=0,"",INDEX('Smelter Reference List'!$A:$A,MATCH($A2387,'Smelter Reference List'!$E:$E,0)))</f>
        <v/>
      </c>
      <c r="C2387" s="300" t="str">
        <f>IF(LEN(A2387)=0,"",INDEX('Smelter Reference List'!$C:$C,MATCH($A2387,'Smelter Reference List'!$E:$E,0)))</f>
        <v/>
      </c>
      <c r="D2387" s="294" t="str">
        <f ca="1">IF(ISERROR($S2387),"",OFFSET('Smelter Reference List'!$C$4,$S2387-4,0)&amp;"")</f>
        <v/>
      </c>
      <c r="E2387" s="294" t="str">
        <f ca="1">IF(ISERROR($S2387),"",OFFSET('Smelter Reference List'!$D$4,$S2387-4,0)&amp;"")</f>
        <v/>
      </c>
      <c r="F2387" s="294" t="str">
        <f ca="1">IF(ISERROR($S2387),"",OFFSET('Smelter Reference List'!$E$4,$S2387-4,0))</f>
        <v/>
      </c>
      <c r="G2387" s="294" t="str">
        <f ca="1">IF(C2387=$U$4,"Enter smelter details", IF(ISERROR($S2387),"",OFFSET('Smelter Reference List'!$F$4,$S2387-4,0)))</f>
        <v/>
      </c>
      <c r="H2387" s="295" t="str">
        <f ca="1">IF(ISERROR($S2387),"",OFFSET('Smelter Reference List'!$G$4,$S2387-4,0))</f>
        <v/>
      </c>
      <c r="I2387" s="296" t="str">
        <f ca="1">IF(ISERROR($S2387),"",OFFSET('Smelter Reference List'!$H$4,$S2387-4,0))</f>
        <v/>
      </c>
      <c r="J2387" s="296" t="str">
        <f ca="1">IF(ISERROR($S2387),"",OFFSET('Smelter Reference List'!$I$4,$S2387-4,0))</f>
        <v/>
      </c>
      <c r="K2387" s="297"/>
      <c r="L2387" s="297"/>
      <c r="M2387" s="297"/>
      <c r="N2387" s="297"/>
      <c r="O2387" s="297"/>
      <c r="P2387" s="297"/>
      <c r="Q2387" s="298"/>
      <c r="R2387" s="227"/>
      <c r="S2387" s="228" t="e">
        <f>IF(C2387="",NA(),MATCH($B2387&amp;$C2387,'Smelter Reference List'!$J:$J,0))</f>
        <v>#N/A</v>
      </c>
      <c r="T2387" s="229"/>
      <c r="U2387" s="229">
        <f t="shared" ca="1" si="75"/>
        <v>0</v>
      </c>
      <c r="V2387" s="229"/>
      <c r="W2387" s="229"/>
      <c r="Y2387" s="223" t="str">
        <f t="shared" si="76"/>
        <v/>
      </c>
    </row>
    <row r="2388" spans="1:25" s="223" customFormat="1" ht="20.25">
      <c r="A2388" s="293"/>
      <c r="B2388" s="294" t="str">
        <f>IF(LEN(A2388)=0,"",INDEX('Smelter Reference List'!$A:$A,MATCH($A2388,'Smelter Reference List'!$E:$E,0)))</f>
        <v/>
      </c>
      <c r="C2388" s="300" t="str">
        <f>IF(LEN(A2388)=0,"",INDEX('Smelter Reference List'!$C:$C,MATCH($A2388,'Smelter Reference List'!$E:$E,0)))</f>
        <v/>
      </c>
      <c r="D2388" s="294" t="str">
        <f ca="1">IF(ISERROR($S2388),"",OFFSET('Smelter Reference List'!$C$4,$S2388-4,0)&amp;"")</f>
        <v/>
      </c>
      <c r="E2388" s="294" t="str">
        <f ca="1">IF(ISERROR($S2388),"",OFFSET('Smelter Reference List'!$D$4,$S2388-4,0)&amp;"")</f>
        <v/>
      </c>
      <c r="F2388" s="294" t="str">
        <f ca="1">IF(ISERROR($S2388),"",OFFSET('Smelter Reference List'!$E$4,$S2388-4,0))</f>
        <v/>
      </c>
      <c r="G2388" s="294" t="str">
        <f ca="1">IF(C2388=$U$4,"Enter smelter details", IF(ISERROR($S2388),"",OFFSET('Smelter Reference List'!$F$4,$S2388-4,0)))</f>
        <v/>
      </c>
      <c r="H2388" s="295" t="str">
        <f ca="1">IF(ISERROR($S2388),"",OFFSET('Smelter Reference List'!$G$4,$S2388-4,0))</f>
        <v/>
      </c>
      <c r="I2388" s="296" t="str">
        <f ca="1">IF(ISERROR($S2388),"",OFFSET('Smelter Reference List'!$H$4,$S2388-4,0))</f>
        <v/>
      </c>
      <c r="J2388" s="296" t="str">
        <f ca="1">IF(ISERROR($S2388),"",OFFSET('Smelter Reference List'!$I$4,$S2388-4,0))</f>
        <v/>
      </c>
      <c r="K2388" s="297"/>
      <c r="L2388" s="297"/>
      <c r="M2388" s="297"/>
      <c r="N2388" s="297"/>
      <c r="O2388" s="297"/>
      <c r="P2388" s="297"/>
      <c r="Q2388" s="298"/>
      <c r="R2388" s="227"/>
      <c r="S2388" s="228" t="e">
        <f>IF(C2388="",NA(),MATCH($B2388&amp;$C2388,'Smelter Reference List'!$J:$J,0))</f>
        <v>#N/A</v>
      </c>
      <c r="T2388" s="229"/>
      <c r="U2388" s="229">
        <f t="shared" ca="1" si="75"/>
        <v>0</v>
      </c>
      <c r="V2388" s="229"/>
      <c r="W2388" s="229"/>
      <c r="Y2388" s="223" t="str">
        <f t="shared" si="76"/>
        <v/>
      </c>
    </row>
    <row r="2389" spans="1:25" s="223" customFormat="1" ht="20.25">
      <c r="A2389" s="293"/>
      <c r="B2389" s="294" t="str">
        <f>IF(LEN(A2389)=0,"",INDEX('Smelter Reference List'!$A:$A,MATCH($A2389,'Smelter Reference List'!$E:$E,0)))</f>
        <v/>
      </c>
      <c r="C2389" s="300" t="str">
        <f>IF(LEN(A2389)=0,"",INDEX('Smelter Reference List'!$C:$C,MATCH($A2389,'Smelter Reference List'!$E:$E,0)))</f>
        <v/>
      </c>
      <c r="D2389" s="294" t="str">
        <f ca="1">IF(ISERROR($S2389),"",OFFSET('Smelter Reference List'!$C$4,$S2389-4,0)&amp;"")</f>
        <v/>
      </c>
      <c r="E2389" s="294" t="str">
        <f ca="1">IF(ISERROR($S2389),"",OFFSET('Smelter Reference List'!$D$4,$S2389-4,0)&amp;"")</f>
        <v/>
      </c>
      <c r="F2389" s="294" t="str">
        <f ca="1">IF(ISERROR($S2389),"",OFFSET('Smelter Reference List'!$E$4,$S2389-4,0))</f>
        <v/>
      </c>
      <c r="G2389" s="294" t="str">
        <f ca="1">IF(C2389=$U$4,"Enter smelter details", IF(ISERROR($S2389),"",OFFSET('Smelter Reference List'!$F$4,$S2389-4,0)))</f>
        <v/>
      </c>
      <c r="H2389" s="295" t="str">
        <f ca="1">IF(ISERROR($S2389),"",OFFSET('Smelter Reference List'!$G$4,$S2389-4,0))</f>
        <v/>
      </c>
      <c r="I2389" s="296" t="str">
        <f ca="1">IF(ISERROR($S2389),"",OFFSET('Smelter Reference List'!$H$4,$S2389-4,0))</f>
        <v/>
      </c>
      <c r="J2389" s="296" t="str">
        <f ca="1">IF(ISERROR($S2389),"",OFFSET('Smelter Reference List'!$I$4,$S2389-4,0))</f>
        <v/>
      </c>
      <c r="K2389" s="297"/>
      <c r="L2389" s="297"/>
      <c r="M2389" s="297"/>
      <c r="N2389" s="297"/>
      <c r="O2389" s="297"/>
      <c r="P2389" s="297"/>
      <c r="Q2389" s="298"/>
      <c r="R2389" s="227"/>
      <c r="S2389" s="228" t="e">
        <f>IF(C2389="",NA(),MATCH($B2389&amp;$C2389,'Smelter Reference List'!$J:$J,0))</f>
        <v>#N/A</v>
      </c>
      <c r="T2389" s="229"/>
      <c r="U2389" s="229">
        <f t="shared" ca="1" si="75"/>
        <v>0</v>
      </c>
      <c r="V2389" s="229"/>
      <c r="W2389" s="229"/>
      <c r="Y2389" s="223" t="str">
        <f t="shared" si="76"/>
        <v/>
      </c>
    </row>
    <row r="2390" spans="1:25" s="223" customFormat="1" ht="20.25">
      <c r="A2390" s="293"/>
      <c r="B2390" s="294" t="str">
        <f>IF(LEN(A2390)=0,"",INDEX('Smelter Reference List'!$A:$A,MATCH($A2390,'Smelter Reference List'!$E:$E,0)))</f>
        <v/>
      </c>
      <c r="C2390" s="300" t="str">
        <f>IF(LEN(A2390)=0,"",INDEX('Smelter Reference List'!$C:$C,MATCH($A2390,'Smelter Reference List'!$E:$E,0)))</f>
        <v/>
      </c>
      <c r="D2390" s="294" t="str">
        <f ca="1">IF(ISERROR($S2390),"",OFFSET('Smelter Reference List'!$C$4,$S2390-4,0)&amp;"")</f>
        <v/>
      </c>
      <c r="E2390" s="294" t="str">
        <f ca="1">IF(ISERROR($S2390),"",OFFSET('Smelter Reference List'!$D$4,$S2390-4,0)&amp;"")</f>
        <v/>
      </c>
      <c r="F2390" s="294" t="str">
        <f ca="1">IF(ISERROR($S2390),"",OFFSET('Smelter Reference List'!$E$4,$S2390-4,0))</f>
        <v/>
      </c>
      <c r="G2390" s="294" t="str">
        <f ca="1">IF(C2390=$U$4,"Enter smelter details", IF(ISERROR($S2390),"",OFFSET('Smelter Reference List'!$F$4,$S2390-4,0)))</f>
        <v/>
      </c>
      <c r="H2390" s="295" t="str">
        <f ca="1">IF(ISERROR($S2390),"",OFFSET('Smelter Reference List'!$G$4,$S2390-4,0))</f>
        <v/>
      </c>
      <c r="I2390" s="296" t="str">
        <f ca="1">IF(ISERROR($S2390),"",OFFSET('Smelter Reference List'!$H$4,$S2390-4,0))</f>
        <v/>
      </c>
      <c r="J2390" s="296" t="str">
        <f ca="1">IF(ISERROR($S2390),"",OFFSET('Smelter Reference List'!$I$4,$S2390-4,0))</f>
        <v/>
      </c>
      <c r="K2390" s="297"/>
      <c r="L2390" s="297"/>
      <c r="M2390" s="297"/>
      <c r="N2390" s="297"/>
      <c r="O2390" s="297"/>
      <c r="P2390" s="297"/>
      <c r="Q2390" s="298"/>
      <c r="R2390" s="227"/>
      <c r="S2390" s="228" t="e">
        <f>IF(C2390="",NA(),MATCH($B2390&amp;$C2390,'Smelter Reference List'!$J:$J,0))</f>
        <v>#N/A</v>
      </c>
      <c r="T2390" s="229"/>
      <c r="U2390" s="229">
        <f t="shared" ca="1" si="75"/>
        <v>0</v>
      </c>
      <c r="V2390" s="229"/>
      <c r="W2390" s="229"/>
      <c r="Y2390" s="223" t="str">
        <f t="shared" si="76"/>
        <v/>
      </c>
    </row>
    <row r="2391" spans="1:25" s="223" customFormat="1" ht="20.25">
      <c r="A2391" s="293"/>
      <c r="B2391" s="294" t="str">
        <f>IF(LEN(A2391)=0,"",INDEX('Smelter Reference List'!$A:$A,MATCH($A2391,'Smelter Reference List'!$E:$E,0)))</f>
        <v/>
      </c>
      <c r="C2391" s="300" t="str">
        <f>IF(LEN(A2391)=0,"",INDEX('Smelter Reference List'!$C:$C,MATCH($A2391,'Smelter Reference List'!$E:$E,0)))</f>
        <v/>
      </c>
      <c r="D2391" s="294" t="str">
        <f ca="1">IF(ISERROR($S2391),"",OFFSET('Smelter Reference List'!$C$4,$S2391-4,0)&amp;"")</f>
        <v/>
      </c>
      <c r="E2391" s="294" t="str">
        <f ca="1">IF(ISERROR($S2391),"",OFFSET('Smelter Reference List'!$D$4,$S2391-4,0)&amp;"")</f>
        <v/>
      </c>
      <c r="F2391" s="294" t="str">
        <f ca="1">IF(ISERROR($S2391),"",OFFSET('Smelter Reference List'!$E$4,$S2391-4,0))</f>
        <v/>
      </c>
      <c r="G2391" s="294" t="str">
        <f ca="1">IF(C2391=$U$4,"Enter smelter details", IF(ISERROR($S2391),"",OFFSET('Smelter Reference List'!$F$4,$S2391-4,0)))</f>
        <v/>
      </c>
      <c r="H2391" s="295" t="str">
        <f ca="1">IF(ISERROR($S2391),"",OFFSET('Smelter Reference List'!$G$4,$S2391-4,0))</f>
        <v/>
      </c>
      <c r="I2391" s="296" t="str">
        <f ca="1">IF(ISERROR($S2391),"",OFFSET('Smelter Reference List'!$H$4,$S2391-4,0))</f>
        <v/>
      </c>
      <c r="J2391" s="296" t="str">
        <f ca="1">IF(ISERROR($S2391),"",OFFSET('Smelter Reference List'!$I$4,$S2391-4,0))</f>
        <v/>
      </c>
      <c r="K2391" s="297"/>
      <c r="L2391" s="297"/>
      <c r="M2391" s="297"/>
      <c r="N2391" s="297"/>
      <c r="O2391" s="297"/>
      <c r="P2391" s="297"/>
      <c r="Q2391" s="298"/>
      <c r="R2391" s="227"/>
      <c r="S2391" s="228" t="e">
        <f>IF(C2391="",NA(),MATCH($B2391&amp;$C2391,'Smelter Reference List'!$J:$J,0))</f>
        <v>#N/A</v>
      </c>
      <c r="T2391" s="229"/>
      <c r="U2391" s="229">
        <f t="shared" ca="1" si="75"/>
        <v>0</v>
      </c>
      <c r="V2391" s="229"/>
      <c r="W2391" s="229"/>
      <c r="Y2391" s="223" t="str">
        <f t="shared" si="76"/>
        <v/>
      </c>
    </row>
    <row r="2392" spans="1:25" s="223" customFormat="1" ht="20.25">
      <c r="A2392" s="293"/>
      <c r="B2392" s="294" t="str">
        <f>IF(LEN(A2392)=0,"",INDEX('Smelter Reference List'!$A:$A,MATCH($A2392,'Smelter Reference List'!$E:$E,0)))</f>
        <v/>
      </c>
      <c r="C2392" s="300" t="str">
        <f>IF(LEN(A2392)=0,"",INDEX('Smelter Reference List'!$C:$C,MATCH($A2392,'Smelter Reference List'!$E:$E,0)))</f>
        <v/>
      </c>
      <c r="D2392" s="294" t="str">
        <f ca="1">IF(ISERROR($S2392),"",OFFSET('Smelter Reference List'!$C$4,$S2392-4,0)&amp;"")</f>
        <v/>
      </c>
      <c r="E2392" s="294" t="str">
        <f ca="1">IF(ISERROR($S2392),"",OFFSET('Smelter Reference List'!$D$4,$S2392-4,0)&amp;"")</f>
        <v/>
      </c>
      <c r="F2392" s="294" t="str">
        <f ca="1">IF(ISERROR($S2392),"",OFFSET('Smelter Reference List'!$E$4,$S2392-4,0))</f>
        <v/>
      </c>
      <c r="G2392" s="294" t="str">
        <f ca="1">IF(C2392=$U$4,"Enter smelter details", IF(ISERROR($S2392),"",OFFSET('Smelter Reference List'!$F$4,$S2392-4,0)))</f>
        <v/>
      </c>
      <c r="H2392" s="295" t="str">
        <f ca="1">IF(ISERROR($S2392),"",OFFSET('Smelter Reference List'!$G$4,$S2392-4,0))</f>
        <v/>
      </c>
      <c r="I2392" s="296" t="str">
        <f ca="1">IF(ISERROR($S2392),"",OFFSET('Smelter Reference List'!$H$4,$S2392-4,0))</f>
        <v/>
      </c>
      <c r="J2392" s="296" t="str">
        <f ca="1">IF(ISERROR($S2392),"",OFFSET('Smelter Reference List'!$I$4,$S2392-4,0))</f>
        <v/>
      </c>
      <c r="K2392" s="297"/>
      <c r="L2392" s="297"/>
      <c r="M2392" s="297"/>
      <c r="N2392" s="297"/>
      <c r="O2392" s="297"/>
      <c r="P2392" s="297"/>
      <c r="Q2392" s="298"/>
      <c r="R2392" s="227"/>
      <c r="S2392" s="228" t="e">
        <f>IF(C2392="",NA(),MATCH($B2392&amp;$C2392,'Smelter Reference List'!$J:$J,0))</f>
        <v>#N/A</v>
      </c>
      <c r="T2392" s="229"/>
      <c r="U2392" s="229">
        <f t="shared" ca="1" si="75"/>
        <v>0</v>
      </c>
      <c r="V2392" s="229"/>
      <c r="W2392" s="229"/>
      <c r="Y2392" s="223" t="str">
        <f t="shared" si="76"/>
        <v/>
      </c>
    </row>
    <row r="2393" spans="1:25" s="223" customFormat="1" ht="20.25">
      <c r="A2393" s="293"/>
      <c r="B2393" s="294" t="str">
        <f>IF(LEN(A2393)=0,"",INDEX('Smelter Reference List'!$A:$A,MATCH($A2393,'Smelter Reference List'!$E:$E,0)))</f>
        <v/>
      </c>
      <c r="C2393" s="300" t="str">
        <f>IF(LEN(A2393)=0,"",INDEX('Smelter Reference List'!$C:$C,MATCH($A2393,'Smelter Reference List'!$E:$E,0)))</f>
        <v/>
      </c>
      <c r="D2393" s="294" t="str">
        <f ca="1">IF(ISERROR($S2393),"",OFFSET('Smelter Reference List'!$C$4,$S2393-4,0)&amp;"")</f>
        <v/>
      </c>
      <c r="E2393" s="294" t="str">
        <f ca="1">IF(ISERROR($S2393),"",OFFSET('Smelter Reference List'!$D$4,$S2393-4,0)&amp;"")</f>
        <v/>
      </c>
      <c r="F2393" s="294" t="str">
        <f ca="1">IF(ISERROR($S2393),"",OFFSET('Smelter Reference List'!$E$4,$S2393-4,0))</f>
        <v/>
      </c>
      <c r="G2393" s="294" t="str">
        <f ca="1">IF(C2393=$U$4,"Enter smelter details", IF(ISERROR($S2393),"",OFFSET('Smelter Reference List'!$F$4,$S2393-4,0)))</f>
        <v/>
      </c>
      <c r="H2393" s="295" t="str">
        <f ca="1">IF(ISERROR($S2393),"",OFFSET('Smelter Reference List'!$G$4,$S2393-4,0))</f>
        <v/>
      </c>
      <c r="I2393" s="296" t="str">
        <f ca="1">IF(ISERROR($S2393),"",OFFSET('Smelter Reference List'!$H$4,$S2393-4,0))</f>
        <v/>
      </c>
      <c r="J2393" s="296" t="str">
        <f ca="1">IF(ISERROR($S2393),"",OFFSET('Smelter Reference List'!$I$4,$S2393-4,0))</f>
        <v/>
      </c>
      <c r="K2393" s="297"/>
      <c r="L2393" s="297"/>
      <c r="M2393" s="297"/>
      <c r="N2393" s="297"/>
      <c r="O2393" s="297"/>
      <c r="P2393" s="297"/>
      <c r="Q2393" s="298"/>
      <c r="R2393" s="227"/>
      <c r="S2393" s="228" t="e">
        <f>IF(C2393="",NA(),MATCH($B2393&amp;$C2393,'Smelter Reference List'!$J:$J,0))</f>
        <v>#N/A</v>
      </c>
      <c r="T2393" s="229"/>
      <c r="U2393" s="229">
        <f t="shared" ca="1" si="75"/>
        <v>0</v>
      </c>
      <c r="V2393" s="229"/>
      <c r="W2393" s="229"/>
      <c r="Y2393" s="223" t="str">
        <f t="shared" si="76"/>
        <v/>
      </c>
    </row>
    <row r="2394" spans="1:25" s="223" customFormat="1" ht="20.25">
      <c r="A2394" s="293"/>
      <c r="B2394" s="294" t="str">
        <f>IF(LEN(A2394)=0,"",INDEX('Smelter Reference List'!$A:$A,MATCH($A2394,'Smelter Reference List'!$E:$E,0)))</f>
        <v/>
      </c>
      <c r="C2394" s="300" t="str">
        <f>IF(LEN(A2394)=0,"",INDEX('Smelter Reference List'!$C:$C,MATCH($A2394,'Smelter Reference List'!$E:$E,0)))</f>
        <v/>
      </c>
      <c r="D2394" s="294" t="str">
        <f ca="1">IF(ISERROR($S2394),"",OFFSET('Smelter Reference List'!$C$4,$S2394-4,0)&amp;"")</f>
        <v/>
      </c>
      <c r="E2394" s="294" t="str">
        <f ca="1">IF(ISERROR($S2394),"",OFFSET('Smelter Reference List'!$D$4,$S2394-4,0)&amp;"")</f>
        <v/>
      </c>
      <c r="F2394" s="294" t="str">
        <f ca="1">IF(ISERROR($S2394),"",OFFSET('Smelter Reference List'!$E$4,$S2394-4,0))</f>
        <v/>
      </c>
      <c r="G2394" s="294" t="str">
        <f ca="1">IF(C2394=$U$4,"Enter smelter details", IF(ISERROR($S2394),"",OFFSET('Smelter Reference List'!$F$4,$S2394-4,0)))</f>
        <v/>
      </c>
      <c r="H2394" s="295" t="str">
        <f ca="1">IF(ISERROR($S2394),"",OFFSET('Smelter Reference List'!$G$4,$S2394-4,0))</f>
        <v/>
      </c>
      <c r="I2394" s="296" t="str">
        <f ca="1">IF(ISERROR($S2394),"",OFFSET('Smelter Reference List'!$H$4,$S2394-4,0))</f>
        <v/>
      </c>
      <c r="J2394" s="296" t="str">
        <f ca="1">IF(ISERROR($S2394),"",OFFSET('Smelter Reference List'!$I$4,$S2394-4,0))</f>
        <v/>
      </c>
      <c r="K2394" s="297"/>
      <c r="L2394" s="297"/>
      <c r="M2394" s="297"/>
      <c r="N2394" s="297"/>
      <c r="O2394" s="297"/>
      <c r="P2394" s="297"/>
      <c r="Q2394" s="298"/>
      <c r="R2394" s="227"/>
      <c r="S2394" s="228" t="e">
        <f>IF(C2394="",NA(),MATCH($B2394&amp;$C2394,'Smelter Reference List'!$J:$J,0))</f>
        <v>#N/A</v>
      </c>
      <c r="T2394" s="229"/>
      <c r="U2394" s="229">
        <f t="shared" ca="1" si="75"/>
        <v>0</v>
      </c>
      <c r="V2394" s="229"/>
      <c r="W2394" s="229"/>
      <c r="Y2394" s="223" t="str">
        <f t="shared" si="76"/>
        <v/>
      </c>
    </row>
    <row r="2395" spans="1:25" s="223" customFormat="1" ht="20.25">
      <c r="A2395" s="293"/>
      <c r="B2395" s="294" t="str">
        <f>IF(LEN(A2395)=0,"",INDEX('Smelter Reference List'!$A:$A,MATCH($A2395,'Smelter Reference List'!$E:$E,0)))</f>
        <v/>
      </c>
      <c r="C2395" s="300" t="str">
        <f>IF(LEN(A2395)=0,"",INDEX('Smelter Reference List'!$C:$C,MATCH($A2395,'Smelter Reference List'!$E:$E,0)))</f>
        <v/>
      </c>
      <c r="D2395" s="294" t="str">
        <f ca="1">IF(ISERROR($S2395),"",OFFSET('Smelter Reference List'!$C$4,$S2395-4,0)&amp;"")</f>
        <v/>
      </c>
      <c r="E2395" s="294" t="str">
        <f ca="1">IF(ISERROR($S2395),"",OFFSET('Smelter Reference List'!$D$4,$S2395-4,0)&amp;"")</f>
        <v/>
      </c>
      <c r="F2395" s="294" t="str">
        <f ca="1">IF(ISERROR($S2395),"",OFFSET('Smelter Reference List'!$E$4,$S2395-4,0))</f>
        <v/>
      </c>
      <c r="G2395" s="294" t="str">
        <f ca="1">IF(C2395=$U$4,"Enter smelter details", IF(ISERROR($S2395),"",OFFSET('Smelter Reference List'!$F$4,$S2395-4,0)))</f>
        <v/>
      </c>
      <c r="H2395" s="295" t="str">
        <f ca="1">IF(ISERROR($S2395),"",OFFSET('Smelter Reference List'!$G$4,$S2395-4,0))</f>
        <v/>
      </c>
      <c r="I2395" s="296" t="str">
        <f ca="1">IF(ISERROR($S2395),"",OFFSET('Smelter Reference List'!$H$4,$S2395-4,0))</f>
        <v/>
      </c>
      <c r="J2395" s="296" t="str">
        <f ca="1">IF(ISERROR($S2395),"",OFFSET('Smelter Reference List'!$I$4,$S2395-4,0))</f>
        <v/>
      </c>
      <c r="K2395" s="297"/>
      <c r="L2395" s="297"/>
      <c r="M2395" s="297"/>
      <c r="N2395" s="297"/>
      <c r="O2395" s="297"/>
      <c r="P2395" s="297"/>
      <c r="Q2395" s="298"/>
      <c r="R2395" s="227"/>
      <c r="S2395" s="228" t="e">
        <f>IF(C2395="",NA(),MATCH($B2395&amp;$C2395,'Smelter Reference List'!$J:$J,0))</f>
        <v>#N/A</v>
      </c>
      <c r="T2395" s="229"/>
      <c r="U2395" s="229">
        <f t="shared" ca="1" si="75"/>
        <v>0</v>
      </c>
      <c r="V2395" s="229"/>
      <c r="W2395" s="229"/>
      <c r="Y2395" s="223" t="str">
        <f t="shared" si="76"/>
        <v/>
      </c>
    </row>
    <row r="2396" spans="1:25" s="223" customFormat="1" ht="20.25">
      <c r="A2396" s="293"/>
      <c r="B2396" s="294" t="str">
        <f>IF(LEN(A2396)=0,"",INDEX('Smelter Reference List'!$A:$A,MATCH($A2396,'Smelter Reference List'!$E:$E,0)))</f>
        <v/>
      </c>
      <c r="C2396" s="300" t="str">
        <f>IF(LEN(A2396)=0,"",INDEX('Smelter Reference List'!$C:$C,MATCH($A2396,'Smelter Reference List'!$E:$E,0)))</f>
        <v/>
      </c>
      <c r="D2396" s="294" t="str">
        <f ca="1">IF(ISERROR($S2396),"",OFFSET('Smelter Reference List'!$C$4,$S2396-4,0)&amp;"")</f>
        <v/>
      </c>
      <c r="E2396" s="294" t="str">
        <f ca="1">IF(ISERROR($S2396),"",OFFSET('Smelter Reference List'!$D$4,$S2396-4,0)&amp;"")</f>
        <v/>
      </c>
      <c r="F2396" s="294" t="str">
        <f ca="1">IF(ISERROR($S2396),"",OFFSET('Smelter Reference List'!$E$4,$S2396-4,0))</f>
        <v/>
      </c>
      <c r="G2396" s="294" t="str">
        <f ca="1">IF(C2396=$U$4,"Enter smelter details", IF(ISERROR($S2396),"",OFFSET('Smelter Reference List'!$F$4,$S2396-4,0)))</f>
        <v/>
      </c>
      <c r="H2396" s="295" t="str">
        <f ca="1">IF(ISERROR($S2396),"",OFFSET('Smelter Reference List'!$G$4,$S2396-4,0))</f>
        <v/>
      </c>
      <c r="I2396" s="296" t="str">
        <f ca="1">IF(ISERROR($S2396),"",OFFSET('Smelter Reference List'!$H$4,$S2396-4,0))</f>
        <v/>
      </c>
      <c r="J2396" s="296" t="str">
        <f ca="1">IF(ISERROR($S2396),"",OFFSET('Smelter Reference List'!$I$4,$S2396-4,0))</f>
        <v/>
      </c>
      <c r="K2396" s="297"/>
      <c r="L2396" s="297"/>
      <c r="M2396" s="297"/>
      <c r="N2396" s="297"/>
      <c r="O2396" s="297"/>
      <c r="P2396" s="297"/>
      <c r="Q2396" s="298"/>
      <c r="R2396" s="227"/>
      <c r="S2396" s="228" t="e">
        <f>IF(C2396="",NA(),MATCH($B2396&amp;$C2396,'Smelter Reference List'!$J:$J,0))</f>
        <v>#N/A</v>
      </c>
      <c r="T2396" s="229"/>
      <c r="U2396" s="229">
        <f t="shared" ca="1" si="75"/>
        <v>0</v>
      </c>
      <c r="V2396" s="229"/>
      <c r="W2396" s="229"/>
      <c r="Y2396" s="223" t="str">
        <f t="shared" si="76"/>
        <v/>
      </c>
    </row>
    <row r="2397" spans="1:25" s="223" customFormat="1" ht="20.25">
      <c r="A2397" s="293"/>
      <c r="B2397" s="294" t="str">
        <f>IF(LEN(A2397)=0,"",INDEX('Smelter Reference List'!$A:$A,MATCH($A2397,'Smelter Reference List'!$E:$E,0)))</f>
        <v/>
      </c>
      <c r="C2397" s="300" t="str">
        <f>IF(LEN(A2397)=0,"",INDEX('Smelter Reference List'!$C:$C,MATCH($A2397,'Smelter Reference List'!$E:$E,0)))</f>
        <v/>
      </c>
      <c r="D2397" s="294" t="str">
        <f ca="1">IF(ISERROR($S2397),"",OFFSET('Smelter Reference List'!$C$4,$S2397-4,0)&amp;"")</f>
        <v/>
      </c>
      <c r="E2397" s="294" t="str">
        <f ca="1">IF(ISERROR($S2397),"",OFFSET('Smelter Reference List'!$D$4,$S2397-4,0)&amp;"")</f>
        <v/>
      </c>
      <c r="F2397" s="294" t="str">
        <f ca="1">IF(ISERROR($S2397),"",OFFSET('Smelter Reference List'!$E$4,$S2397-4,0))</f>
        <v/>
      </c>
      <c r="G2397" s="294" t="str">
        <f ca="1">IF(C2397=$U$4,"Enter smelter details", IF(ISERROR($S2397),"",OFFSET('Smelter Reference List'!$F$4,$S2397-4,0)))</f>
        <v/>
      </c>
      <c r="H2397" s="295" t="str">
        <f ca="1">IF(ISERROR($S2397),"",OFFSET('Smelter Reference List'!$G$4,$S2397-4,0))</f>
        <v/>
      </c>
      <c r="I2397" s="296" t="str">
        <f ca="1">IF(ISERROR($S2397),"",OFFSET('Smelter Reference List'!$H$4,$S2397-4,0))</f>
        <v/>
      </c>
      <c r="J2397" s="296" t="str">
        <f ca="1">IF(ISERROR($S2397),"",OFFSET('Smelter Reference List'!$I$4,$S2397-4,0))</f>
        <v/>
      </c>
      <c r="K2397" s="297"/>
      <c r="L2397" s="297"/>
      <c r="M2397" s="297"/>
      <c r="N2397" s="297"/>
      <c r="O2397" s="297"/>
      <c r="P2397" s="297"/>
      <c r="Q2397" s="298"/>
      <c r="R2397" s="227"/>
      <c r="S2397" s="228" t="e">
        <f>IF(C2397="",NA(),MATCH($B2397&amp;$C2397,'Smelter Reference List'!$J:$J,0))</f>
        <v>#N/A</v>
      </c>
      <c r="T2397" s="229"/>
      <c r="U2397" s="229">
        <f t="shared" ca="1" si="75"/>
        <v>0</v>
      </c>
      <c r="V2397" s="229"/>
      <c r="W2397" s="229"/>
      <c r="Y2397" s="223" t="str">
        <f t="shared" si="76"/>
        <v/>
      </c>
    </row>
    <row r="2398" spans="1:25" s="223" customFormat="1" ht="20.25">
      <c r="A2398" s="293"/>
      <c r="B2398" s="294" t="str">
        <f>IF(LEN(A2398)=0,"",INDEX('Smelter Reference List'!$A:$A,MATCH($A2398,'Smelter Reference List'!$E:$E,0)))</f>
        <v/>
      </c>
      <c r="C2398" s="300" t="str">
        <f>IF(LEN(A2398)=0,"",INDEX('Smelter Reference List'!$C:$C,MATCH($A2398,'Smelter Reference List'!$E:$E,0)))</f>
        <v/>
      </c>
      <c r="D2398" s="294" t="str">
        <f ca="1">IF(ISERROR($S2398),"",OFFSET('Smelter Reference List'!$C$4,$S2398-4,0)&amp;"")</f>
        <v/>
      </c>
      <c r="E2398" s="294" t="str">
        <f ca="1">IF(ISERROR($S2398),"",OFFSET('Smelter Reference List'!$D$4,$S2398-4,0)&amp;"")</f>
        <v/>
      </c>
      <c r="F2398" s="294" t="str">
        <f ca="1">IF(ISERROR($S2398),"",OFFSET('Smelter Reference List'!$E$4,$S2398-4,0))</f>
        <v/>
      </c>
      <c r="G2398" s="294" t="str">
        <f ca="1">IF(C2398=$U$4,"Enter smelter details", IF(ISERROR($S2398),"",OFFSET('Smelter Reference List'!$F$4,$S2398-4,0)))</f>
        <v/>
      </c>
      <c r="H2398" s="295" t="str">
        <f ca="1">IF(ISERROR($S2398),"",OFFSET('Smelter Reference List'!$G$4,$S2398-4,0))</f>
        <v/>
      </c>
      <c r="I2398" s="296" t="str">
        <f ca="1">IF(ISERROR($S2398),"",OFFSET('Smelter Reference List'!$H$4,$S2398-4,0))</f>
        <v/>
      </c>
      <c r="J2398" s="296" t="str">
        <f ca="1">IF(ISERROR($S2398),"",OFFSET('Smelter Reference List'!$I$4,$S2398-4,0))</f>
        <v/>
      </c>
      <c r="K2398" s="297"/>
      <c r="L2398" s="297"/>
      <c r="M2398" s="297"/>
      <c r="N2398" s="297"/>
      <c r="O2398" s="297"/>
      <c r="P2398" s="297"/>
      <c r="Q2398" s="298"/>
      <c r="R2398" s="227"/>
      <c r="S2398" s="228" t="e">
        <f>IF(C2398="",NA(),MATCH($B2398&amp;$C2398,'Smelter Reference List'!$J:$J,0))</f>
        <v>#N/A</v>
      </c>
      <c r="T2398" s="229"/>
      <c r="U2398" s="229">
        <f t="shared" ca="1" si="75"/>
        <v>0</v>
      </c>
      <c r="V2398" s="229"/>
      <c r="W2398" s="229"/>
      <c r="Y2398" s="223" t="str">
        <f t="shared" si="76"/>
        <v/>
      </c>
    </row>
    <row r="2399" spans="1:25" s="223" customFormat="1" ht="20.25">
      <c r="A2399" s="293"/>
      <c r="B2399" s="294" t="str">
        <f>IF(LEN(A2399)=0,"",INDEX('Smelter Reference List'!$A:$A,MATCH($A2399,'Smelter Reference List'!$E:$E,0)))</f>
        <v/>
      </c>
      <c r="C2399" s="300" t="str">
        <f>IF(LEN(A2399)=0,"",INDEX('Smelter Reference List'!$C:$C,MATCH($A2399,'Smelter Reference List'!$E:$E,0)))</f>
        <v/>
      </c>
      <c r="D2399" s="294" t="str">
        <f ca="1">IF(ISERROR($S2399),"",OFFSET('Smelter Reference List'!$C$4,$S2399-4,0)&amp;"")</f>
        <v/>
      </c>
      <c r="E2399" s="294" t="str">
        <f ca="1">IF(ISERROR($S2399),"",OFFSET('Smelter Reference List'!$D$4,$S2399-4,0)&amp;"")</f>
        <v/>
      </c>
      <c r="F2399" s="294" t="str">
        <f ca="1">IF(ISERROR($S2399),"",OFFSET('Smelter Reference List'!$E$4,$S2399-4,0))</f>
        <v/>
      </c>
      <c r="G2399" s="294" t="str">
        <f ca="1">IF(C2399=$U$4,"Enter smelter details", IF(ISERROR($S2399),"",OFFSET('Smelter Reference List'!$F$4,$S2399-4,0)))</f>
        <v/>
      </c>
      <c r="H2399" s="295" t="str">
        <f ca="1">IF(ISERROR($S2399),"",OFFSET('Smelter Reference List'!$G$4,$S2399-4,0))</f>
        <v/>
      </c>
      <c r="I2399" s="296" t="str">
        <f ca="1">IF(ISERROR($S2399),"",OFFSET('Smelter Reference List'!$H$4,$S2399-4,0))</f>
        <v/>
      </c>
      <c r="J2399" s="296" t="str">
        <f ca="1">IF(ISERROR($S2399),"",OFFSET('Smelter Reference List'!$I$4,$S2399-4,0))</f>
        <v/>
      </c>
      <c r="K2399" s="297"/>
      <c r="L2399" s="297"/>
      <c r="M2399" s="297"/>
      <c r="N2399" s="297"/>
      <c r="O2399" s="297"/>
      <c r="P2399" s="297"/>
      <c r="Q2399" s="298"/>
      <c r="R2399" s="227"/>
      <c r="S2399" s="228" t="e">
        <f>IF(C2399="",NA(),MATCH($B2399&amp;$C2399,'Smelter Reference List'!$J:$J,0))</f>
        <v>#N/A</v>
      </c>
      <c r="T2399" s="229"/>
      <c r="U2399" s="229">
        <f t="shared" ca="1" si="75"/>
        <v>0</v>
      </c>
      <c r="V2399" s="229"/>
      <c r="W2399" s="229"/>
      <c r="Y2399" s="223" t="str">
        <f t="shared" si="76"/>
        <v/>
      </c>
    </row>
    <row r="2400" spans="1:25" s="223" customFormat="1" ht="20.25">
      <c r="A2400" s="293"/>
      <c r="B2400" s="294" t="str">
        <f>IF(LEN(A2400)=0,"",INDEX('Smelter Reference List'!$A:$A,MATCH($A2400,'Smelter Reference List'!$E:$E,0)))</f>
        <v/>
      </c>
      <c r="C2400" s="300" t="str">
        <f>IF(LEN(A2400)=0,"",INDEX('Smelter Reference List'!$C:$C,MATCH($A2400,'Smelter Reference List'!$E:$E,0)))</f>
        <v/>
      </c>
      <c r="D2400" s="294" t="str">
        <f ca="1">IF(ISERROR($S2400),"",OFFSET('Smelter Reference List'!$C$4,$S2400-4,0)&amp;"")</f>
        <v/>
      </c>
      <c r="E2400" s="294" t="str">
        <f ca="1">IF(ISERROR($S2400),"",OFFSET('Smelter Reference List'!$D$4,$S2400-4,0)&amp;"")</f>
        <v/>
      </c>
      <c r="F2400" s="294" t="str">
        <f ca="1">IF(ISERROR($S2400),"",OFFSET('Smelter Reference List'!$E$4,$S2400-4,0))</f>
        <v/>
      </c>
      <c r="G2400" s="294" t="str">
        <f ca="1">IF(C2400=$U$4,"Enter smelter details", IF(ISERROR($S2400),"",OFFSET('Smelter Reference List'!$F$4,$S2400-4,0)))</f>
        <v/>
      </c>
      <c r="H2400" s="295" t="str">
        <f ca="1">IF(ISERROR($S2400),"",OFFSET('Smelter Reference List'!$G$4,$S2400-4,0))</f>
        <v/>
      </c>
      <c r="I2400" s="296" t="str">
        <f ca="1">IF(ISERROR($S2400),"",OFFSET('Smelter Reference List'!$H$4,$S2400-4,0))</f>
        <v/>
      </c>
      <c r="J2400" s="296" t="str">
        <f ca="1">IF(ISERROR($S2400),"",OFFSET('Smelter Reference List'!$I$4,$S2400-4,0))</f>
        <v/>
      </c>
      <c r="K2400" s="297"/>
      <c r="L2400" s="297"/>
      <c r="M2400" s="297"/>
      <c r="N2400" s="297"/>
      <c r="O2400" s="297"/>
      <c r="P2400" s="297"/>
      <c r="Q2400" s="298"/>
      <c r="R2400" s="227"/>
      <c r="S2400" s="228" t="e">
        <f>IF(C2400="",NA(),MATCH($B2400&amp;$C2400,'Smelter Reference List'!$J:$J,0))</f>
        <v>#N/A</v>
      </c>
      <c r="T2400" s="229"/>
      <c r="U2400" s="229">
        <f t="shared" ca="1" si="75"/>
        <v>0</v>
      </c>
      <c r="V2400" s="229"/>
      <c r="W2400" s="229"/>
      <c r="Y2400" s="223" t="str">
        <f t="shared" si="76"/>
        <v/>
      </c>
    </row>
    <row r="2401" spans="1:25" s="223" customFormat="1" ht="20.25">
      <c r="A2401" s="293"/>
      <c r="B2401" s="294" t="str">
        <f>IF(LEN(A2401)=0,"",INDEX('Smelter Reference List'!$A:$A,MATCH($A2401,'Smelter Reference List'!$E:$E,0)))</f>
        <v/>
      </c>
      <c r="C2401" s="300" t="str">
        <f>IF(LEN(A2401)=0,"",INDEX('Smelter Reference List'!$C:$C,MATCH($A2401,'Smelter Reference List'!$E:$E,0)))</f>
        <v/>
      </c>
      <c r="D2401" s="294" t="str">
        <f ca="1">IF(ISERROR($S2401),"",OFFSET('Smelter Reference List'!$C$4,$S2401-4,0)&amp;"")</f>
        <v/>
      </c>
      <c r="E2401" s="294" t="str">
        <f ca="1">IF(ISERROR($S2401),"",OFFSET('Smelter Reference List'!$D$4,$S2401-4,0)&amp;"")</f>
        <v/>
      </c>
      <c r="F2401" s="294" t="str">
        <f ca="1">IF(ISERROR($S2401),"",OFFSET('Smelter Reference List'!$E$4,$S2401-4,0))</f>
        <v/>
      </c>
      <c r="G2401" s="294" t="str">
        <f ca="1">IF(C2401=$U$4,"Enter smelter details", IF(ISERROR($S2401),"",OFFSET('Smelter Reference List'!$F$4,$S2401-4,0)))</f>
        <v/>
      </c>
      <c r="H2401" s="295" t="str">
        <f ca="1">IF(ISERROR($S2401),"",OFFSET('Smelter Reference List'!$G$4,$S2401-4,0))</f>
        <v/>
      </c>
      <c r="I2401" s="296" t="str">
        <f ca="1">IF(ISERROR($S2401),"",OFFSET('Smelter Reference List'!$H$4,$S2401-4,0))</f>
        <v/>
      </c>
      <c r="J2401" s="296" t="str">
        <f ca="1">IF(ISERROR($S2401),"",OFFSET('Smelter Reference List'!$I$4,$S2401-4,0))</f>
        <v/>
      </c>
      <c r="K2401" s="297"/>
      <c r="L2401" s="297"/>
      <c r="M2401" s="297"/>
      <c r="N2401" s="297"/>
      <c r="O2401" s="297"/>
      <c r="P2401" s="297"/>
      <c r="Q2401" s="298"/>
      <c r="R2401" s="227"/>
      <c r="S2401" s="228" t="e">
        <f>IF(C2401="",NA(),MATCH($B2401&amp;$C2401,'Smelter Reference List'!$J:$J,0))</f>
        <v>#N/A</v>
      </c>
      <c r="T2401" s="229"/>
      <c r="U2401" s="229">
        <f t="shared" ca="1" si="75"/>
        <v>0</v>
      </c>
      <c r="V2401" s="229"/>
      <c r="W2401" s="229"/>
      <c r="Y2401" s="223" t="str">
        <f t="shared" si="76"/>
        <v/>
      </c>
    </row>
    <row r="2402" spans="1:25" s="223" customFormat="1" ht="20.25">
      <c r="A2402" s="293"/>
      <c r="B2402" s="294" t="str">
        <f>IF(LEN(A2402)=0,"",INDEX('Smelter Reference List'!$A:$A,MATCH($A2402,'Smelter Reference List'!$E:$E,0)))</f>
        <v/>
      </c>
      <c r="C2402" s="300" t="str">
        <f>IF(LEN(A2402)=0,"",INDEX('Smelter Reference List'!$C:$C,MATCH($A2402,'Smelter Reference List'!$E:$E,0)))</f>
        <v/>
      </c>
      <c r="D2402" s="294" t="str">
        <f ca="1">IF(ISERROR($S2402),"",OFFSET('Smelter Reference List'!$C$4,$S2402-4,0)&amp;"")</f>
        <v/>
      </c>
      <c r="E2402" s="294" t="str">
        <f ca="1">IF(ISERROR($S2402),"",OFFSET('Smelter Reference List'!$D$4,$S2402-4,0)&amp;"")</f>
        <v/>
      </c>
      <c r="F2402" s="294" t="str">
        <f ca="1">IF(ISERROR($S2402),"",OFFSET('Smelter Reference List'!$E$4,$S2402-4,0))</f>
        <v/>
      </c>
      <c r="G2402" s="294" t="str">
        <f ca="1">IF(C2402=$U$4,"Enter smelter details", IF(ISERROR($S2402),"",OFFSET('Smelter Reference List'!$F$4,$S2402-4,0)))</f>
        <v/>
      </c>
      <c r="H2402" s="295" t="str">
        <f ca="1">IF(ISERROR($S2402),"",OFFSET('Smelter Reference List'!$G$4,$S2402-4,0))</f>
        <v/>
      </c>
      <c r="I2402" s="296" t="str">
        <f ca="1">IF(ISERROR($S2402),"",OFFSET('Smelter Reference List'!$H$4,$S2402-4,0))</f>
        <v/>
      </c>
      <c r="J2402" s="296" t="str">
        <f ca="1">IF(ISERROR($S2402),"",OFFSET('Smelter Reference List'!$I$4,$S2402-4,0))</f>
        <v/>
      </c>
      <c r="K2402" s="297"/>
      <c r="L2402" s="297"/>
      <c r="M2402" s="297"/>
      <c r="N2402" s="297"/>
      <c r="O2402" s="297"/>
      <c r="P2402" s="297"/>
      <c r="Q2402" s="298"/>
      <c r="R2402" s="227"/>
      <c r="S2402" s="228" t="e">
        <f>IF(C2402="",NA(),MATCH($B2402&amp;$C2402,'Smelter Reference List'!$J:$J,0))</f>
        <v>#N/A</v>
      </c>
      <c r="T2402" s="229"/>
      <c r="U2402" s="229">
        <f t="shared" ca="1" si="75"/>
        <v>0</v>
      </c>
      <c r="V2402" s="229"/>
      <c r="W2402" s="229"/>
      <c r="Y2402" s="223" t="str">
        <f t="shared" si="76"/>
        <v/>
      </c>
    </row>
    <row r="2403" spans="1:25" s="223" customFormat="1" ht="20.25">
      <c r="A2403" s="293"/>
      <c r="B2403" s="294" t="str">
        <f>IF(LEN(A2403)=0,"",INDEX('Smelter Reference List'!$A:$A,MATCH($A2403,'Smelter Reference List'!$E:$E,0)))</f>
        <v/>
      </c>
      <c r="C2403" s="300" t="str">
        <f>IF(LEN(A2403)=0,"",INDEX('Smelter Reference List'!$C:$C,MATCH($A2403,'Smelter Reference List'!$E:$E,0)))</f>
        <v/>
      </c>
      <c r="D2403" s="294" t="str">
        <f ca="1">IF(ISERROR($S2403),"",OFFSET('Smelter Reference List'!$C$4,$S2403-4,0)&amp;"")</f>
        <v/>
      </c>
      <c r="E2403" s="294" t="str">
        <f ca="1">IF(ISERROR($S2403),"",OFFSET('Smelter Reference List'!$D$4,$S2403-4,0)&amp;"")</f>
        <v/>
      </c>
      <c r="F2403" s="294" t="str">
        <f ca="1">IF(ISERROR($S2403),"",OFFSET('Smelter Reference List'!$E$4,$S2403-4,0))</f>
        <v/>
      </c>
      <c r="G2403" s="294" t="str">
        <f ca="1">IF(C2403=$U$4,"Enter smelter details", IF(ISERROR($S2403),"",OFFSET('Smelter Reference List'!$F$4,$S2403-4,0)))</f>
        <v/>
      </c>
      <c r="H2403" s="295" t="str">
        <f ca="1">IF(ISERROR($S2403),"",OFFSET('Smelter Reference List'!$G$4,$S2403-4,0))</f>
        <v/>
      </c>
      <c r="I2403" s="296" t="str">
        <f ca="1">IF(ISERROR($S2403),"",OFFSET('Smelter Reference List'!$H$4,$S2403-4,0))</f>
        <v/>
      </c>
      <c r="J2403" s="296" t="str">
        <f ca="1">IF(ISERROR($S2403),"",OFFSET('Smelter Reference List'!$I$4,$S2403-4,0))</f>
        <v/>
      </c>
      <c r="K2403" s="297"/>
      <c r="L2403" s="297"/>
      <c r="M2403" s="297"/>
      <c r="N2403" s="297"/>
      <c r="O2403" s="297"/>
      <c r="P2403" s="297"/>
      <c r="Q2403" s="298"/>
      <c r="R2403" s="227"/>
      <c r="S2403" s="228" t="e">
        <f>IF(C2403="",NA(),MATCH($B2403&amp;$C2403,'Smelter Reference List'!$J:$J,0))</f>
        <v>#N/A</v>
      </c>
      <c r="T2403" s="229"/>
      <c r="U2403" s="229">
        <f t="shared" ca="1" si="75"/>
        <v>0</v>
      </c>
      <c r="V2403" s="229"/>
      <c r="W2403" s="229"/>
      <c r="Y2403" s="223" t="str">
        <f t="shared" si="76"/>
        <v/>
      </c>
    </row>
    <row r="2404" spans="1:25" s="223" customFormat="1" ht="20.25">
      <c r="A2404" s="293"/>
      <c r="B2404" s="294" t="str">
        <f>IF(LEN(A2404)=0,"",INDEX('Smelter Reference List'!$A:$A,MATCH($A2404,'Smelter Reference List'!$E:$E,0)))</f>
        <v/>
      </c>
      <c r="C2404" s="300" t="str">
        <f>IF(LEN(A2404)=0,"",INDEX('Smelter Reference List'!$C:$C,MATCH($A2404,'Smelter Reference List'!$E:$E,0)))</f>
        <v/>
      </c>
      <c r="D2404" s="294" t="str">
        <f ca="1">IF(ISERROR($S2404),"",OFFSET('Smelter Reference List'!$C$4,$S2404-4,0)&amp;"")</f>
        <v/>
      </c>
      <c r="E2404" s="294" t="str">
        <f ca="1">IF(ISERROR($S2404),"",OFFSET('Smelter Reference List'!$D$4,$S2404-4,0)&amp;"")</f>
        <v/>
      </c>
      <c r="F2404" s="294" t="str">
        <f ca="1">IF(ISERROR($S2404),"",OFFSET('Smelter Reference List'!$E$4,$S2404-4,0))</f>
        <v/>
      </c>
      <c r="G2404" s="294" t="str">
        <f ca="1">IF(C2404=$U$4,"Enter smelter details", IF(ISERROR($S2404),"",OFFSET('Smelter Reference List'!$F$4,$S2404-4,0)))</f>
        <v/>
      </c>
      <c r="H2404" s="295" t="str">
        <f ca="1">IF(ISERROR($S2404),"",OFFSET('Smelter Reference List'!$G$4,$S2404-4,0))</f>
        <v/>
      </c>
      <c r="I2404" s="296" t="str">
        <f ca="1">IF(ISERROR($S2404),"",OFFSET('Smelter Reference List'!$H$4,$S2404-4,0))</f>
        <v/>
      </c>
      <c r="J2404" s="296" t="str">
        <f ca="1">IF(ISERROR($S2404),"",OFFSET('Smelter Reference List'!$I$4,$S2404-4,0))</f>
        <v/>
      </c>
      <c r="K2404" s="297"/>
      <c r="L2404" s="297"/>
      <c r="M2404" s="297"/>
      <c r="N2404" s="297"/>
      <c r="O2404" s="297"/>
      <c r="P2404" s="297"/>
      <c r="Q2404" s="298"/>
      <c r="R2404" s="227"/>
      <c r="S2404" s="228" t="e">
        <f>IF(C2404="",NA(),MATCH($B2404&amp;$C2404,'Smelter Reference List'!$J:$J,0))</f>
        <v>#N/A</v>
      </c>
      <c r="T2404" s="229"/>
      <c r="U2404" s="229">
        <f t="shared" ca="1" si="75"/>
        <v>0</v>
      </c>
      <c r="V2404" s="229"/>
      <c r="W2404" s="229"/>
      <c r="Y2404" s="223" t="str">
        <f t="shared" si="76"/>
        <v/>
      </c>
    </row>
    <row r="2405" spans="1:25" s="223" customFormat="1" ht="20.25">
      <c r="A2405" s="293"/>
      <c r="B2405" s="294" t="str">
        <f>IF(LEN(A2405)=0,"",INDEX('Smelter Reference List'!$A:$A,MATCH($A2405,'Smelter Reference List'!$E:$E,0)))</f>
        <v/>
      </c>
      <c r="C2405" s="300" t="str">
        <f>IF(LEN(A2405)=0,"",INDEX('Smelter Reference List'!$C:$C,MATCH($A2405,'Smelter Reference List'!$E:$E,0)))</f>
        <v/>
      </c>
      <c r="D2405" s="294" t="str">
        <f ca="1">IF(ISERROR($S2405),"",OFFSET('Smelter Reference List'!$C$4,$S2405-4,0)&amp;"")</f>
        <v/>
      </c>
      <c r="E2405" s="294" t="str">
        <f ca="1">IF(ISERROR($S2405),"",OFFSET('Smelter Reference List'!$D$4,$S2405-4,0)&amp;"")</f>
        <v/>
      </c>
      <c r="F2405" s="294" t="str">
        <f ca="1">IF(ISERROR($S2405),"",OFFSET('Smelter Reference List'!$E$4,$S2405-4,0))</f>
        <v/>
      </c>
      <c r="G2405" s="294" t="str">
        <f ca="1">IF(C2405=$U$4,"Enter smelter details", IF(ISERROR($S2405),"",OFFSET('Smelter Reference List'!$F$4,$S2405-4,0)))</f>
        <v/>
      </c>
      <c r="H2405" s="295" t="str">
        <f ca="1">IF(ISERROR($S2405),"",OFFSET('Smelter Reference List'!$G$4,$S2405-4,0))</f>
        <v/>
      </c>
      <c r="I2405" s="296" t="str">
        <f ca="1">IF(ISERROR($S2405),"",OFFSET('Smelter Reference List'!$H$4,$S2405-4,0))</f>
        <v/>
      </c>
      <c r="J2405" s="296" t="str">
        <f ca="1">IF(ISERROR($S2405),"",OFFSET('Smelter Reference List'!$I$4,$S2405-4,0))</f>
        <v/>
      </c>
      <c r="K2405" s="297"/>
      <c r="L2405" s="297"/>
      <c r="M2405" s="297"/>
      <c r="N2405" s="297"/>
      <c r="O2405" s="297"/>
      <c r="P2405" s="297"/>
      <c r="Q2405" s="298"/>
      <c r="R2405" s="227"/>
      <c r="S2405" s="228" t="e">
        <f>IF(C2405="",NA(),MATCH($B2405&amp;$C2405,'Smelter Reference List'!$J:$J,0))</f>
        <v>#N/A</v>
      </c>
      <c r="T2405" s="229"/>
      <c r="U2405" s="229">
        <f t="shared" ca="1" si="75"/>
        <v>0</v>
      </c>
      <c r="V2405" s="229"/>
      <c r="W2405" s="229"/>
      <c r="Y2405" s="223" t="str">
        <f t="shared" si="76"/>
        <v/>
      </c>
    </row>
    <row r="2406" spans="1:25" s="223" customFormat="1" ht="20.25">
      <c r="A2406" s="293"/>
      <c r="B2406" s="294" t="str">
        <f>IF(LEN(A2406)=0,"",INDEX('Smelter Reference List'!$A:$A,MATCH($A2406,'Smelter Reference List'!$E:$E,0)))</f>
        <v/>
      </c>
      <c r="C2406" s="300" t="str">
        <f>IF(LEN(A2406)=0,"",INDEX('Smelter Reference List'!$C:$C,MATCH($A2406,'Smelter Reference List'!$E:$E,0)))</f>
        <v/>
      </c>
      <c r="D2406" s="294" t="str">
        <f ca="1">IF(ISERROR($S2406),"",OFFSET('Smelter Reference List'!$C$4,$S2406-4,0)&amp;"")</f>
        <v/>
      </c>
      <c r="E2406" s="294" t="str">
        <f ca="1">IF(ISERROR($S2406),"",OFFSET('Smelter Reference List'!$D$4,$S2406-4,0)&amp;"")</f>
        <v/>
      </c>
      <c r="F2406" s="294" t="str">
        <f ca="1">IF(ISERROR($S2406),"",OFFSET('Smelter Reference List'!$E$4,$S2406-4,0))</f>
        <v/>
      </c>
      <c r="G2406" s="294" t="str">
        <f ca="1">IF(C2406=$U$4,"Enter smelter details", IF(ISERROR($S2406),"",OFFSET('Smelter Reference List'!$F$4,$S2406-4,0)))</f>
        <v/>
      </c>
      <c r="H2406" s="295" t="str">
        <f ca="1">IF(ISERROR($S2406),"",OFFSET('Smelter Reference List'!$G$4,$S2406-4,0))</f>
        <v/>
      </c>
      <c r="I2406" s="296" t="str">
        <f ca="1">IF(ISERROR($S2406),"",OFFSET('Smelter Reference List'!$H$4,$S2406-4,0))</f>
        <v/>
      </c>
      <c r="J2406" s="296" t="str">
        <f ca="1">IF(ISERROR($S2406),"",OFFSET('Smelter Reference List'!$I$4,$S2406-4,0))</f>
        <v/>
      </c>
      <c r="K2406" s="297"/>
      <c r="L2406" s="297"/>
      <c r="M2406" s="297"/>
      <c r="N2406" s="297"/>
      <c r="O2406" s="297"/>
      <c r="P2406" s="297"/>
      <c r="Q2406" s="298"/>
      <c r="R2406" s="227"/>
      <c r="S2406" s="228" t="e">
        <f>IF(C2406="",NA(),MATCH($B2406&amp;$C2406,'Smelter Reference List'!$J:$J,0))</f>
        <v>#N/A</v>
      </c>
      <c r="T2406" s="229"/>
      <c r="U2406" s="229">
        <f t="shared" ca="1" si="75"/>
        <v>0</v>
      </c>
      <c r="V2406" s="229"/>
      <c r="W2406" s="229"/>
      <c r="Y2406" s="223" t="str">
        <f t="shared" si="76"/>
        <v/>
      </c>
    </row>
    <row r="2407" spans="1:25" s="223" customFormat="1" ht="20.25">
      <c r="A2407" s="293"/>
      <c r="B2407" s="294" t="str">
        <f>IF(LEN(A2407)=0,"",INDEX('Smelter Reference List'!$A:$A,MATCH($A2407,'Smelter Reference List'!$E:$E,0)))</f>
        <v/>
      </c>
      <c r="C2407" s="300" t="str">
        <f>IF(LEN(A2407)=0,"",INDEX('Smelter Reference List'!$C:$C,MATCH($A2407,'Smelter Reference List'!$E:$E,0)))</f>
        <v/>
      </c>
      <c r="D2407" s="294" t="str">
        <f ca="1">IF(ISERROR($S2407),"",OFFSET('Smelter Reference List'!$C$4,$S2407-4,0)&amp;"")</f>
        <v/>
      </c>
      <c r="E2407" s="294" t="str">
        <f ca="1">IF(ISERROR($S2407),"",OFFSET('Smelter Reference List'!$D$4,$S2407-4,0)&amp;"")</f>
        <v/>
      </c>
      <c r="F2407" s="294" t="str">
        <f ca="1">IF(ISERROR($S2407),"",OFFSET('Smelter Reference List'!$E$4,$S2407-4,0))</f>
        <v/>
      </c>
      <c r="G2407" s="294" t="str">
        <f ca="1">IF(C2407=$U$4,"Enter smelter details", IF(ISERROR($S2407),"",OFFSET('Smelter Reference List'!$F$4,$S2407-4,0)))</f>
        <v/>
      </c>
      <c r="H2407" s="295" t="str">
        <f ca="1">IF(ISERROR($S2407),"",OFFSET('Smelter Reference List'!$G$4,$S2407-4,0))</f>
        <v/>
      </c>
      <c r="I2407" s="296" t="str">
        <f ca="1">IF(ISERROR($S2407),"",OFFSET('Smelter Reference List'!$H$4,$S2407-4,0))</f>
        <v/>
      </c>
      <c r="J2407" s="296" t="str">
        <f ca="1">IF(ISERROR($S2407),"",OFFSET('Smelter Reference List'!$I$4,$S2407-4,0))</f>
        <v/>
      </c>
      <c r="K2407" s="297"/>
      <c r="L2407" s="297"/>
      <c r="M2407" s="297"/>
      <c r="N2407" s="297"/>
      <c r="O2407" s="297"/>
      <c r="P2407" s="297"/>
      <c r="Q2407" s="298"/>
      <c r="R2407" s="227"/>
      <c r="S2407" s="228" t="e">
        <f>IF(C2407="",NA(),MATCH($B2407&amp;$C2407,'Smelter Reference List'!$J:$J,0))</f>
        <v>#N/A</v>
      </c>
      <c r="T2407" s="229"/>
      <c r="U2407" s="229">
        <f t="shared" ca="1" si="75"/>
        <v>0</v>
      </c>
      <c r="V2407" s="229"/>
      <c r="W2407" s="229"/>
      <c r="Y2407" s="223" t="str">
        <f t="shared" si="76"/>
        <v/>
      </c>
    </row>
    <row r="2408" spans="1:25" s="223" customFormat="1" ht="20.25">
      <c r="A2408" s="293"/>
      <c r="B2408" s="294" t="str">
        <f>IF(LEN(A2408)=0,"",INDEX('Smelter Reference List'!$A:$A,MATCH($A2408,'Smelter Reference List'!$E:$E,0)))</f>
        <v/>
      </c>
      <c r="C2408" s="300" t="str">
        <f>IF(LEN(A2408)=0,"",INDEX('Smelter Reference List'!$C:$C,MATCH($A2408,'Smelter Reference List'!$E:$E,0)))</f>
        <v/>
      </c>
      <c r="D2408" s="294" t="str">
        <f ca="1">IF(ISERROR($S2408),"",OFFSET('Smelter Reference List'!$C$4,$S2408-4,0)&amp;"")</f>
        <v/>
      </c>
      <c r="E2408" s="294" t="str">
        <f ca="1">IF(ISERROR($S2408),"",OFFSET('Smelter Reference List'!$D$4,$S2408-4,0)&amp;"")</f>
        <v/>
      </c>
      <c r="F2408" s="294" t="str">
        <f ca="1">IF(ISERROR($S2408),"",OFFSET('Smelter Reference List'!$E$4,$S2408-4,0))</f>
        <v/>
      </c>
      <c r="G2408" s="294" t="str">
        <f ca="1">IF(C2408=$U$4,"Enter smelter details", IF(ISERROR($S2408),"",OFFSET('Smelter Reference List'!$F$4,$S2408-4,0)))</f>
        <v/>
      </c>
      <c r="H2408" s="295" t="str">
        <f ca="1">IF(ISERROR($S2408),"",OFFSET('Smelter Reference List'!$G$4,$S2408-4,0))</f>
        <v/>
      </c>
      <c r="I2408" s="296" t="str">
        <f ca="1">IF(ISERROR($S2408),"",OFFSET('Smelter Reference List'!$H$4,$S2408-4,0))</f>
        <v/>
      </c>
      <c r="J2408" s="296" t="str">
        <f ca="1">IF(ISERROR($S2408),"",OFFSET('Smelter Reference List'!$I$4,$S2408-4,0))</f>
        <v/>
      </c>
      <c r="K2408" s="297"/>
      <c r="L2408" s="297"/>
      <c r="M2408" s="297"/>
      <c r="N2408" s="297"/>
      <c r="O2408" s="297"/>
      <c r="P2408" s="297"/>
      <c r="Q2408" s="298"/>
      <c r="R2408" s="227"/>
      <c r="S2408" s="228" t="e">
        <f>IF(C2408="",NA(),MATCH($B2408&amp;$C2408,'Smelter Reference List'!$J:$J,0))</f>
        <v>#N/A</v>
      </c>
      <c r="T2408" s="229"/>
      <c r="U2408" s="229">
        <f t="shared" ca="1" si="75"/>
        <v>0</v>
      </c>
      <c r="V2408" s="229"/>
      <c r="W2408" s="229"/>
      <c r="Y2408" s="223" t="str">
        <f t="shared" si="76"/>
        <v/>
      </c>
    </row>
    <row r="2409" spans="1:25" s="223" customFormat="1" ht="20.25">
      <c r="A2409" s="293"/>
      <c r="B2409" s="294" t="str">
        <f>IF(LEN(A2409)=0,"",INDEX('Smelter Reference List'!$A:$A,MATCH($A2409,'Smelter Reference List'!$E:$E,0)))</f>
        <v/>
      </c>
      <c r="C2409" s="300" t="str">
        <f>IF(LEN(A2409)=0,"",INDEX('Smelter Reference List'!$C:$C,MATCH($A2409,'Smelter Reference List'!$E:$E,0)))</f>
        <v/>
      </c>
      <c r="D2409" s="294" t="str">
        <f ca="1">IF(ISERROR($S2409),"",OFFSET('Smelter Reference List'!$C$4,$S2409-4,0)&amp;"")</f>
        <v/>
      </c>
      <c r="E2409" s="294" t="str">
        <f ca="1">IF(ISERROR($S2409),"",OFFSET('Smelter Reference List'!$D$4,$S2409-4,0)&amp;"")</f>
        <v/>
      </c>
      <c r="F2409" s="294" t="str">
        <f ca="1">IF(ISERROR($S2409),"",OFFSET('Smelter Reference List'!$E$4,$S2409-4,0))</f>
        <v/>
      </c>
      <c r="G2409" s="294" t="str">
        <f ca="1">IF(C2409=$U$4,"Enter smelter details", IF(ISERROR($S2409),"",OFFSET('Smelter Reference List'!$F$4,$S2409-4,0)))</f>
        <v/>
      </c>
      <c r="H2409" s="295" t="str">
        <f ca="1">IF(ISERROR($S2409),"",OFFSET('Smelter Reference List'!$G$4,$S2409-4,0))</f>
        <v/>
      </c>
      <c r="I2409" s="296" t="str">
        <f ca="1">IF(ISERROR($S2409),"",OFFSET('Smelter Reference List'!$H$4,$S2409-4,0))</f>
        <v/>
      </c>
      <c r="J2409" s="296" t="str">
        <f ca="1">IF(ISERROR($S2409),"",OFFSET('Smelter Reference List'!$I$4,$S2409-4,0))</f>
        <v/>
      </c>
      <c r="K2409" s="297"/>
      <c r="L2409" s="297"/>
      <c r="M2409" s="297"/>
      <c r="N2409" s="297"/>
      <c r="O2409" s="297"/>
      <c r="P2409" s="297"/>
      <c r="Q2409" s="298"/>
      <c r="R2409" s="227"/>
      <c r="S2409" s="228" t="e">
        <f>IF(C2409="",NA(),MATCH($B2409&amp;$C2409,'Smelter Reference List'!$J:$J,0))</f>
        <v>#N/A</v>
      </c>
      <c r="T2409" s="229"/>
      <c r="U2409" s="229">
        <f t="shared" ca="1" si="75"/>
        <v>0</v>
      </c>
      <c r="V2409" s="229"/>
      <c r="W2409" s="229"/>
      <c r="Y2409" s="223" t="str">
        <f t="shared" si="76"/>
        <v/>
      </c>
    </row>
    <row r="2410" spans="1:25" s="223" customFormat="1" ht="20.25">
      <c r="A2410" s="293"/>
      <c r="B2410" s="294" t="str">
        <f>IF(LEN(A2410)=0,"",INDEX('Smelter Reference List'!$A:$A,MATCH($A2410,'Smelter Reference List'!$E:$E,0)))</f>
        <v/>
      </c>
      <c r="C2410" s="300" t="str">
        <f>IF(LEN(A2410)=0,"",INDEX('Smelter Reference List'!$C:$C,MATCH($A2410,'Smelter Reference List'!$E:$E,0)))</f>
        <v/>
      </c>
      <c r="D2410" s="294" t="str">
        <f ca="1">IF(ISERROR($S2410),"",OFFSET('Smelter Reference List'!$C$4,$S2410-4,0)&amp;"")</f>
        <v/>
      </c>
      <c r="E2410" s="294" t="str">
        <f ca="1">IF(ISERROR($S2410),"",OFFSET('Smelter Reference List'!$D$4,$S2410-4,0)&amp;"")</f>
        <v/>
      </c>
      <c r="F2410" s="294" t="str">
        <f ca="1">IF(ISERROR($S2410),"",OFFSET('Smelter Reference List'!$E$4,$S2410-4,0))</f>
        <v/>
      </c>
      <c r="G2410" s="294" t="str">
        <f ca="1">IF(C2410=$U$4,"Enter smelter details", IF(ISERROR($S2410),"",OFFSET('Smelter Reference List'!$F$4,$S2410-4,0)))</f>
        <v/>
      </c>
      <c r="H2410" s="295" t="str">
        <f ca="1">IF(ISERROR($S2410),"",OFFSET('Smelter Reference List'!$G$4,$S2410-4,0))</f>
        <v/>
      </c>
      <c r="I2410" s="296" t="str">
        <f ca="1">IF(ISERROR($S2410),"",OFFSET('Smelter Reference List'!$H$4,$S2410-4,0))</f>
        <v/>
      </c>
      <c r="J2410" s="296" t="str">
        <f ca="1">IF(ISERROR($S2410),"",OFFSET('Smelter Reference List'!$I$4,$S2410-4,0))</f>
        <v/>
      </c>
      <c r="K2410" s="297"/>
      <c r="L2410" s="297"/>
      <c r="M2410" s="297"/>
      <c r="N2410" s="297"/>
      <c r="O2410" s="297"/>
      <c r="P2410" s="297"/>
      <c r="Q2410" s="298"/>
      <c r="R2410" s="227"/>
      <c r="S2410" s="228" t="e">
        <f>IF(C2410="",NA(),MATCH($B2410&amp;$C2410,'Smelter Reference List'!$J:$J,0))</f>
        <v>#N/A</v>
      </c>
      <c r="T2410" s="229"/>
      <c r="U2410" s="229">
        <f t="shared" ca="1" si="75"/>
        <v>0</v>
      </c>
      <c r="V2410" s="229"/>
      <c r="W2410" s="229"/>
      <c r="Y2410" s="223" t="str">
        <f t="shared" si="76"/>
        <v/>
      </c>
    </row>
    <row r="2411" spans="1:25" s="223" customFormat="1" ht="20.25">
      <c r="A2411" s="293"/>
      <c r="B2411" s="294" t="str">
        <f>IF(LEN(A2411)=0,"",INDEX('Smelter Reference List'!$A:$A,MATCH($A2411,'Smelter Reference List'!$E:$E,0)))</f>
        <v/>
      </c>
      <c r="C2411" s="300" t="str">
        <f>IF(LEN(A2411)=0,"",INDEX('Smelter Reference List'!$C:$C,MATCH($A2411,'Smelter Reference List'!$E:$E,0)))</f>
        <v/>
      </c>
      <c r="D2411" s="294" t="str">
        <f ca="1">IF(ISERROR($S2411),"",OFFSET('Smelter Reference List'!$C$4,$S2411-4,0)&amp;"")</f>
        <v/>
      </c>
      <c r="E2411" s="294" t="str">
        <f ca="1">IF(ISERROR($S2411),"",OFFSET('Smelter Reference List'!$D$4,$S2411-4,0)&amp;"")</f>
        <v/>
      </c>
      <c r="F2411" s="294" t="str">
        <f ca="1">IF(ISERROR($S2411),"",OFFSET('Smelter Reference List'!$E$4,$S2411-4,0))</f>
        <v/>
      </c>
      <c r="G2411" s="294" t="str">
        <f ca="1">IF(C2411=$U$4,"Enter smelter details", IF(ISERROR($S2411),"",OFFSET('Smelter Reference List'!$F$4,$S2411-4,0)))</f>
        <v/>
      </c>
      <c r="H2411" s="295" t="str">
        <f ca="1">IF(ISERROR($S2411),"",OFFSET('Smelter Reference List'!$G$4,$S2411-4,0))</f>
        <v/>
      </c>
      <c r="I2411" s="296" t="str">
        <f ca="1">IF(ISERROR($S2411),"",OFFSET('Smelter Reference List'!$H$4,$S2411-4,0))</f>
        <v/>
      </c>
      <c r="J2411" s="296" t="str">
        <f ca="1">IF(ISERROR($S2411),"",OFFSET('Smelter Reference List'!$I$4,$S2411-4,0))</f>
        <v/>
      </c>
      <c r="K2411" s="297"/>
      <c r="L2411" s="297"/>
      <c r="M2411" s="297"/>
      <c r="N2411" s="297"/>
      <c r="O2411" s="297"/>
      <c r="P2411" s="297"/>
      <c r="Q2411" s="298"/>
      <c r="R2411" s="227"/>
      <c r="S2411" s="228" t="e">
        <f>IF(C2411="",NA(),MATCH($B2411&amp;$C2411,'Smelter Reference List'!$J:$J,0))</f>
        <v>#N/A</v>
      </c>
      <c r="T2411" s="229"/>
      <c r="U2411" s="229">
        <f t="shared" ca="1" si="75"/>
        <v>0</v>
      </c>
      <c r="V2411" s="229"/>
      <c r="W2411" s="229"/>
      <c r="Y2411" s="223" t="str">
        <f t="shared" si="76"/>
        <v/>
      </c>
    </row>
    <row r="2412" spans="1:25" s="223" customFormat="1" ht="20.25">
      <c r="A2412" s="293"/>
      <c r="B2412" s="294" t="str">
        <f>IF(LEN(A2412)=0,"",INDEX('Smelter Reference List'!$A:$A,MATCH($A2412,'Smelter Reference List'!$E:$E,0)))</f>
        <v/>
      </c>
      <c r="C2412" s="300" t="str">
        <f>IF(LEN(A2412)=0,"",INDEX('Smelter Reference List'!$C:$C,MATCH($A2412,'Smelter Reference List'!$E:$E,0)))</f>
        <v/>
      </c>
      <c r="D2412" s="294" t="str">
        <f ca="1">IF(ISERROR($S2412),"",OFFSET('Smelter Reference List'!$C$4,$S2412-4,0)&amp;"")</f>
        <v/>
      </c>
      <c r="E2412" s="294" t="str">
        <f ca="1">IF(ISERROR($S2412),"",OFFSET('Smelter Reference List'!$D$4,$S2412-4,0)&amp;"")</f>
        <v/>
      </c>
      <c r="F2412" s="294" t="str">
        <f ca="1">IF(ISERROR($S2412),"",OFFSET('Smelter Reference List'!$E$4,$S2412-4,0))</f>
        <v/>
      </c>
      <c r="G2412" s="294" t="str">
        <f ca="1">IF(C2412=$U$4,"Enter smelter details", IF(ISERROR($S2412),"",OFFSET('Smelter Reference List'!$F$4,$S2412-4,0)))</f>
        <v/>
      </c>
      <c r="H2412" s="295" t="str">
        <f ca="1">IF(ISERROR($S2412),"",OFFSET('Smelter Reference List'!$G$4,$S2412-4,0))</f>
        <v/>
      </c>
      <c r="I2412" s="296" t="str">
        <f ca="1">IF(ISERROR($S2412),"",OFFSET('Smelter Reference List'!$H$4,$S2412-4,0))</f>
        <v/>
      </c>
      <c r="J2412" s="296" t="str">
        <f ca="1">IF(ISERROR($S2412),"",OFFSET('Smelter Reference List'!$I$4,$S2412-4,0))</f>
        <v/>
      </c>
      <c r="K2412" s="297"/>
      <c r="L2412" s="297"/>
      <c r="M2412" s="297"/>
      <c r="N2412" s="297"/>
      <c r="O2412" s="297"/>
      <c r="P2412" s="297"/>
      <c r="Q2412" s="298"/>
      <c r="R2412" s="227"/>
      <c r="S2412" s="228" t="e">
        <f>IF(C2412="",NA(),MATCH($B2412&amp;$C2412,'Smelter Reference List'!$J:$J,0))</f>
        <v>#N/A</v>
      </c>
      <c r="T2412" s="229"/>
      <c r="U2412" s="229">
        <f t="shared" ca="1" si="75"/>
        <v>0</v>
      </c>
      <c r="V2412" s="229"/>
      <c r="W2412" s="229"/>
      <c r="Y2412" s="223" t="str">
        <f t="shared" si="76"/>
        <v/>
      </c>
    </row>
    <row r="2413" spans="1:25" s="223" customFormat="1" ht="20.25">
      <c r="A2413" s="293"/>
      <c r="B2413" s="294" t="str">
        <f>IF(LEN(A2413)=0,"",INDEX('Smelter Reference List'!$A:$A,MATCH($A2413,'Smelter Reference List'!$E:$E,0)))</f>
        <v/>
      </c>
      <c r="C2413" s="300" t="str">
        <f>IF(LEN(A2413)=0,"",INDEX('Smelter Reference List'!$C:$C,MATCH($A2413,'Smelter Reference List'!$E:$E,0)))</f>
        <v/>
      </c>
      <c r="D2413" s="294" t="str">
        <f ca="1">IF(ISERROR($S2413),"",OFFSET('Smelter Reference List'!$C$4,$S2413-4,0)&amp;"")</f>
        <v/>
      </c>
      <c r="E2413" s="294" t="str">
        <f ca="1">IF(ISERROR($S2413),"",OFFSET('Smelter Reference List'!$D$4,$S2413-4,0)&amp;"")</f>
        <v/>
      </c>
      <c r="F2413" s="294" t="str">
        <f ca="1">IF(ISERROR($S2413),"",OFFSET('Smelter Reference List'!$E$4,$S2413-4,0))</f>
        <v/>
      </c>
      <c r="G2413" s="294" t="str">
        <f ca="1">IF(C2413=$U$4,"Enter smelter details", IF(ISERROR($S2413),"",OFFSET('Smelter Reference List'!$F$4,$S2413-4,0)))</f>
        <v/>
      </c>
      <c r="H2413" s="295" t="str">
        <f ca="1">IF(ISERROR($S2413),"",OFFSET('Smelter Reference List'!$G$4,$S2413-4,0))</f>
        <v/>
      </c>
      <c r="I2413" s="296" t="str">
        <f ca="1">IF(ISERROR($S2413),"",OFFSET('Smelter Reference List'!$H$4,$S2413-4,0))</f>
        <v/>
      </c>
      <c r="J2413" s="296" t="str">
        <f ca="1">IF(ISERROR($S2413),"",OFFSET('Smelter Reference List'!$I$4,$S2413-4,0))</f>
        <v/>
      </c>
      <c r="K2413" s="297"/>
      <c r="L2413" s="297"/>
      <c r="M2413" s="297"/>
      <c r="N2413" s="297"/>
      <c r="O2413" s="297"/>
      <c r="P2413" s="297"/>
      <c r="Q2413" s="298"/>
      <c r="R2413" s="227"/>
      <c r="S2413" s="228" t="e">
        <f>IF(C2413="",NA(),MATCH($B2413&amp;$C2413,'Smelter Reference List'!$J:$J,0))</f>
        <v>#N/A</v>
      </c>
      <c r="T2413" s="229"/>
      <c r="U2413" s="229">
        <f t="shared" ca="1" si="75"/>
        <v>0</v>
      </c>
      <c r="V2413" s="229"/>
      <c r="W2413" s="229"/>
      <c r="Y2413" s="223" t="str">
        <f t="shared" si="76"/>
        <v/>
      </c>
    </row>
    <row r="2414" spans="1:25" s="223" customFormat="1" ht="20.25">
      <c r="A2414" s="293"/>
      <c r="B2414" s="294" t="str">
        <f>IF(LEN(A2414)=0,"",INDEX('Smelter Reference List'!$A:$A,MATCH($A2414,'Smelter Reference List'!$E:$E,0)))</f>
        <v/>
      </c>
      <c r="C2414" s="300" t="str">
        <f>IF(LEN(A2414)=0,"",INDEX('Smelter Reference List'!$C:$C,MATCH($A2414,'Smelter Reference List'!$E:$E,0)))</f>
        <v/>
      </c>
      <c r="D2414" s="294" t="str">
        <f ca="1">IF(ISERROR($S2414),"",OFFSET('Smelter Reference List'!$C$4,$S2414-4,0)&amp;"")</f>
        <v/>
      </c>
      <c r="E2414" s="294" t="str">
        <f ca="1">IF(ISERROR($S2414),"",OFFSET('Smelter Reference List'!$D$4,$S2414-4,0)&amp;"")</f>
        <v/>
      </c>
      <c r="F2414" s="294" t="str">
        <f ca="1">IF(ISERROR($S2414),"",OFFSET('Smelter Reference List'!$E$4,$S2414-4,0))</f>
        <v/>
      </c>
      <c r="G2414" s="294" t="str">
        <f ca="1">IF(C2414=$U$4,"Enter smelter details", IF(ISERROR($S2414),"",OFFSET('Smelter Reference List'!$F$4,$S2414-4,0)))</f>
        <v/>
      </c>
      <c r="H2414" s="295" t="str">
        <f ca="1">IF(ISERROR($S2414),"",OFFSET('Smelter Reference List'!$G$4,$S2414-4,0))</f>
        <v/>
      </c>
      <c r="I2414" s="296" t="str">
        <f ca="1">IF(ISERROR($S2414),"",OFFSET('Smelter Reference List'!$H$4,$S2414-4,0))</f>
        <v/>
      </c>
      <c r="J2414" s="296" t="str">
        <f ca="1">IF(ISERROR($S2414),"",OFFSET('Smelter Reference List'!$I$4,$S2414-4,0))</f>
        <v/>
      </c>
      <c r="K2414" s="297"/>
      <c r="L2414" s="297"/>
      <c r="M2414" s="297"/>
      <c r="N2414" s="297"/>
      <c r="O2414" s="297"/>
      <c r="P2414" s="297"/>
      <c r="Q2414" s="298"/>
      <c r="R2414" s="227"/>
      <c r="S2414" s="228" t="e">
        <f>IF(C2414="",NA(),MATCH($B2414&amp;$C2414,'Smelter Reference List'!$J:$J,0))</f>
        <v>#N/A</v>
      </c>
      <c r="T2414" s="229"/>
      <c r="U2414" s="229">
        <f t="shared" ca="1" si="75"/>
        <v>0</v>
      </c>
      <c r="V2414" s="229"/>
      <c r="W2414" s="229"/>
      <c r="Y2414" s="223" t="str">
        <f t="shared" si="76"/>
        <v/>
      </c>
    </row>
    <row r="2415" spans="1:25" s="223" customFormat="1" ht="20.25">
      <c r="A2415" s="293"/>
      <c r="B2415" s="294" t="str">
        <f>IF(LEN(A2415)=0,"",INDEX('Smelter Reference List'!$A:$A,MATCH($A2415,'Smelter Reference List'!$E:$E,0)))</f>
        <v/>
      </c>
      <c r="C2415" s="300" t="str">
        <f>IF(LEN(A2415)=0,"",INDEX('Smelter Reference List'!$C:$C,MATCH($A2415,'Smelter Reference List'!$E:$E,0)))</f>
        <v/>
      </c>
      <c r="D2415" s="294" t="str">
        <f ca="1">IF(ISERROR($S2415),"",OFFSET('Smelter Reference List'!$C$4,$S2415-4,0)&amp;"")</f>
        <v/>
      </c>
      <c r="E2415" s="294" t="str">
        <f ca="1">IF(ISERROR($S2415),"",OFFSET('Smelter Reference List'!$D$4,$S2415-4,0)&amp;"")</f>
        <v/>
      </c>
      <c r="F2415" s="294" t="str">
        <f ca="1">IF(ISERROR($S2415),"",OFFSET('Smelter Reference List'!$E$4,$S2415-4,0))</f>
        <v/>
      </c>
      <c r="G2415" s="294" t="str">
        <f ca="1">IF(C2415=$U$4,"Enter smelter details", IF(ISERROR($S2415),"",OFFSET('Smelter Reference List'!$F$4,$S2415-4,0)))</f>
        <v/>
      </c>
      <c r="H2415" s="295" t="str">
        <f ca="1">IF(ISERROR($S2415),"",OFFSET('Smelter Reference List'!$G$4,$S2415-4,0))</f>
        <v/>
      </c>
      <c r="I2415" s="296" t="str">
        <f ca="1">IF(ISERROR($S2415),"",OFFSET('Smelter Reference List'!$H$4,$S2415-4,0))</f>
        <v/>
      </c>
      <c r="J2415" s="296" t="str">
        <f ca="1">IF(ISERROR($S2415),"",OFFSET('Smelter Reference List'!$I$4,$S2415-4,0))</f>
        <v/>
      </c>
      <c r="K2415" s="297"/>
      <c r="L2415" s="297"/>
      <c r="M2415" s="297"/>
      <c r="N2415" s="297"/>
      <c r="O2415" s="297"/>
      <c r="P2415" s="297"/>
      <c r="Q2415" s="298"/>
      <c r="R2415" s="227"/>
      <c r="S2415" s="228" t="e">
        <f>IF(C2415="",NA(),MATCH($B2415&amp;$C2415,'Smelter Reference List'!$J:$J,0))</f>
        <v>#N/A</v>
      </c>
      <c r="T2415" s="229"/>
      <c r="U2415" s="229">
        <f t="shared" ca="1" si="75"/>
        <v>0</v>
      </c>
      <c r="V2415" s="229"/>
      <c r="W2415" s="229"/>
      <c r="Y2415" s="223" t="str">
        <f t="shared" si="76"/>
        <v/>
      </c>
    </row>
    <row r="2416" spans="1:25" s="223" customFormat="1" ht="20.25">
      <c r="A2416" s="293"/>
      <c r="B2416" s="294" t="str">
        <f>IF(LEN(A2416)=0,"",INDEX('Smelter Reference List'!$A:$A,MATCH($A2416,'Smelter Reference List'!$E:$E,0)))</f>
        <v/>
      </c>
      <c r="C2416" s="300" t="str">
        <f>IF(LEN(A2416)=0,"",INDEX('Smelter Reference List'!$C:$C,MATCH($A2416,'Smelter Reference List'!$E:$E,0)))</f>
        <v/>
      </c>
      <c r="D2416" s="294" t="str">
        <f ca="1">IF(ISERROR($S2416),"",OFFSET('Smelter Reference List'!$C$4,$S2416-4,0)&amp;"")</f>
        <v/>
      </c>
      <c r="E2416" s="294" t="str">
        <f ca="1">IF(ISERROR($S2416),"",OFFSET('Smelter Reference List'!$D$4,$S2416-4,0)&amp;"")</f>
        <v/>
      </c>
      <c r="F2416" s="294" t="str">
        <f ca="1">IF(ISERROR($S2416),"",OFFSET('Smelter Reference List'!$E$4,$S2416-4,0))</f>
        <v/>
      </c>
      <c r="G2416" s="294" t="str">
        <f ca="1">IF(C2416=$U$4,"Enter smelter details", IF(ISERROR($S2416),"",OFFSET('Smelter Reference List'!$F$4,$S2416-4,0)))</f>
        <v/>
      </c>
      <c r="H2416" s="295" t="str">
        <f ca="1">IF(ISERROR($S2416),"",OFFSET('Smelter Reference List'!$G$4,$S2416-4,0))</f>
        <v/>
      </c>
      <c r="I2416" s="296" t="str">
        <f ca="1">IF(ISERROR($S2416),"",OFFSET('Smelter Reference List'!$H$4,$S2416-4,0))</f>
        <v/>
      </c>
      <c r="J2416" s="296" t="str">
        <f ca="1">IF(ISERROR($S2416),"",OFFSET('Smelter Reference List'!$I$4,$S2416-4,0))</f>
        <v/>
      </c>
      <c r="K2416" s="297"/>
      <c r="L2416" s="297"/>
      <c r="M2416" s="297"/>
      <c r="N2416" s="297"/>
      <c r="O2416" s="297"/>
      <c r="P2416" s="297"/>
      <c r="Q2416" s="298"/>
      <c r="R2416" s="227"/>
      <c r="S2416" s="228" t="e">
        <f>IF(C2416="",NA(),MATCH($B2416&amp;$C2416,'Smelter Reference List'!$J:$J,0))</f>
        <v>#N/A</v>
      </c>
      <c r="T2416" s="229"/>
      <c r="U2416" s="229">
        <f t="shared" ca="1" si="75"/>
        <v>0</v>
      </c>
      <c r="V2416" s="229"/>
      <c r="W2416" s="229"/>
      <c r="Y2416" s="223" t="str">
        <f t="shared" si="76"/>
        <v/>
      </c>
    </row>
    <row r="2417" spans="1:25" s="223" customFormat="1" ht="20.25">
      <c r="A2417" s="293"/>
      <c r="B2417" s="294" t="str">
        <f>IF(LEN(A2417)=0,"",INDEX('Smelter Reference List'!$A:$A,MATCH($A2417,'Smelter Reference List'!$E:$E,0)))</f>
        <v/>
      </c>
      <c r="C2417" s="300" t="str">
        <f>IF(LEN(A2417)=0,"",INDEX('Smelter Reference List'!$C:$C,MATCH($A2417,'Smelter Reference List'!$E:$E,0)))</f>
        <v/>
      </c>
      <c r="D2417" s="294" t="str">
        <f ca="1">IF(ISERROR($S2417),"",OFFSET('Smelter Reference List'!$C$4,$S2417-4,0)&amp;"")</f>
        <v/>
      </c>
      <c r="E2417" s="294" t="str">
        <f ca="1">IF(ISERROR($S2417),"",OFFSET('Smelter Reference List'!$D$4,$S2417-4,0)&amp;"")</f>
        <v/>
      </c>
      <c r="F2417" s="294" t="str">
        <f ca="1">IF(ISERROR($S2417),"",OFFSET('Smelter Reference List'!$E$4,$S2417-4,0))</f>
        <v/>
      </c>
      <c r="G2417" s="294" t="str">
        <f ca="1">IF(C2417=$U$4,"Enter smelter details", IF(ISERROR($S2417),"",OFFSET('Smelter Reference List'!$F$4,$S2417-4,0)))</f>
        <v/>
      </c>
      <c r="H2417" s="295" t="str">
        <f ca="1">IF(ISERROR($S2417),"",OFFSET('Smelter Reference List'!$G$4,$S2417-4,0))</f>
        <v/>
      </c>
      <c r="I2417" s="296" t="str">
        <f ca="1">IF(ISERROR($S2417),"",OFFSET('Smelter Reference List'!$H$4,$S2417-4,0))</f>
        <v/>
      </c>
      <c r="J2417" s="296" t="str">
        <f ca="1">IF(ISERROR($S2417),"",OFFSET('Smelter Reference List'!$I$4,$S2417-4,0))</f>
        <v/>
      </c>
      <c r="K2417" s="297"/>
      <c r="L2417" s="297"/>
      <c r="M2417" s="297"/>
      <c r="N2417" s="297"/>
      <c r="O2417" s="297"/>
      <c r="P2417" s="297"/>
      <c r="Q2417" s="298"/>
      <c r="R2417" s="227"/>
      <c r="S2417" s="228" t="e">
        <f>IF(C2417="",NA(),MATCH($B2417&amp;$C2417,'Smelter Reference List'!$J:$J,0))</f>
        <v>#N/A</v>
      </c>
      <c r="T2417" s="229"/>
      <c r="U2417" s="229">
        <f t="shared" ca="1" si="75"/>
        <v>0</v>
      </c>
      <c r="V2417" s="229"/>
      <c r="W2417" s="229"/>
      <c r="Y2417" s="223" t="str">
        <f t="shared" si="76"/>
        <v/>
      </c>
    </row>
    <row r="2418" spans="1:25" s="223" customFormat="1" ht="20.25">
      <c r="A2418" s="293"/>
      <c r="B2418" s="294" t="str">
        <f>IF(LEN(A2418)=0,"",INDEX('Smelter Reference List'!$A:$A,MATCH($A2418,'Smelter Reference List'!$E:$E,0)))</f>
        <v/>
      </c>
      <c r="C2418" s="300" t="str">
        <f>IF(LEN(A2418)=0,"",INDEX('Smelter Reference List'!$C:$C,MATCH($A2418,'Smelter Reference List'!$E:$E,0)))</f>
        <v/>
      </c>
      <c r="D2418" s="294" t="str">
        <f ca="1">IF(ISERROR($S2418),"",OFFSET('Smelter Reference List'!$C$4,$S2418-4,0)&amp;"")</f>
        <v/>
      </c>
      <c r="E2418" s="294" t="str">
        <f ca="1">IF(ISERROR($S2418),"",OFFSET('Smelter Reference List'!$D$4,$S2418-4,0)&amp;"")</f>
        <v/>
      </c>
      <c r="F2418" s="294" t="str">
        <f ca="1">IF(ISERROR($S2418),"",OFFSET('Smelter Reference List'!$E$4,$S2418-4,0))</f>
        <v/>
      </c>
      <c r="G2418" s="294" t="str">
        <f ca="1">IF(C2418=$U$4,"Enter smelter details", IF(ISERROR($S2418),"",OFFSET('Smelter Reference List'!$F$4,$S2418-4,0)))</f>
        <v/>
      </c>
      <c r="H2418" s="295" t="str">
        <f ca="1">IF(ISERROR($S2418),"",OFFSET('Smelter Reference List'!$G$4,$S2418-4,0))</f>
        <v/>
      </c>
      <c r="I2418" s="296" t="str">
        <f ca="1">IF(ISERROR($S2418),"",OFFSET('Smelter Reference List'!$H$4,$S2418-4,0))</f>
        <v/>
      </c>
      <c r="J2418" s="296" t="str">
        <f ca="1">IF(ISERROR($S2418),"",OFFSET('Smelter Reference List'!$I$4,$S2418-4,0))</f>
        <v/>
      </c>
      <c r="K2418" s="297"/>
      <c r="L2418" s="297"/>
      <c r="M2418" s="297"/>
      <c r="N2418" s="297"/>
      <c r="O2418" s="297"/>
      <c r="P2418" s="297"/>
      <c r="Q2418" s="298"/>
      <c r="R2418" s="227"/>
      <c r="S2418" s="228" t="e">
        <f>IF(C2418="",NA(),MATCH($B2418&amp;$C2418,'Smelter Reference List'!$J:$J,0))</f>
        <v>#N/A</v>
      </c>
      <c r="T2418" s="229"/>
      <c r="U2418" s="229">
        <f t="shared" ca="1" si="75"/>
        <v>0</v>
      </c>
      <c r="V2418" s="229"/>
      <c r="W2418" s="229"/>
      <c r="Y2418" s="223" t="str">
        <f t="shared" si="76"/>
        <v/>
      </c>
    </row>
    <row r="2419" spans="1:25" s="223" customFormat="1" ht="20.25">
      <c r="A2419" s="293"/>
      <c r="B2419" s="294" t="str">
        <f>IF(LEN(A2419)=0,"",INDEX('Smelter Reference List'!$A:$A,MATCH($A2419,'Smelter Reference List'!$E:$E,0)))</f>
        <v/>
      </c>
      <c r="C2419" s="300" t="str">
        <f>IF(LEN(A2419)=0,"",INDEX('Smelter Reference List'!$C:$C,MATCH($A2419,'Smelter Reference List'!$E:$E,0)))</f>
        <v/>
      </c>
      <c r="D2419" s="294" t="str">
        <f ca="1">IF(ISERROR($S2419),"",OFFSET('Smelter Reference List'!$C$4,$S2419-4,0)&amp;"")</f>
        <v/>
      </c>
      <c r="E2419" s="294" t="str">
        <f ca="1">IF(ISERROR($S2419),"",OFFSET('Smelter Reference List'!$D$4,$S2419-4,0)&amp;"")</f>
        <v/>
      </c>
      <c r="F2419" s="294" t="str">
        <f ca="1">IF(ISERROR($S2419),"",OFFSET('Smelter Reference List'!$E$4,$S2419-4,0))</f>
        <v/>
      </c>
      <c r="G2419" s="294" t="str">
        <f ca="1">IF(C2419=$U$4,"Enter smelter details", IF(ISERROR($S2419),"",OFFSET('Smelter Reference List'!$F$4,$S2419-4,0)))</f>
        <v/>
      </c>
      <c r="H2419" s="295" t="str">
        <f ca="1">IF(ISERROR($S2419),"",OFFSET('Smelter Reference List'!$G$4,$S2419-4,0))</f>
        <v/>
      </c>
      <c r="I2419" s="296" t="str">
        <f ca="1">IF(ISERROR($S2419),"",OFFSET('Smelter Reference List'!$H$4,$S2419-4,0))</f>
        <v/>
      </c>
      <c r="J2419" s="296" t="str">
        <f ca="1">IF(ISERROR($S2419),"",OFFSET('Smelter Reference List'!$I$4,$S2419-4,0))</f>
        <v/>
      </c>
      <c r="K2419" s="297"/>
      <c r="L2419" s="297"/>
      <c r="M2419" s="297"/>
      <c r="N2419" s="297"/>
      <c r="O2419" s="297"/>
      <c r="P2419" s="297"/>
      <c r="Q2419" s="298"/>
      <c r="R2419" s="227"/>
      <c r="S2419" s="228" t="e">
        <f>IF(C2419="",NA(),MATCH($B2419&amp;$C2419,'Smelter Reference List'!$J:$J,0))</f>
        <v>#N/A</v>
      </c>
      <c r="T2419" s="229"/>
      <c r="U2419" s="229">
        <f t="shared" ca="1" si="75"/>
        <v>0</v>
      </c>
      <c r="V2419" s="229"/>
      <c r="W2419" s="229"/>
      <c r="Y2419" s="223" t="str">
        <f t="shared" si="76"/>
        <v/>
      </c>
    </row>
    <row r="2420" spans="1:25" s="223" customFormat="1" ht="20.25">
      <c r="A2420" s="293"/>
      <c r="B2420" s="294" t="str">
        <f>IF(LEN(A2420)=0,"",INDEX('Smelter Reference List'!$A:$A,MATCH($A2420,'Smelter Reference List'!$E:$E,0)))</f>
        <v/>
      </c>
      <c r="C2420" s="300" t="str">
        <f>IF(LEN(A2420)=0,"",INDEX('Smelter Reference List'!$C:$C,MATCH($A2420,'Smelter Reference List'!$E:$E,0)))</f>
        <v/>
      </c>
      <c r="D2420" s="294" t="str">
        <f ca="1">IF(ISERROR($S2420),"",OFFSET('Smelter Reference List'!$C$4,$S2420-4,0)&amp;"")</f>
        <v/>
      </c>
      <c r="E2420" s="294" t="str">
        <f ca="1">IF(ISERROR($S2420),"",OFFSET('Smelter Reference List'!$D$4,$S2420-4,0)&amp;"")</f>
        <v/>
      </c>
      <c r="F2420" s="294" t="str">
        <f ca="1">IF(ISERROR($S2420),"",OFFSET('Smelter Reference List'!$E$4,$S2420-4,0))</f>
        <v/>
      </c>
      <c r="G2420" s="294" t="str">
        <f ca="1">IF(C2420=$U$4,"Enter smelter details", IF(ISERROR($S2420),"",OFFSET('Smelter Reference List'!$F$4,$S2420-4,0)))</f>
        <v/>
      </c>
      <c r="H2420" s="295" t="str">
        <f ca="1">IF(ISERROR($S2420),"",OFFSET('Smelter Reference List'!$G$4,$S2420-4,0))</f>
        <v/>
      </c>
      <c r="I2420" s="296" t="str">
        <f ca="1">IF(ISERROR($S2420),"",OFFSET('Smelter Reference List'!$H$4,$S2420-4,0))</f>
        <v/>
      </c>
      <c r="J2420" s="296" t="str">
        <f ca="1">IF(ISERROR($S2420),"",OFFSET('Smelter Reference List'!$I$4,$S2420-4,0))</f>
        <v/>
      </c>
      <c r="K2420" s="297"/>
      <c r="L2420" s="297"/>
      <c r="M2420" s="297"/>
      <c r="N2420" s="297"/>
      <c r="O2420" s="297"/>
      <c r="P2420" s="297"/>
      <c r="Q2420" s="298"/>
      <c r="R2420" s="227"/>
      <c r="S2420" s="228" t="e">
        <f>IF(C2420="",NA(),MATCH($B2420&amp;$C2420,'Smelter Reference List'!$J:$J,0))</f>
        <v>#N/A</v>
      </c>
      <c r="T2420" s="229"/>
      <c r="U2420" s="229">
        <f t="shared" ca="1" si="75"/>
        <v>0</v>
      </c>
      <c r="V2420" s="229"/>
      <c r="W2420" s="229"/>
      <c r="Y2420" s="223" t="str">
        <f t="shared" si="76"/>
        <v/>
      </c>
    </row>
    <row r="2421" spans="1:25" s="223" customFormat="1" ht="20.25">
      <c r="A2421" s="293"/>
      <c r="B2421" s="294" t="str">
        <f>IF(LEN(A2421)=0,"",INDEX('Smelter Reference List'!$A:$A,MATCH($A2421,'Smelter Reference List'!$E:$E,0)))</f>
        <v/>
      </c>
      <c r="C2421" s="300" t="str">
        <f>IF(LEN(A2421)=0,"",INDEX('Smelter Reference List'!$C:$C,MATCH($A2421,'Smelter Reference List'!$E:$E,0)))</f>
        <v/>
      </c>
      <c r="D2421" s="294" t="str">
        <f ca="1">IF(ISERROR($S2421),"",OFFSET('Smelter Reference List'!$C$4,$S2421-4,0)&amp;"")</f>
        <v/>
      </c>
      <c r="E2421" s="294" t="str">
        <f ca="1">IF(ISERROR($S2421),"",OFFSET('Smelter Reference List'!$D$4,$S2421-4,0)&amp;"")</f>
        <v/>
      </c>
      <c r="F2421" s="294" t="str">
        <f ca="1">IF(ISERROR($S2421),"",OFFSET('Smelter Reference List'!$E$4,$S2421-4,0))</f>
        <v/>
      </c>
      <c r="G2421" s="294" t="str">
        <f ca="1">IF(C2421=$U$4,"Enter smelter details", IF(ISERROR($S2421),"",OFFSET('Smelter Reference List'!$F$4,$S2421-4,0)))</f>
        <v/>
      </c>
      <c r="H2421" s="295" t="str">
        <f ca="1">IF(ISERROR($S2421),"",OFFSET('Smelter Reference List'!$G$4,$S2421-4,0))</f>
        <v/>
      </c>
      <c r="I2421" s="296" t="str">
        <f ca="1">IF(ISERROR($S2421),"",OFFSET('Smelter Reference List'!$H$4,$S2421-4,0))</f>
        <v/>
      </c>
      <c r="J2421" s="296" t="str">
        <f ca="1">IF(ISERROR($S2421),"",OFFSET('Smelter Reference List'!$I$4,$S2421-4,0))</f>
        <v/>
      </c>
      <c r="K2421" s="297"/>
      <c r="L2421" s="297"/>
      <c r="M2421" s="297"/>
      <c r="N2421" s="297"/>
      <c r="O2421" s="297"/>
      <c r="P2421" s="297"/>
      <c r="Q2421" s="298"/>
      <c r="R2421" s="227"/>
      <c r="S2421" s="228" t="e">
        <f>IF(C2421="",NA(),MATCH($B2421&amp;$C2421,'Smelter Reference List'!$J:$J,0))</f>
        <v>#N/A</v>
      </c>
      <c r="T2421" s="229"/>
      <c r="U2421" s="229">
        <f t="shared" ca="1" si="75"/>
        <v>0</v>
      </c>
      <c r="V2421" s="229"/>
      <c r="W2421" s="229"/>
      <c r="Y2421" s="223" t="str">
        <f t="shared" si="76"/>
        <v/>
      </c>
    </row>
    <row r="2422" spans="1:25" s="223" customFormat="1" ht="20.25">
      <c r="A2422" s="293"/>
      <c r="B2422" s="294" t="str">
        <f>IF(LEN(A2422)=0,"",INDEX('Smelter Reference List'!$A:$A,MATCH($A2422,'Smelter Reference List'!$E:$E,0)))</f>
        <v/>
      </c>
      <c r="C2422" s="300" t="str">
        <f>IF(LEN(A2422)=0,"",INDEX('Smelter Reference List'!$C:$C,MATCH($A2422,'Smelter Reference List'!$E:$E,0)))</f>
        <v/>
      </c>
      <c r="D2422" s="294" t="str">
        <f ca="1">IF(ISERROR($S2422),"",OFFSET('Smelter Reference List'!$C$4,$S2422-4,0)&amp;"")</f>
        <v/>
      </c>
      <c r="E2422" s="294" t="str">
        <f ca="1">IF(ISERROR($S2422),"",OFFSET('Smelter Reference List'!$D$4,$S2422-4,0)&amp;"")</f>
        <v/>
      </c>
      <c r="F2422" s="294" t="str">
        <f ca="1">IF(ISERROR($S2422),"",OFFSET('Smelter Reference List'!$E$4,$S2422-4,0))</f>
        <v/>
      </c>
      <c r="G2422" s="294" t="str">
        <f ca="1">IF(C2422=$U$4,"Enter smelter details", IF(ISERROR($S2422),"",OFFSET('Smelter Reference List'!$F$4,$S2422-4,0)))</f>
        <v/>
      </c>
      <c r="H2422" s="295" t="str">
        <f ca="1">IF(ISERROR($S2422),"",OFFSET('Smelter Reference List'!$G$4,$S2422-4,0))</f>
        <v/>
      </c>
      <c r="I2422" s="296" t="str">
        <f ca="1">IF(ISERROR($S2422),"",OFFSET('Smelter Reference List'!$H$4,$S2422-4,0))</f>
        <v/>
      </c>
      <c r="J2422" s="296" t="str">
        <f ca="1">IF(ISERROR($S2422),"",OFFSET('Smelter Reference List'!$I$4,$S2422-4,0))</f>
        <v/>
      </c>
      <c r="K2422" s="297"/>
      <c r="L2422" s="297"/>
      <c r="M2422" s="297"/>
      <c r="N2422" s="297"/>
      <c r="O2422" s="297"/>
      <c r="P2422" s="297"/>
      <c r="Q2422" s="298"/>
      <c r="R2422" s="227"/>
      <c r="S2422" s="228" t="e">
        <f>IF(C2422="",NA(),MATCH($B2422&amp;$C2422,'Smelter Reference List'!$J:$J,0))</f>
        <v>#N/A</v>
      </c>
      <c r="T2422" s="229"/>
      <c r="U2422" s="229">
        <f t="shared" ca="1" si="75"/>
        <v>0</v>
      </c>
      <c r="V2422" s="229"/>
      <c r="W2422" s="229"/>
      <c r="Y2422" s="223" t="str">
        <f t="shared" si="76"/>
        <v/>
      </c>
    </row>
    <row r="2423" spans="1:25" s="223" customFormat="1" ht="20.25">
      <c r="A2423" s="293"/>
      <c r="B2423" s="294" t="str">
        <f>IF(LEN(A2423)=0,"",INDEX('Smelter Reference List'!$A:$A,MATCH($A2423,'Smelter Reference List'!$E:$E,0)))</f>
        <v/>
      </c>
      <c r="C2423" s="300" t="str">
        <f>IF(LEN(A2423)=0,"",INDEX('Smelter Reference List'!$C:$C,MATCH($A2423,'Smelter Reference List'!$E:$E,0)))</f>
        <v/>
      </c>
      <c r="D2423" s="294" t="str">
        <f ca="1">IF(ISERROR($S2423),"",OFFSET('Smelter Reference List'!$C$4,$S2423-4,0)&amp;"")</f>
        <v/>
      </c>
      <c r="E2423" s="294" t="str">
        <f ca="1">IF(ISERROR($S2423),"",OFFSET('Smelter Reference List'!$D$4,$S2423-4,0)&amp;"")</f>
        <v/>
      </c>
      <c r="F2423" s="294" t="str">
        <f ca="1">IF(ISERROR($S2423),"",OFFSET('Smelter Reference List'!$E$4,$S2423-4,0))</f>
        <v/>
      </c>
      <c r="G2423" s="294" t="str">
        <f ca="1">IF(C2423=$U$4,"Enter smelter details", IF(ISERROR($S2423),"",OFFSET('Smelter Reference List'!$F$4,$S2423-4,0)))</f>
        <v/>
      </c>
      <c r="H2423" s="295" t="str">
        <f ca="1">IF(ISERROR($S2423),"",OFFSET('Smelter Reference List'!$G$4,$S2423-4,0))</f>
        <v/>
      </c>
      <c r="I2423" s="296" t="str">
        <f ca="1">IF(ISERROR($S2423),"",OFFSET('Smelter Reference List'!$H$4,$S2423-4,0))</f>
        <v/>
      </c>
      <c r="J2423" s="296" t="str">
        <f ca="1">IF(ISERROR($S2423),"",OFFSET('Smelter Reference List'!$I$4,$S2423-4,0))</f>
        <v/>
      </c>
      <c r="K2423" s="297"/>
      <c r="L2423" s="297"/>
      <c r="M2423" s="297"/>
      <c r="N2423" s="297"/>
      <c r="O2423" s="297"/>
      <c r="P2423" s="297"/>
      <c r="Q2423" s="298"/>
      <c r="R2423" s="227"/>
      <c r="S2423" s="228" t="e">
        <f>IF(C2423="",NA(),MATCH($B2423&amp;$C2423,'Smelter Reference List'!$J:$J,0))</f>
        <v>#N/A</v>
      </c>
      <c r="T2423" s="229"/>
      <c r="U2423" s="229">
        <f t="shared" ca="1" si="75"/>
        <v>0</v>
      </c>
      <c r="V2423" s="229"/>
      <c r="W2423" s="229"/>
      <c r="Y2423" s="223" t="str">
        <f t="shared" si="76"/>
        <v/>
      </c>
    </row>
    <row r="2424" spans="1:25" s="223" customFormat="1" ht="20.25">
      <c r="A2424" s="293"/>
      <c r="B2424" s="294" t="str">
        <f>IF(LEN(A2424)=0,"",INDEX('Smelter Reference List'!$A:$A,MATCH($A2424,'Smelter Reference List'!$E:$E,0)))</f>
        <v/>
      </c>
      <c r="C2424" s="300" t="str">
        <f>IF(LEN(A2424)=0,"",INDEX('Smelter Reference List'!$C:$C,MATCH($A2424,'Smelter Reference List'!$E:$E,0)))</f>
        <v/>
      </c>
      <c r="D2424" s="294" t="str">
        <f ca="1">IF(ISERROR($S2424),"",OFFSET('Smelter Reference List'!$C$4,$S2424-4,0)&amp;"")</f>
        <v/>
      </c>
      <c r="E2424" s="294" t="str">
        <f ca="1">IF(ISERROR($S2424),"",OFFSET('Smelter Reference List'!$D$4,$S2424-4,0)&amp;"")</f>
        <v/>
      </c>
      <c r="F2424" s="294" t="str">
        <f ca="1">IF(ISERROR($S2424),"",OFFSET('Smelter Reference List'!$E$4,$S2424-4,0))</f>
        <v/>
      </c>
      <c r="G2424" s="294" t="str">
        <f ca="1">IF(C2424=$U$4,"Enter smelter details", IF(ISERROR($S2424),"",OFFSET('Smelter Reference List'!$F$4,$S2424-4,0)))</f>
        <v/>
      </c>
      <c r="H2424" s="295" t="str">
        <f ca="1">IF(ISERROR($S2424),"",OFFSET('Smelter Reference List'!$G$4,$S2424-4,0))</f>
        <v/>
      </c>
      <c r="I2424" s="296" t="str">
        <f ca="1">IF(ISERROR($S2424),"",OFFSET('Smelter Reference List'!$H$4,$S2424-4,0))</f>
        <v/>
      </c>
      <c r="J2424" s="296" t="str">
        <f ca="1">IF(ISERROR($S2424),"",OFFSET('Smelter Reference List'!$I$4,$S2424-4,0))</f>
        <v/>
      </c>
      <c r="K2424" s="297"/>
      <c r="L2424" s="297"/>
      <c r="M2424" s="297"/>
      <c r="N2424" s="297"/>
      <c r="O2424" s="297"/>
      <c r="P2424" s="297"/>
      <c r="Q2424" s="298"/>
      <c r="R2424" s="227"/>
      <c r="S2424" s="228" t="e">
        <f>IF(C2424="",NA(),MATCH($B2424&amp;$C2424,'Smelter Reference List'!$J:$J,0))</f>
        <v>#N/A</v>
      </c>
      <c r="T2424" s="229"/>
      <c r="U2424" s="229">
        <f t="shared" ca="1" si="75"/>
        <v>0</v>
      </c>
      <c r="V2424" s="229"/>
      <c r="W2424" s="229"/>
      <c r="Y2424" s="223" t="str">
        <f t="shared" si="76"/>
        <v/>
      </c>
    </row>
    <row r="2425" spans="1:25" s="223" customFormat="1" ht="20.25">
      <c r="A2425" s="293"/>
      <c r="B2425" s="294" t="str">
        <f>IF(LEN(A2425)=0,"",INDEX('Smelter Reference List'!$A:$A,MATCH($A2425,'Smelter Reference List'!$E:$E,0)))</f>
        <v/>
      </c>
      <c r="C2425" s="300" t="str">
        <f>IF(LEN(A2425)=0,"",INDEX('Smelter Reference List'!$C:$C,MATCH($A2425,'Smelter Reference List'!$E:$E,0)))</f>
        <v/>
      </c>
      <c r="D2425" s="294" t="str">
        <f ca="1">IF(ISERROR($S2425),"",OFFSET('Smelter Reference List'!$C$4,$S2425-4,0)&amp;"")</f>
        <v/>
      </c>
      <c r="E2425" s="294" t="str">
        <f ca="1">IF(ISERROR($S2425),"",OFFSET('Smelter Reference List'!$D$4,$S2425-4,0)&amp;"")</f>
        <v/>
      </c>
      <c r="F2425" s="294" t="str">
        <f ca="1">IF(ISERROR($S2425),"",OFFSET('Smelter Reference List'!$E$4,$S2425-4,0))</f>
        <v/>
      </c>
      <c r="G2425" s="294" t="str">
        <f ca="1">IF(C2425=$U$4,"Enter smelter details", IF(ISERROR($S2425),"",OFFSET('Smelter Reference List'!$F$4,$S2425-4,0)))</f>
        <v/>
      </c>
      <c r="H2425" s="295" t="str">
        <f ca="1">IF(ISERROR($S2425),"",OFFSET('Smelter Reference List'!$G$4,$S2425-4,0))</f>
        <v/>
      </c>
      <c r="I2425" s="296" t="str">
        <f ca="1">IF(ISERROR($S2425),"",OFFSET('Smelter Reference List'!$H$4,$S2425-4,0))</f>
        <v/>
      </c>
      <c r="J2425" s="296" t="str">
        <f ca="1">IF(ISERROR($S2425),"",OFFSET('Smelter Reference List'!$I$4,$S2425-4,0))</f>
        <v/>
      </c>
      <c r="K2425" s="297"/>
      <c r="L2425" s="297"/>
      <c r="M2425" s="297"/>
      <c r="N2425" s="297"/>
      <c r="O2425" s="297"/>
      <c r="P2425" s="297"/>
      <c r="Q2425" s="298"/>
      <c r="R2425" s="227"/>
      <c r="S2425" s="228" t="e">
        <f>IF(C2425="",NA(),MATCH($B2425&amp;$C2425,'Smelter Reference List'!$J:$J,0))</f>
        <v>#N/A</v>
      </c>
      <c r="T2425" s="229"/>
      <c r="U2425" s="229">
        <f t="shared" ca="1" si="75"/>
        <v>0</v>
      </c>
      <c r="V2425" s="229"/>
      <c r="W2425" s="229"/>
      <c r="Y2425" s="223" t="str">
        <f t="shared" si="76"/>
        <v/>
      </c>
    </row>
    <row r="2426" spans="1:25" s="223" customFormat="1" ht="20.25">
      <c r="A2426" s="293"/>
      <c r="B2426" s="294" t="str">
        <f>IF(LEN(A2426)=0,"",INDEX('Smelter Reference List'!$A:$A,MATCH($A2426,'Smelter Reference List'!$E:$E,0)))</f>
        <v/>
      </c>
      <c r="C2426" s="300" t="str">
        <f>IF(LEN(A2426)=0,"",INDEX('Smelter Reference List'!$C:$C,MATCH($A2426,'Smelter Reference List'!$E:$E,0)))</f>
        <v/>
      </c>
      <c r="D2426" s="294" t="str">
        <f ca="1">IF(ISERROR($S2426),"",OFFSET('Smelter Reference List'!$C$4,$S2426-4,0)&amp;"")</f>
        <v/>
      </c>
      <c r="E2426" s="294" t="str">
        <f ca="1">IF(ISERROR($S2426),"",OFFSET('Smelter Reference List'!$D$4,$S2426-4,0)&amp;"")</f>
        <v/>
      </c>
      <c r="F2426" s="294" t="str">
        <f ca="1">IF(ISERROR($S2426),"",OFFSET('Smelter Reference List'!$E$4,$S2426-4,0))</f>
        <v/>
      </c>
      <c r="G2426" s="294" t="str">
        <f ca="1">IF(C2426=$U$4,"Enter smelter details", IF(ISERROR($S2426),"",OFFSET('Smelter Reference List'!$F$4,$S2426-4,0)))</f>
        <v/>
      </c>
      <c r="H2426" s="295" t="str">
        <f ca="1">IF(ISERROR($S2426),"",OFFSET('Smelter Reference List'!$G$4,$S2426-4,0))</f>
        <v/>
      </c>
      <c r="I2426" s="296" t="str">
        <f ca="1">IF(ISERROR($S2426),"",OFFSET('Smelter Reference List'!$H$4,$S2426-4,0))</f>
        <v/>
      </c>
      <c r="J2426" s="296" t="str">
        <f ca="1">IF(ISERROR($S2426),"",OFFSET('Smelter Reference List'!$I$4,$S2426-4,0))</f>
        <v/>
      </c>
      <c r="K2426" s="297"/>
      <c r="L2426" s="297"/>
      <c r="M2426" s="297"/>
      <c r="N2426" s="297"/>
      <c r="O2426" s="297"/>
      <c r="P2426" s="297"/>
      <c r="Q2426" s="298"/>
      <c r="R2426" s="227"/>
      <c r="S2426" s="228" t="e">
        <f>IF(C2426="",NA(),MATCH($B2426&amp;$C2426,'Smelter Reference List'!$J:$J,0))</f>
        <v>#N/A</v>
      </c>
      <c r="T2426" s="229"/>
      <c r="U2426" s="229">
        <f t="shared" ca="1" si="75"/>
        <v>0</v>
      </c>
      <c r="V2426" s="229"/>
      <c r="W2426" s="229"/>
      <c r="Y2426" s="223" t="str">
        <f t="shared" si="76"/>
        <v/>
      </c>
    </row>
    <row r="2427" spans="1:25" s="223" customFormat="1" ht="20.25">
      <c r="A2427" s="293"/>
      <c r="B2427" s="294" t="str">
        <f>IF(LEN(A2427)=0,"",INDEX('Smelter Reference List'!$A:$A,MATCH($A2427,'Smelter Reference List'!$E:$E,0)))</f>
        <v/>
      </c>
      <c r="C2427" s="300" t="str">
        <f>IF(LEN(A2427)=0,"",INDEX('Smelter Reference List'!$C:$C,MATCH($A2427,'Smelter Reference List'!$E:$E,0)))</f>
        <v/>
      </c>
      <c r="D2427" s="294" t="str">
        <f ca="1">IF(ISERROR($S2427),"",OFFSET('Smelter Reference List'!$C$4,$S2427-4,0)&amp;"")</f>
        <v/>
      </c>
      <c r="E2427" s="294" t="str">
        <f ca="1">IF(ISERROR($S2427),"",OFFSET('Smelter Reference List'!$D$4,$S2427-4,0)&amp;"")</f>
        <v/>
      </c>
      <c r="F2427" s="294" t="str">
        <f ca="1">IF(ISERROR($S2427),"",OFFSET('Smelter Reference List'!$E$4,$S2427-4,0))</f>
        <v/>
      </c>
      <c r="G2427" s="294" t="str">
        <f ca="1">IF(C2427=$U$4,"Enter smelter details", IF(ISERROR($S2427),"",OFFSET('Smelter Reference List'!$F$4,$S2427-4,0)))</f>
        <v/>
      </c>
      <c r="H2427" s="295" t="str">
        <f ca="1">IF(ISERROR($S2427),"",OFFSET('Smelter Reference List'!$G$4,$S2427-4,0))</f>
        <v/>
      </c>
      <c r="I2427" s="296" t="str">
        <f ca="1">IF(ISERROR($S2427),"",OFFSET('Smelter Reference List'!$H$4,$S2427-4,0))</f>
        <v/>
      </c>
      <c r="J2427" s="296" t="str">
        <f ca="1">IF(ISERROR($S2427),"",OFFSET('Smelter Reference List'!$I$4,$S2427-4,0))</f>
        <v/>
      </c>
      <c r="K2427" s="297"/>
      <c r="L2427" s="297"/>
      <c r="M2427" s="297"/>
      <c r="N2427" s="297"/>
      <c r="O2427" s="297"/>
      <c r="P2427" s="297"/>
      <c r="Q2427" s="298"/>
      <c r="R2427" s="227"/>
      <c r="S2427" s="228" t="e">
        <f>IF(C2427="",NA(),MATCH($B2427&amp;$C2427,'Smelter Reference List'!$J:$J,0))</f>
        <v>#N/A</v>
      </c>
      <c r="T2427" s="229"/>
      <c r="U2427" s="229">
        <f t="shared" ca="1" si="75"/>
        <v>0</v>
      </c>
      <c r="V2427" s="229"/>
      <c r="W2427" s="229"/>
      <c r="Y2427" s="223" t="str">
        <f t="shared" si="76"/>
        <v/>
      </c>
    </row>
    <row r="2428" spans="1:25" s="223" customFormat="1" ht="20.25">
      <c r="A2428" s="293"/>
      <c r="B2428" s="294" t="str">
        <f>IF(LEN(A2428)=0,"",INDEX('Smelter Reference List'!$A:$A,MATCH($A2428,'Smelter Reference List'!$E:$E,0)))</f>
        <v/>
      </c>
      <c r="C2428" s="300" t="str">
        <f>IF(LEN(A2428)=0,"",INDEX('Smelter Reference List'!$C:$C,MATCH($A2428,'Smelter Reference List'!$E:$E,0)))</f>
        <v/>
      </c>
      <c r="D2428" s="294" t="str">
        <f ca="1">IF(ISERROR($S2428),"",OFFSET('Smelter Reference List'!$C$4,$S2428-4,0)&amp;"")</f>
        <v/>
      </c>
      <c r="E2428" s="294" t="str">
        <f ca="1">IF(ISERROR($S2428),"",OFFSET('Smelter Reference List'!$D$4,$S2428-4,0)&amp;"")</f>
        <v/>
      </c>
      <c r="F2428" s="294" t="str">
        <f ca="1">IF(ISERROR($S2428),"",OFFSET('Smelter Reference List'!$E$4,$S2428-4,0))</f>
        <v/>
      </c>
      <c r="G2428" s="294" t="str">
        <f ca="1">IF(C2428=$U$4,"Enter smelter details", IF(ISERROR($S2428),"",OFFSET('Smelter Reference List'!$F$4,$S2428-4,0)))</f>
        <v/>
      </c>
      <c r="H2428" s="295" t="str">
        <f ca="1">IF(ISERROR($S2428),"",OFFSET('Smelter Reference List'!$G$4,$S2428-4,0))</f>
        <v/>
      </c>
      <c r="I2428" s="296" t="str">
        <f ca="1">IF(ISERROR($S2428),"",OFFSET('Smelter Reference List'!$H$4,$S2428-4,0))</f>
        <v/>
      </c>
      <c r="J2428" s="296" t="str">
        <f ca="1">IF(ISERROR($S2428),"",OFFSET('Smelter Reference List'!$I$4,$S2428-4,0))</f>
        <v/>
      </c>
      <c r="K2428" s="297"/>
      <c r="L2428" s="297"/>
      <c r="M2428" s="297"/>
      <c r="N2428" s="297"/>
      <c r="O2428" s="297"/>
      <c r="P2428" s="297"/>
      <c r="Q2428" s="298"/>
      <c r="R2428" s="227"/>
      <c r="S2428" s="228" t="e">
        <f>IF(C2428="",NA(),MATCH($B2428&amp;$C2428,'Smelter Reference List'!$J:$J,0))</f>
        <v>#N/A</v>
      </c>
      <c r="T2428" s="229"/>
      <c r="U2428" s="229">
        <f t="shared" ca="1" si="75"/>
        <v>0</v>
      </c>
      <c r="V2428" s="229"/>
      <c r="W2428" s="229"/>
      <c r="Y2428" s="223" t="str">
        <f t="shared" si="76"/>
        <v/>
      </c>
    </row>
    <row r="2429" spans="1:25" s="223" customFormat="1" ht="20.25">
      <c r="A2429" s="293"/>
      <c r="B2429" s="294" t="str">
        <f>IF(LEN(A2429)=0,"",INDEX('Smelter Reference List'!$A:$A,MATCH($A2429,'Smelter Reference List'!$E:$E,0)))</f>
        <v/>
      </c>
      <c r="C2429" s="300" t="str">
        <f>IF(LEN(A2429)=0,"",INDEX('Smelter Reference List'!$C:$C,MATCH($A2429,'Smelter Reference List'!$E:$E,0)))</f>
        <v/>
      </c>
      <c r="D2429" s="294" t="str">
        <f ca="1">IF(ISERROR($S2429),"",OFFSET('Smelter Reference List'!$C$4,$S2429-4,0)&amp;"")</f>
        <v/>
      </c>
      <c r="E2429" s="294" t="str">
        <f ca="1">IF(ISERROR($S2429),"",OFFSET('Smelter Reference List'!$D$4,$S2429-4,0)&amp;"")</f>
        <v/>
      </c>
      <c r="F2429" s="294" t="str">
        <f ca="1">IF(ISERROR($S2429),"",OFFSET('Smelter Reference List'!$E$4,$S2429-4,0))</f>
        <v/>
      </c>
      <c r="G2429" s="294" t="str">
        <f ca="1">IF(C2429=$U$4,"Enter smelter details", IF(ISERROR($S2429),"",OFFSET('Smelter Reference List'!$F$4,$S2429-4,0)))</f>
        <v/>
      </c>
      <c r="H2429" s="295" t="str">
        <f ca="1">IF(ISERROR($S2429),"",OFFSET('Smelter Reference List'!$G$4,$S2429-4,0))</f>
        <v/>
      </c>
      <c r="I2429" s="296" t="str">
        <f ca="1">IF(ISERROR($S2429),"",OFFSET('Smelter Reference List'!$H$4,$S2429-4,0))</f>
        <v/>
      </c>
      <c r="J2429" s="296" t="str">
        <f ca="1">IF(ISERROR($S2429),"",OFFSET('Smelter Reference List'!$I$4,$S2429-4,0))</f>
        <v/>
      </c>
      <c r="K2429" s="297"/>
      <c r="L2429" s="297"/>
      <c r="M2429" s="297"/>
      <c r="N2429" s="297"/>
      <c r="O2429" s="297"/>
      <c r="P2429" s="297"/>
      <c r="Q2429" s="298"/>
      <c r="R2429" s="227"/>
      <c r="S2429" s="228" t="e">
        <f>IF(C2429="",NA(),MATCH($B2429&amp;$C2429,'Smelter Reference List'!$J:$J,0))</f>
        <v>#N/A</v>
      </c>
      <c r="T2429" s="229"/>
      <c r="U2429" s="229">
        <f t="shared" ca="1" si="75"/>
        <v>0</v>
      </c>
      <c r="V2429" s="229"/>
      <c r="W2429" s="229"/>
      <c r="Y2429" s="223" t="str">
        <f t="shared" si="76"/>
        <v/>
      </c>
    </row>
    <row r="2430" spans="1:25" s="223" customFormat="1" ht="20.25">
      <c r="A2430" s="293"/>
      <c r="B2430" s="294" t="str">
        <f>IF(LEN(A2430)=0,"",INDEX('Smelter Reference List'!$A:$A,MATCH($A2430,'Smelter Reference List'!$E:$E,0)))</f>
        <v/>
      </c>
      <c r="C2430" s="300" t="str">
        <f>IF(LEN(A2430)=0,"",INDEX('Smelter Reference List'!$C:$C,MATCH($A2430,'Smelter Reference List'!$E:$E,0)))</f>
        <v/>
      </c>
      <c r="D2430" s="294" t="str">
        <f ca="1">IF(ISERROR($S2430),"",OFFSET('Smelter Reference List'!$C$4,$S2430-4,0)&amp;"")</f>
        <v/>
      </c>
      <c r="E2430" s="294" t="str">
        <f ca="1">IF(ISERROR($S2430),"",OFFSET('Smelter Reference List'!$D$4,$S2430-4,0)&amp;"")</f>
        <v/>
      </c>
      <c r="F2430" s="294" t="str">
        <f ca="1">IF(ISERROR($S2430),"",OFFSET('Smelter Reference List'!$E$4,$S2430-4,0))</f>
        <v/>
      </c>
      <c r="G2430" s="294" t="str">
        <f ca="1">IF(C2430=$U$4,"Enter smelter details", IF(ISERROR($S2430),"",OFFSET('Smelter Reference List'!$F$4,$S2430-4,0)))</f>
        <v/>
      </c>
      <c r="H2430" s="295" t="str">
        <f ca="1">IF(ISERROR($S2430),"",OFFSET('Smelter Reference List'!$G$4,$S2430-4,0))</f>
        <v/>
      </c>
      <c r="I2430" s="296" t="str">
        <f ca="1">IF(ISERROR($S2430),"",OFFSET('Smelter Reference List'!$H$4,$S2430-4,0))</f>
        <v/>
      </c>
      <c r="J2430" s="296" t="str">
        <f ca="1">IF(ISERROR($S2430),"",OFFSET('Smelter Reference List'!$I$4,$S2430-4,0))</f>
        <v/>
      </c>
      <c r="K2430" s="297"/>
      <c r="L2430" s="297"/>
      <c r="M2430" s="297"/>
      <c r="N2430" s="297"/>
      <c r="O2430" s="297"/>
      <c r="P2430" s="297"/>
      <c r="Q2430" s="298"/>
      <c r="R2430" s="227"/>
      <c r="S2430" s="228" t="e">
        <f>IF(C2430="",NA(),MATCH($B2430&amp;$C2430,'Smelter Reference List'!$J:$J,0))</f>
        <v>#N/A</v>
      </c>
      <c r="T2430" s="229"/>
      <c r="U2430" s="229">
        <f t="shared" ca="1" si="75"/>
        <v>0</v>
      </c>
      <c r="V2430" s="229"/>
      <c r="W2430" s="229"/>
      <c r="Y2430" s="223" t="str">
        <f t="shared" si="76"/>
        <v/>
      </c>
    </row>
    <row r="2431" spans="1:25" s="223" customFormat="1" ht="20.25">
      <c r="A2431" s="293"/>
      <c r="B2431" s="294" t="str">
        <f>IF(LEN(A2431)=0,"",INDEX('Smelter Reference List'!$A:$A,MATCH($A2431,'Smelter Reference List'!$E:$E,0)))</f>
        <v/>
      </c>
      <c r="C2431" s="300" t="str">
        <f>IF(LEN(A2431)=0,"",INDEX('Smelter Reference List'!$C:$C,MATCH($A2431,'Smelter Reference List'!$E:$E,0)))</f>
        <v/>
      </c>
      <c r="D2431" s="294" t="str">
        <f ca="1">IF(ISERROR($S2431),"",OFFSET('Smelter Reference List'!$C$4,$S2431-4,0)&amp;"")</f>
        <v/>
      </c>
      <c r="E2431" s="294" t="str">
        <f ca="1">IF(ISERROR($S2431),"",OFFSET('Smelter Reference List'!$D$4,$S2431-4,0)&amp;"")</f>
        <v/>
      </c>
      <c r="F2431" s="294" t="str">
        <f ca="1">IF(ISERROR($S2431),"",OFFSET('Smelter Reference List'!$E$4,$S2431-4,0))</f>
        <v/>
      </c>
      <c r="G2431" s="294" t="str">
        <f ca="1">IF(C2431=$U$4,"Enter smelter details", IF(ISERROR($S2431),"",OFFSET('Smelter Reference List'!$F$4,$S2431-4,0)))</f>
        <v/>
      </c>
      <c r="H2431" s="295" t="str">
        <f ca="1">IF(ISERROR($S2431),"",OFFSET('Smelter Reference List'!$G$4,$S2431-4,0))</f>
        <v/>
      </c>
      <c r="I2431" s="296" t="str">
        <f ca="1">IF(ISERROR($S2431),"",OFFSET('Smelter Reference List'!$H$4,$S2431-4,0))</f>
        <v/>
      </c>
      <c r="J2431" s="296" t="str">
        <f ca="1">IF(ISERROR($S2431),"",OFFSET('Smelter Reference List'!$I$4,$S2431-4,0))</f>
        <v/>
      </c>
      <c r="K2431" s="297"/>
      <c r="L2431" s="297"/>
      <c r="M2431" s="297"/>
      <c r="N2431" s="297"/>
      <c r="O2431" s="297"/>
      <c r="P2431" s="297"/>
      <c r="Q2431" s="298"/>
      <c r="R2431" s="227"/>
      <c r="S2431" s="228" t="e">
        <f>IF(C2431="",NA(),MATCH($B2431&amp;$C2431,'Smelter Reference List'!$J:$J,0))</f>
        <v>#N/A</v>
      </c>
      <c r="T2431" s="229"/>
      <c r="U2431" s="229">
        <f t="shared" ca="1" si="75"/>
        <v>0</v>
      </c>
      <c r="V2431" s="229"/>
      <c r="W2431" s="229"/>
      <c r="Y2431" s="223" t="str">
        <f t="shared" si="76"/>
        <v/>
      </c>
    </row>
    <row r="2432" spans="1:25" s="223" customFormat="1" ht="20.25">
      <c r="A2432" s="293"/>
      <c r="B2432" s="294" t="str">
        <f>IF(LEN(A2432)=0,"",INDEX('Smelter Reference List'!$A:$A,MATCH($A2432,'Smelter Reference List'!$E:$E,0)))</f>
        <v/>
      </c>
      <c r="C2432" s="300" t="str">
        <f>IF(LEN(A2432)=0,"",INDEX('Smelter Reference List'!$C:$C,MATCH($A2432,'Smelter Reference List'!$E:$E,0)))</f>
        <v/>
      </c>
      <c r="D2432" s="294" t="str">
        <f ca="1">IF(ISERROR($S2432),"",OFFSET('Smelter Reference List'!$C$4,$S2432-4,0)&amp;"")</f>
        <v/>
      </c>
      <c r="E2432" s="294" t="str">
        <f ca="1">IF(ISERROR($S2432),"",OFFSET('Smelter Reference List'!$D$4,$S2432-4,0)&amp;"")</f>
        <v/>
      </c>
      <c r="F2432" s="294" t="str">
        <f ca="1">IF(ISERROR($S2432),"",OFFSET('Smelter Reference List'!$E$4,$S2432-4,0))</f>
        <v/>
      </c>
      <c r="G2432" s="294" t="str">
        <f ca="1">IF(C2432=$U$4,"Enter smelter details", IF(ISERROR($S2432),"",OFFSET('Smelter Reference List'!$F$4,$S2432-4,0)))</f>
        <v/>
      </c>
      <c r="H2432" s="295" t="str">
        <f ca="1">IF(ISERROR($S2432),"",OFFSET('Smelter Reference List'!$G$4,$S2432-4,0))</f>
        <v/>
      </c>
      <c r="I2432" s="296" t="str">
        <f ca="1">IF(ISERROR($S2432),"",OFFSET('Smelter Reference List'!$H$4,$S2432-4,0))</f>
        <v/>
      </c>
      <c r="J2432" s="296" t="str">
        <f ca="1">IF(ISERROR($S2432),"",OFFSET('Smelter Reference List'!$I$4,$S2432-4,0))</f>
        <v/>
      </c>
      <c r="K2432" s="297"/>
      <c r="L2432" s="297"/>
      <c r="M2432" s="297"/>
      <c r="N2432" s="297"/>
      <c r="O2432" s="297"/>
      <c r="P2432" s="297"/>
      <c r="Q2432" s="298"/>
      <c r="R2432" s="227"/>
      <c r="S2432" s="228" t="e">
        <f>IF(C2432="",NA(),MATCH($B2432&amp;$C2432,'Smelter Reference List'!$J:$J,0))</f>
        <v>#N/A</v>
      </c>
      <c r="T2432" s="229"/>
      <c r="U2432" s="229">
        <f t="shared" ca="1" si="75"/>
        <v>0</v>
      </c>
      <c r="V2432" s="229"/>
      <c r="W2432" s="229"/>
      <c r="Y2432" s="223" t="str">
        <f t="shared" si="76"/>
        <v/>
      </c>
    </row>
    <row r="2433" spans="1:25" s="223" customFormat="1" ht="20.25">
      <c r="A2433" s="293"/>
      <c r="B2433" s="294" t="str">
        <f>IF(LEN(A2433)=0,"",INDEX('Smelter Reference List'!$A:$A,MATCH($A2433,'Smelter Reference List'!$E:$E,0)))</f>
        <v/>
      </c>
      <c r="C2433" s="300" t="str">
        <f>IF(LEN(A2433)=0,"",INDEX('Smelter Reference List'!$C:$C,MATCH($A2433,'Smelter Reference List'!$E:$E,0)))</f>
        <v/>
      </c>
      <c r="D2433" s="294" t="str">
        <f ca="1">IF(ISERROR($S2433),"",OFFSET('Smelter Reference List'!$C$4,$S2433-4,0)&amp;"")</f>
        <v/>
      </c>
      <c r="E2433" s="294" t="str">
        <f ca="1">IF(ISERROR($S2433),"",OFFSET('Smelter Reference List'!$D$4,$S2433-4,0)&amp;"")</f>
        <v/>
      </c>
      <c r="F2433" s="294" t="str">
        <f ca="1">IF(ISERROR($S2433),"",OFFSET('Smelter Reference List'!$E$4,$S2433-4,0))</f>
        <v/>
      </c>
      <c r="G2433" s="294" t="str">
        <f ca="1">IF(C2433=$U$4,"Enter smelter details", IF(ISERROR($S2433),"",OFFSET('Smelter Reference List'!$F$4,$S2433-4,0)))</f>
        <v/>
      </c>
      <c r="H2433" s="295" t="str">
        <f ca="1">IF(ISERROR($S2433),"",OFFSET('Smelter Reference List'!$G$4,$S2433-4,0))</f>
        <v/>
      </c>
      <c r="I2433" s="296" t="str">
        <f ca="1">IF(ISERROR($S2433),"",OFFSET('Smelter Reference List'!$H$4,$S2433-4,0))</f>
        <v/>
      </c>
      <c r="J2433" s="296" t="str">
        <f ca="1">IF(ISERROR($S2433),"",OFFSET('Smelter Reference List'!$I$4,$S2433-4,0))</f>
        <v/>
      </c>
      <c r="K2433" s="297"/>
      <c r="L2433" s="297"/>
      <c r="M2433" s="297"/>
      <c r="N2433" s="297"/>
      <c r="O2433" s="297"/>
      <c r="P2433" s="297"/>
      <c r="Q2433" s="298"/>
      <c r="R2433" s="227"/>
      <c r="S2433" s="228" t="e">
        <f>IF(C2433="",NA(),MATCH($B2433&amp;$C2433,'Smelter Reference List'!$J:$J,0))</f>
        <v>#N/A</v>
      </c>
      <c r="T2433" s="229"/>
      <c r="U2433" s="229">
        <f t="shared" ca="1" si="75"/>
        <v>0</v>
      </c>
      <c r="V2433" s="229"/>
      <c r="W2433" s="229"/>
      <c r="Y2433" s="223" t="str">
        <f t="shared" si="76"/>
        <v/>
      </c>
    </row>
    <row r="2434" spans="1:25" s="223" customFormat="1" ht="20.25">
      <c r="A2434" s="293"/>
      <c r="B2434" s="294" t="str">
        <f>IF(LEN(A2434)=0,"",INDEX('Smelter Reference List'!$A:$A,MATCH($A2434,'Smelter Reference List'!$E:$E,0)))</f>
        <v/>
      </c>
      <c r="C2434" s="300" t="str">
        <f>IF(LEN(A2434)=0,"",INDEX('Smelter Reference List'!$C:$C,MATCH($A2434,'Smelter Reference List'!$E:$E,0)))</f>
        <v/>
      </c>
      <c r="D2434" s="294" t="str">
        <f ca="1">IF(ISERROR($S2434),"",OFFSET('Smelter Reference List'!$C$4,$S2434-4,0)&amp;"")</f>
        <v/>
      </c>
      <c r="E2434" s="294" t="str">
        <f ca="1">IF(ISERROR($S2434),"",OFFSET('Smelter Reference List'!$D$4,$S2434-4,0)&amp;"")</f>
        <v/>
      </c>
      <c r="F2434" s="294" t="str">
        <f ca="1">IF(ISERROR($S2434),"",OFFSET('Smelter Reference List'!$E$4,$S2434-4,0))</f>
        <v/>
      </c>
      <c r="G2434" s="294" t="str">
        <f ca="1">IF(C2434=$U$4,"Enter smelter details", IF(ISERROR($S2434),"",OFFSET('Smelter Reference List'!$F$4,$S2434-4,0)))</f>
        <v/>
      </c>
      <c r="H2434" s="295" t="str">
        <f ca="1">IF(ISERROR($S2434),"",OFFSET('Smelter Reference List'!$G$4,$S2434-4,0))</f>
        <v/>
      </c>
      <c r="I2434" s="296" t="str">
        <f ca="1">IF(ISERROR($S2434),"",OFFSET('Smelter Reference List'!$H$4,$S2434-4,0))</f>
        <v/>
      </c>
      <c r="J2434" s="296" t="str">
        <f ca="1">IF(ISERROR($S2434),"",OFFSET('Smelter Reference List'!$I$4,$S2434-4,0))</f>
        <v/>
      </c>
      <c r="K2434" s="297"/>
      <c r="L2434" s="297"/>
      <c r="M2434" s="297"/>
      <c r="N2434" s="297"/>
      <c r="O2434" s="297"/>
      <c r="P2434" s="297"/>
      <c r="Q2434" s="298"/>
      <c r="R2434" s="227"/>
      <c r="S2434" s="228" t="e">
        <f>IF(C2434="",NA(),MATCH($B2434&amp;$C2434,'Smelter Reference List'!$J:$J,0))</f>
        <v>#N/A</v>
      </c>
      <c r="T2434" s="229"/>
      <c r="U2434" s="229">
        <f t="shared" ca="1" si="75"/>
        <v>0</v>
      </c>
      <c r="V2434" s="229"/>
      <c r="W2434" s="229"/>
      <c r="Y2434" s="223" t="str">
        <f t="shared" si="76"/>
        <v/>
      </c>
    </row>
    <row r="2435" spans="1:25" s="223" customFormat="1" ht="20.25">
      <c r="A2435" s="293"/>
      <c r="B2435" s="294" t="str">
        <f>IF(LEN(A2435)=0,"",INDEX('Smelter Reference List'!$A:$A,MATCH($A2435,'Smelter Reference List'!$E:$E,0)))</f>
        <v/>
      </c>
      <c r="C2435" s="300" t="str">
        <f>IF(LEN(A2435)=0,"",INDEX('Smelter Reference List'!$C:$C,MATCH($A2435,'Smelter Reference List'!$E:$E,0)))</f>
        <v/>
      </c>
      <c r="D2435" s="294" t="str">
        <f ca="1">IF(ISERROR($S2435),"",OFFSET('Smelter Reference List'!$C$4,$S2435-4,0)&amp;"")</f>
        <v/>
      </c>
      <c r="E2435" s="294" t="str">
        <f ca="1">IF(ISERROR($S2435),"",OFFSET('Smelter Reference List'!$D$4,$S2435-4,0)&amp;"")</f>
        <v/>
      </c>
      <c r="F2435" s="294" t="str">
        <f ca="1">IF(ISERROR($S2435),"",OFFSET('Smelter Reference List'!$E$4,$S2435-4,0))</f>
        <v/>
      </c>
      <c r="G2435" s="294" t="str">
        <f ca="1">IF(C2435=$U$4,"Enter smelter details", IF(ISERROR($S2435),"",OFFSET('Smelter Reference List'!$F$4,$S2435-4,0)))</f>
        <v/>
      </c>
      <c r="H2435" s="295" t="str">
        <f ca="1">IF(ISERROR($S2435),"",OFFSET('Smelter Reference List'!$G$4,$S2435-4,0))</f>
        <v/>
      </c>
      <c r="I2435" s="296" t="str">
        <f ca="1">IF(ISERROR($S2435),"",OFFSET('Smelter Reference List'!$H$4,$S2435-4,0))</f>
        <v/>
      </c>
      <c r="J2435" s="296" t="str">
        <f ca="1">IF(ISERROR($S2435),"",OFFSET('Smelter Reference List'!$I$4,$S2435-4,0))</f>
        <v/>
      </c>
      <c r="K2435" s="297"/>
      <c r="L2435" s="297"/>
      <c r="M2435" s="297"/>
      <c r="N2435" s="297"/>
      <c r="O2435" s="297"/>
      <c r="P2435" s="297"/>
      <c r="Q2435" s="298"/>
      <c r="R2435" s="227"/>
      <c r="S2435" s="228" t="e">
        <f>IF(C2435="",NA(),MATCH($B2435&amp;$C2435,'Smelter Reference List'!$J:$J,0))</f>
        <v>#N/A</v>
      </c>
      <c r="T2435" s="229"/>
      <c r="U2435" s="229">
        <f t="shared" ca="1" si="75"/>
        <v>0</v>
      </c>
      <c r="V2435" s="229"/>
      <c r="W2435" s="229"/>
      <c r="Y2435" s="223" t="str">
        <f t="shared" si="76"/>
        <v/>
      </c>
    </row>
    <row r="2436" spans="1:25" s="223" customFormat="1" ht="20.25">
      <c r="A2436" s="293"/>
      <c r="B2436" s="294" t="str">
        <f>IF(LEN(A2436)=0,"",INDEX('Smelter Reference List'!$A:$A,MATCH($A2436,'Smelter Reference List'!$E:$E,0)))</f>
        <v/>
      </c>
      <c r="C2436" s="300" t="str">
        <f>IF(LEN(A2436)=0,"",INDEX('Smelter Reference List'!$C:$C,MATCH($A2436,'Smelter Reference List'!$E:$E,0)))</f>
        <v/>
      </c>
      <c r="D2436" s="294" t="str">
        <f ca="1">IF(ISERROR($S2436),"",OFFSET('Smelter Reference List'!$C$4,$S2436-4,0)&amp;"")</f>
        <v/>
      </c>
      <c r="E2436" s="294" t="str">
        <f ca="1">IF(ISERROR($S2436),"",OFFSET('Smelter Reference List'!$D$4,$S2436-4,0)&amp;"")</f>
        <v/>
      </c>
      <c r="F2436" s="294" t="str">
        <f ca="1">IF(ISERROR($S2436),"",OFFSET('Smelter Reference List'!$E$4,$S2436-4,0))</f>
        <v/>
      </c>
      <c r="G2436" s="294" t="str">
        <f ca="1">IF(C2436=$U$4,"Enter smelter details", IF(ISERROR($S2436),"",OFFSET('Smelter Reference List'!$F$4,$S2436-4,0)))</f>
        <v/>
      </c>
      <c r="H2436" s="295" t="str">
        <f ca="1">IF(ISERROR($S2436),"",OFFSET('Smelter Reference List'!$G$4,$S2436-4,0))</f>
        <v/>
      </c>
      <c r="I2436" s="296" t="str">
        <f ca="1">IF(ISERROR($S2436),"",OFFSET('Smelter Reference List'!$H$4,$S2436-4,0))</f>
        <v/>
      </c>
      <c r="J2436" s="296" t="str">
        <f ca="1">IF(ISERROR($S2436),"",OFFSET('Smelter Reference List'!$I$4,$S2436-4,0))</f>
        <v/>
      </c>
      <c r="K2436" s="297"/>
      <c r="L2436" s="297"/>
      <c r="M2436" s="297"/>
      <c r="N2436" s="297"/>
      <c r="O2436" s="297"/>
      <c r="P2436" s="297"/>
      <c r="Q2436" s="298"/>
      <c r="R2436" s="227"/>
      <c r="S2436" s="228" t="e">
        <f>IF(C2436="",NA(),MATCH($B2436&amp;$C2436,'Smelter Reference List'!$J:$J,0))</f>
        <v>#N/A</v>
      </c>
      <c r="T2436" s="229"/>
      <c r="U2436" s="229">
        <f t="shared" ca="1" si="75"/>
        <v>0</v>
      </c>
      <c r="V2436" s="229"/>
      <c r="W2436" s="229"/>
      <c r="Y2436" s="223" t="str">
        <f t="shared" si="76"/>
        <v/>
      </c>
    </row>
    <row r="2437" spans="1:25" s="223" customFormat="1" ht="20.25">
      <c r="A2437" s="293"/>
      <c r="B2437" s="294" t="str">
        <f>IF(LEN(A2437)=0,"",INDEX('Smelter Reference List'!$A:$A,MATCH($A2437,'Smelter Reference List'!$E:$E,0)))</f>
        <v/>
      </c>
      <c r="C2437" s="300" t="str">
        <f>IF(LEN(A2437)=0,"",INDEX('Smelter Reference List'!$C:$C,MATCH($A2437,'Smelter Reference List'!$E:$E,0)))</f>
        <v/>
      </c>
      <c r="D2437" s="294" t="str">
        <f ca="1">IF(ISERROR($S2437),"",OFFSET('Smelter Reference List'!$C$4,$S2437-4,0)&amp;"")</f>
        <v/>
      </c>
      <c r="E2437" s="294" t="str">
        <f ca="1">IF(ISERROR($S2437),"",OFFSET('Smelter Reference List'!$D$4,$S2437-4,0)&amp;"")</f>
        <v/>
      </c>
      <c r="F2437" s="294" t="str">
        <f ca="1">IF(ISERROR($S2437),"",OFFSET('Smelter Reference List'!$E$4,$S2437-4,0))</f>
        <v/>
      </c>
      <c r="G2437" s="294" t="str">
        <f ca="1">IF(C2437=$U$4,"Enter smelter details", IF(ISERROR($S2437),"",OFFSET('Smelter Reference List'!$F$4,$S2437-4,0)))</f>
        <v/>
      </c>
      <c r="H2437" s="295" t="str">
        <f ca="1">IF(ISERROR($S2437),"",OFFSET('Smelter Reference List'!$G$4,$S2437-4,0))</f>
        <v/>
      </c>
      <c r="I2437" s="296" t="str">
        <f ca="1">IF(ISERROR($S2437),"",OFFSET('Smelter Reference List'!$H$4,$S2437-4,0))</f>
        <v/>
      </c>
      <c r="J2437" s="296" t="str">
        <f ca="1">IF(ISERROR($S2437),"",OFFSET('Smelter Reference List'!$I$4,$S2437-4,0))</f>
        <v/>
      </c>
      <c r="K2437" s="297"/>
      <c r="L2437" s="297"/>
      <c r="M2437" s="297"/>
      <c r="N2437" s="297"/>
      <c r="O2437" s="297"/>
      <c r="P2437" s="297"/>
      <c r="Q2437" s="298"/>
      <c r="R2437" s="227"/>
      <c r="S2437" s="228" t="e">
        <f>IF(C2437="",NA(),MATCH($B2437&amp;$C2437,'Smelter Reference List'!$J:$J,0))</f>
        <v>#N/A</v>
      </c>
      <c r="T2437" s="229"/>
      <c r="U2437" s="229">
        <f t="shared" ca="1" si="75"/>
        <v>0</v>
      </c>
      <c r="V2437" s="229"/>
      <c r="W2437" s="229"/>
      <c r="Y2437" s="223" t="str">
        <f t="shared" si="76"/>
        <v/>
      </c>
    </row>
    <row r="2438" spans="1:25" s="223" customFormat="1" ht="20.25">
      <c r="A2438" s="293"/>
      <c r="B2438" s="294" t="str">
        <f>IF(LEN(A2438)=0,"",INDEX('Smelter Reference List'!$A:$A,MATCH($A2438,'Smelter Reference List'!$E:$E,0)))</f>
        <v/>
      </c>
      <c r="C2438" s="300" t="str">
        <f>IF(LEN(A2438)=0,"",INDEX('Smelter Reference List'!$C:$C,MATCH($A2438,'Smelter Reference List'!$E:$E,0)))</f>
        <v/>
      </c>
      <c r="D2438" s="294" t="str">
        <f ca="1">IF(ISERROR($S2438),"",OFFSET('Smelter Reference List'!$C$4,$S2438-4,0)&amp;"")</f>
        <v/>
      </c>
      <c r="E2438" s="294" t="str">
        <f ca="1">IF(ISERROR($S2438),"",OFFSET('Smelter Reference List'!$D$4,$S2438-4,0)&amp;"")</f>
        <v/>
      </c>
      <c r="F2438" s="294" t="str">
        <f ca="1">IF(ISERROR($S2438),"",OFFSET('Smelter Reference List'!$E$4,$S2438-4,0))</f>
        <v/>
      </c>
      <c r="G2438" s="294" t="str">
        <f ca="1">IF(C2438=$U$4,"Enter smelter details", IF(ISERROR($S2438),"",OFFSET('Smelter Reference List'!$F$4,$S2438-4,0)))</f>
        <v/>
      </c>
      <c r="H2438" s="295" t="str">
        <f ca="1">IF(ISERROR($S2438),"",OFFSET('Smelter Reference List'!$G$4,$S2438-4,0))</f>
        <v/>
      </c>
      <c r="I2438" s="296" t="str">
        <f ca="1">IF(ISERROR($S2438),"",OFFSET('Smelter Reference List'!$H$4,$S2438-4,0))</f>
        <v/>
      </c>
      <c r="J2438" s="296" t="str">
        <f ca="1">IF(ISERROR($S2438),"",OFFSET('Smelter Reference List'!$I$4,$S2438-4,0))</f>
        <v/>
      </c>
      <c r="K2438" s="297"/>
      <c r="L2438" s="297"/>
      <c r="M2438" s="297"/>
      <c r="N2438" s="297"/>
      <c r="O2438" s="297"/>
      <c r="P2438" s="297"/>
      <c r="Q2438" s="298"/>
      <c r="R2438" s="227"/>
      <c r="S2438" s="228" t="e">
        <f>IF(C2438="",NA(),MATCH($B2438&amp;$C2438,'Smelter Reference List'!$J:$J,0))</f>
        <v>#N/A</v>
      </c>
      <c r="T2438" s="229"/>
      <c r="U2438" s="229">
        <f t="shared" ref="U2438:U2501" ca="1" si="77">IF(AND(C2438="Smelter not listed",OR(LEN(D2438)=0,LEN(E2438)=0)),1,0)</f>
        <v>0</v>
      </c>
      <c r="V2438" s="229"/>
      <c r="W2438" s="229"/>
      <c r="Y2438" s="223" t="str">
        <f t="shared" ref="Y2438:Y2501" si="78">B2438&amp;C2438</f>
        <v/>
      </c>
    </row>
    <row r="2439" spans="1:25" s="223" customFormat="1" ht="20.25">
      <c r="A2439" s="293"/>
      <c r="B2439" s="294" t="str">
        <f>IF(LEN(A2439)=0,"",INDEX('Smelter Reference List'!$A:$A,MATCH($A2439,'Smelter Reference List'!$E:$E,0)))</f>
        <v/>
      </c>
      <c r="C2439" s="300" t="str">
        <f>IF(LEN(A2439)=0,"",INDEX('Smelter Reference List'!$C:$C,MATCH($A2439,'Smelter Reference List'!$E:$E,0)))</f>
        <v/>
      </c>
      <c r="D2439" s="294" t="str">
        <f ca="1">IF(ISERROR($S2439),"",OFFSET('Smelter Reference List'!$C$4,$S2439-4,0)&amp;"")</f>
        <v/>
      </c>
      <c r="E2439" s="294" t="str">
        <f ca="1">IF(ISERROR($S2439),"",OFFSET('Smelter Reference List'!$D$4,$S2439-4,0)&amp;"")</f>
        <v/>
      </c>
      <c r="F2439" s="294" t="str">
        <f ca="1">IF(ISERROR($S2439),"",OFFSET('Smelter Reference List'!$E$4,$S2439-4,0))</f>
        <v/>
      </c>
      <c r="G2439" s="294" t="str">
        <f ca="1">IF(C2439=$U$4,"Enter smelter details", IF(ISERROR($S2439),"",OFFSET('Smelter Reference List'!$F$4,$S2439-4,0)))</f>
        <v/>
      </c>
      <c r="H2439" s="295" t="str">
        <f ca="1">IF(ISERROR($S2439),"",OFFSET('Smelter Reference List'!$G$4,$S2439-4,0))</f>
        <v/>
      </c>
      <c r="I2439" s="296" t="str">
        <f ca="1">IF(ISERROR($S2439),"",OFFSET('Smelter Reference List'!$H$4,$S2439-4,0))</f>
        <v/>
      </c>
      <c r="J2439" s="296" t="str">
        <f ca="1">IF(ISERROR($S2439),"",OFFSET('Smelter Reference List'!$I$4,$S2439-4,0))</f>
        <v/>
      </c>
      <c r="K2439" s="297"/>
      <c r="L2439" s="297"/>
      <c r="M2439" s="297"/>
      <c r="N2439" s="297"/>
      <c r="O2439" s="297"/>
      <c r="P2439" s="297"/>
      <c r="Q2439" s="298"/>
      <c r="R2439" s="227"/>
      <c r="S2439" s="228" t="e">
        <f>IF(C2439="",NA(),MATCH($B2439&amp;$C2439,'Smelter Reference List'!$J:$J,0))</f>
        <v>#N/A</v>
      </c>
      <c r="T2439" s="229"/>
      <c r="U2439" s="229">
        <f t="shared" ca="1" si="77"/>
        <v>0</v>
      </c>
      <c r="V2439" s="229"/>
      <c r="W2439" s="229"/>
      <c r="Y2439" s="223" t="str">
        <f t="shared" si="78"/>
        <v/>
      </c>
    </row>
    <row r="2440" spans="1:25" s="223" customFormat="1" ht="20.25">
      <c r="A2440" s="293"/>
      <c r="B2440" s="294" t="str">
        <f>IF(LEN(A2440)=0,"",INDEX('Smelter Reference List'!$A:$A,MATCH($A2440,'Smelter Reference List'!$E:$E,0)))</f>
        <v/>
      </c>
      <c r="C2440" s="300" t="str">
        <f>IF(LEN(A2440)=0,"",INDEX('Smelter Reference List'!$C:$C,MATCH($A2440,'Smelter Reference List'!$E:$E,0)))</f>
        <v/>
      </c>
      <c r="D2440" s="294" t="str">
        <f ca="1">IF(ISERROR($S2440),"",OFFSET('Smelter Reference List'!$C$4,$S2440-4,0)&amp;"")</f>
        <v/>
      </c>
      <c r="E2440" s="294" t="str">
        <f ca="1">IF(ISERROR($S2440),"",OFFSET('Smelter Reference List'!$D$4,$S2440-4,0)&amp;"")</f>
        <v/>
      </c>
      <c r="F2440" s="294" t="str">
        <f ca="1">IF(ISERROR($S2440),"",OFFSET('Smelter Reference List'!$E$4,$S2440-4,0))</f>
        <v/>
      </c>
      <c r="G2440" s="294" t="str">
        <f ca="1">IF(C2440=$U$4,"Enter smelter details", IF(ISERROR($S2440),"",OFFSET('Smelter Reference List'!$F$4,$S2440-4,0)))</f>
        <v/>
      </c>
      <c r="H2440" s="295" t="str">
        <f ca="1">IF(ISERROR($S2440),"",OFFSET('Smelter Reference List'!$G$4,$S2440-4,0))</f>
        <v/>
      </c>
      <c r="I2440" s="296" t="str">
        <f ca="1">IF(ISERROR($S2440),"",OFFSET('Smelter Reference List'!$H$4,$S2440-4,0))</f>
        <v/>
      </c>
      <c r="J2440" s="296" t="str">
        <f ca="1">IF(ISERROR($S2440),"",OFFSET('Smelter Reference List'!$I$4,$S2440-4,0))</f>
        <v/>
      </c>
      <c r="K2440" s="297"/>
      <c r="L2440" s="297"/>
      <c r="M2440" s="297"/>
      <c r="N2440" s="297"/>
      <c r="O2440" s="297"/>
      <c r="P2440" s="297"/>
      <c r="Q2440" s="298"/>
      <c r="R2440" s="227"/>
      <c r="S2440" s="228" t="e">
        <f>IF(C2440="",NA(),MATCH($B2440&amp;$C2440,'Smelter Reference List'!$J:$J,0))</f>
        <v>#N/A</v>
      </c>
      <c r="T2440" s="229"/>
      <c r="U2440" s="229">
        <f t="shared" ca="1" si="77"/>
        <v>0</v>
      </c>
      <c r="V2440" s="229"/>
      <c r="W2440" s="229"/>
      <c r="Y2440" s="223" t="str">
        <f t="shared" si="78"/>
        <v/>
      </c>
    </row>
    <row r="2441" spans="1:25" s="223" customFormat="1" ht="20.25">
      <c r="A2441" s="293"/>
      <c r="B2441" s="294" t="str">
        <f>IF(LEN(A2441)=0,"",INDEX('Smelter Reference List'!$A:$A,MATCH($A2441,'Smelter Reference List'!$E:$E,0)))</f>
        <v/>
      </c>
      <c r="C2441" s="300" t="str">
        <f>IF(LEN(A2441)=0,"",INDEX('Smelter Reference List'!$C:$C,MATCH($A2441,'Smelter Reference List'!$E:$E,0)))</f>
        <v/>
      </c>
      <c r="D2441" s="294" t="str">
        <f ca="1">IF(ISERROR($S2441),"",OFFSET('Smelter Reference List'!$C$4,$S2441-4,0)&amp;"")</f>
        <v/>
      </c>
      <c r="E2441" s="294" t="str">
        <f ca="1">IF(ISERROR($S2441),"",OFFSET('Smelter Reference List'!$D$4,$S2441-4,0)&amp;"")</f>
        <v/>
      </c>
      <c r="F2441" s="294" t="str">
        <f ca="1">IF(ISERROR($S2441),"",OFFSET('Smelter Reference List'!$E$4,$S2441-4,0))</f>
        <v/>
      </c>
      <c r="G2441" s="294" t="str">
        <f ca="1">IF(C2441=$U$4,"Enter smelter details", IF(ISERROR($S2441),"",OFFSET('Smelter Reference List'!$F$4,$S2441-4,0)))</f>
        <v/>
      </c>
      <c r="H2441" s="295" t="str">
        <f ca="1">IF(ISERROR($S2441),"",OFFSET('Smelter Reference List'!$G$4,$S2441-4,0))</f>
        <v/>
      </c>
      <c r="I2441" s="296" t="str">
        <f ca="1">IF(ISERROR($S2441),"",OFFSET('Smelter Reference List'!$H$4,$S2441-4,0))</f>
        <v/>
      </c>
      <c r="J2441" s="296" t="str">
        <f ca="1">IF(ISERROR($S2441),"",OFFSET('Smelter Reference List'!$I$4,$S2441-4,0))</f>
        <v/>
      </c>
      <c r="K2441" s="297"/>
      <c r="L2441" s="297"/>
      <c r="M2441" s="297"/>
      <c r="N2441" s="297"/>
      <c r="O2441" s="297"/>
      <c r="P2441" s="297"/>
      <c r="Q2441" s="298"/>
      <c r="R2441" s="227"/>
      <c r="S2441" s="228" t="e">
        <f>IF(C2441="",NA(),MATCH($B2441&amp;$C2441,'Smelter Reference List'!$J:$J,0))</f>
        <v>#N/A</v>
      </c>
      <c r="T2441" s="229"/>
      <c r="U2441" s="229">
        <f t="shared" ca="1" si="77"/>
        <v>0</v>
      </c>
      <c r="V2441" s="229"/>
      <c r="W2441" s="229"/>
      <c r="Y2441" s="223" t="str">
        <f t="shared" si="78"/>
        <v/>
      </c>
    </row>
    <row r="2442" spans="1:25" s="223" customFormat="1" ht="20.25">
      <c r="A2442" s="293"/>
      <c r="B2442" s="294" t="str">
        <f>IF(LEN(A2442)=0,"",INDEX('Smelter Reference List'!$A:$A,MATCH($A2442,'Smelter Reference List'!$E:$E,0)))</f>
        <v/>
      </c>
      <c r="C2442" s="300" t="str">
        <f>IF(LEN(A2442)=0,"",INDEX('Smelter Reference List'!$C:$C,MATCH($A2442,'Smelter Reference List'!$E:$E,0)))</f>
        <v/>
      </c>
      <c r="D2442" s="294" t="str">
        <f ca="1">IF(ISERROR($S2442),"",OFFSET('Smelter Reference List'!$C$4,$S2442-4,0)&amp;"")</f>
        <v/>
      </c>
      <c r="E2442" s="294" t="str">
        <f ca="1">IF(ISERROR($S2442),"",OFFSET('Smelter Reference List'!$D$4,$S2442-4,0)&amp;"")</f>
        <v/>
      </c>
      <c r="F2442" s="294" t="str">
        <f ca="1">IF(ISERROR($S2442),"",OFFSET('Smelter Reference List'!$E$4,$S2442-4,0))</f>
        <v/>
      </c>
      <c r="G2442" s="294" t="str">
        <f ca="1">IF(C2442=$U$4,"Enter smelter details", IF(ISERROR($S2442),"",OFFSET('Smelter Reference List'!$F$4,$S2442-4,0)))</f>
        <v/>
      </c>
      <c r="H2442" s="295" t="str">
        <f ca="1">IF(ISERROR($S2442),"",OFFSET('Smelter Reference List'!$G$4,$S2442-4,0))</f>
        <v/>
      </c>
      <c r="I2442" s="296" t="str">
        <f ca="1">IF(ISERROR($S2442),"",OFFSET('Smelter Reference List'!$H$4,$S2442-4,0))</f>
        <v/>
      </c>
      <c r="J2442" s="296" t="str">
        <f ca="1">IF(ISERROR($S2442),"",OFFSET('Smelter Reference List'!$I$4,$S2442-4,0))</f>
        <v/>
      </c>
      <c r="K2442" s="297"/>
      <c r="L2442" s="297"/>
      <c r="M2442" s="297"/>
      <c r="N2442" s="297"/>
      <c r="O2442" s="297"/>
      <c r="P2442" s="297"/>
      <c r="Q2442" s="298"/>
      <c r="R2442" s="227"/>
      <c r="S2442" s="228" t="e">
        <f>IF(C2442="",NA(),MATCH($B2442&amp;$C2442,'Smelter Reference List'!$J:$J,0))</f>
        <v>#N/A</v>
      </c>
      <c r="T2442" s="229"/>
      <c r="U2442" s="229">
        <f t="shared" ca="1" si="77"/>
        <v>0</v>
      </c>
      <c r="V2442" s="229"/>
      <c r="W2442" s="229"/>
      <c r="Y2442" s="223" t="str">
        <f t="shared" si="78"/>
        <v/>
      </c>
    </row>
    <row r="2443" spans="1:25" s="223" customFormat="1" ht="20.25">
      <c r="A2443" s="293"/>
      <c r="B2443" s="294" t="str">
        <f>IF(LEN(A2443)=0,"",INDEX('Smelter Reference List'!$A:$A,MATCH($A2443,'Smelter Reference List'!$E:$E,0)))</f>
        <v/>
      </c>
      <c r="C2443" s="300" t="str">
        <f>IF(LEN(A2443)=0,"",INDEX('Smelter Reference List'!$C:$C,MATCH($A2443,'Smelter Reference List'!$E:$E,0)))</f>
        <v/>
      </c>
      <c r="D2443" s="294" t="str">
        <f ca="1">IF(ISERROR($S2443),"",OFFSET('Smelter Reference List'!$C$4,$S2443-4,0)&amp;"")</f>
        <v/>
      </c>
      <c r="E2443" s="294" t="str">
        <f ca="1">IF(ISERROR($S2443),"",OFFSET('Smelter Reference List'!$D$4,$S2443-4,0)&amp;"")</f>
        <v/>
      </c>
      <c r="F2443" s="294" t="str">
        <f ca="1">IF(ISERROR($S2443),"",OFFSET('Smelter Reference List'!$E$4,$S2443-4,0))</f>
        <v/>
      </c>
      <c r="G2443" s="294" t="str">
        <f ca="1">IF(C2443=$U$4,"Enter smelter details", IF(ISERROR($S2443),"",OFFSET('Smelter Reference List'!$F$4,$S2443-4,0)))</f>
        <v/>
      </c>
      <c r="H2443" s="295" t="str">
        <f ca="1">IF(ISERROR($S2443),"",OFFSET('Smelter Reference List'!$G$4,$S2443-4,0))</f>
        <v/>
      </c>
      <c r="I2443" s="296" t="str">
        <f ca="1">IF(ISERROR($S2443),"",OFFSET('Smelter Reference List'!$H$4,$S2443-4,0))</f>
        <v/>
      </c>
      <c r="J2443" s="296" t="str">
        <f ca="1">IF(ISERROR($S2443),"",OFFSET('Smelter Reference List'!$I$4,$S2443-4,0))</f>
        <v/>
      </c>
      <c r="K2443" s="297"/>
      <c r="L2443" s="297"/>
      <c r="M2443" s="297"/>
      <c r="N2443" s="297"/>
      <c r="O2443" s="297"/>
      <c r="P2443" s="297"/>
      <c r="Q2443" s="298"/>
      <c r="R2443" s="227"/>
      <c r="S2443" s="228" t="e">
        <f>IF(C2443="",NA(),MATCH($B2443&amp;$C2443,'Smelter Reference List'!$J:$J,0))</f>
        <v>#N/A</v>
      </c>
      <c r="T2443" s="229"/>
      <c r="U2443" s="229">
        <f t="shared" ca="1" si="77"/>
        <v>0</v>
      </c>
      <c r="V2443" s="229"/>
      <c r="W2443" s="229"/>
      <c r="Y2443" s="223" t="str">
        <f t="shared" si="78"/>
        <v/>
      </c>
    </row>
    <row r="2444" spans="1:25" s="223" customFormat="1" ht="20.25">
      <c r="A2444" s="293"/>
      <c r="B2444" s="294" t="str">
        <f>IF(LEN(A2444)=0,"",INDEX('Smelter Reference List'!$A:$A,MATCH($A2444,'Smelter Reference List'!$E:$E,0)))</f>
        <v/>
      </c>
      <c r="C2444" s="300" t="str">
        <f>IF(LEN(A2444)=0,"",INDEX('Smelter Reference List'!$C:$C,MATCH($A2444,'Smelter Reference List'!$E:$E,0)))</f>
        <v/>
      </c>
      <c r="D2444" s="294" t="str">
        <f ca="1">IF(ISERROR($S2444),"",OFFSET('Smelter Reference List'!$C$4,$S2444-4,0)&amp;"")</f>
        <v/>
      </c>
      <c r="E2444" s="294" t="str">
        <f ca="1">IF(ISERROR($S2444),"",OFFSET('Smelter Reference List'!$D$4,$S2444-4,0)&amp;"")</f>
        <v/>
      </c>
      <c r="F2444" s="294" t="str">
        <f ca="1">IF(ISERROR($S2444),"",OFFSET('Smelter Reference List'!$E$4,$S2444-4,0))</f>
        <v/>
      </c>
      <c r="G2444" s="294" t="str">
        <f ca="1">IF(C2444=$U$4,"Enter smelter details", IF(ISERROR($S2444),"",OFFSET('Smelter Reference List'!$F$4,$S2444-4,0)))</f>
        <v/>
      </c>
      <c r="H2444" s="295" t="str">
        <f ca="1">IF(ISERROR($S2444),"",OFFSET('Smelter Reference List'!$G$4,$S2444-4,0))</f>
        <v/>
      </c>
      <c r="I2444" s="296" t="str">
        <f ca="1">IF(ISERROR($S2444),"",OFFSET('Smelter Reference List'!$H$4,$S2444-4,0))</f>
        <v/>
      </c>
      <c r="J2444" s="296" t="str">
        <f ca="1">IF(ISERROR($S2444),"",OFFSET('Smelter Reference List'!$I$4,$S2444-4,0))</f>
        <v/>
      </c>
      <c r="K2444" s="297"/>
      <c r="L2444" s="297"/>
      <c r="M2444" s="297"/>
      <c r="N2444" s="297"/>
      <c r="O2444" s="297"/>
      <c r="P2444" s="297"/>
      <c r="Q2444" s="298"/>
      <c r="R2444" s="227"/>
      <c r="S2444" s="228" t="e">
        <f>IF(C2444="",NA(),MATCH($B2444&amp;$C2444,'Smelter Reference List'!$J:$J,0))</f>
        <v>#N/A</v>
      </c>
      <c r="T2444" s="229"/>
      <c r="U2444" s="229">
        <f t="shared" ca="1" si="77"/>
        <v>0</v>
      </c>
      <c r="V2444" s="229"/>
      <c r="W2444" s="229"/>
      <c r="Y2444" s="223" t="str">
        <f t="shared" si="78"/>
        <v/>
      </c>
    </row>
    <row r="2445" spans="1:25" s="223" customFormat="1" ht="20.25">
      <c r="A2445" s="293"/>
      <c r="B2445" s="294" t="str">
        <f>IF(LEN(A2445)=0,"",INDEX('Smelter Reference List'!$A:$A,MATCH($A2445,'Smelter Reference List'!$E:$E,0)))</f>
        <v/>
      </c>
      <c r="C2445" s="300" t="str">
        <f>IF(LEN(A2445)=0,"",INDEX('Smelter Reference List'!$C:$C,MATCH($A2445,'Smelter Reference List'!$E:$E,0)))</f>
        <v/>
      </c>
      <c r="D2445" s="294" t="str">
        <f ca="1">IF(ISERROR($S2445),"",OFFSET('Smelter Reference List'!$C$4,$S2445-4,0)&amp;"")</f>
        <v/>
      </c>
      <c r="E2445" s="294" t="str">
        <f ca="1">IF(ISERROR($S2445),"",OFFSET('Smelter Reference List'!$D$4,$S2445-4,0)&amp;"")</f>
        <v/>
      </c>
      <c r="F2445" s="294" t="str">
        <f ca="1">IF(ISERROR($S2445),"",OFFSET('Smelter Reference List'!$E$4,$S2445-4,0))</f>
        <v/>
      </c>
      <c r="G2445" s="294" t="str">
        <f ca="1">IF(C2445=$U$4,"Enter smelter details", IF(ISERROR($S2445),"",OFFSET('Smelter Reference List'!$F$4,$S2445-4,0)))</f>
        <v/>
      </c>
      <c r="H2445" s="295" t="str">
        <f ca="1">IF(ISERROR($S2445),"",OFFSET('Smelter Reference List'!$G$4,$S2445-4,0))</f>
        <v/>
      </c>
      <c r="I2445" s="296" t="str">
        <f ca="1">IF(ISERROR($S2445),"",OFFSET('Smelter Reference List'!$H$4,$S2445-4,0))</f>
        <v/>
      </c>
      <c r="J2445" s="296" t="str">
        <f ca="1">IF(ISERROR($S2445),"",OFFSET('Smelter Reference List'!$I$4,$S2445-4,0))</f>
        <v/>
      </c>
      <c r="K2445" s="297"/>
      <c r="L2445" s="297"/>
      <c r="M2445" s="297"/>
      <c r="N2445" s="297"/>
      <c r="O2445" s="297"/>
      <c r="P2445" s="297"/>
      <c r="Q2445" s="298"/>
      <c r="R2445" s="227"/>
      <c r="S2445" s="228" t="e">
        <f>IF(C2445="",NA(),MATCH($B2445&amp;$C2445,'Smelter Reference List'!$J:$J,0))</f>
        <v>#N/A</v>
      </c>
      <c r="T2445" s="229"/>
      <c r="U2445" s="229">
        <f t="shared" ca="1" si="77"/>
        <v>0</v>
      </c>
      <c r="V2445" s="229"/>
      <c r="W2445" s="229"/>
      <c r="Y2445" s="223" t="str">
        <f t="shared" si="78"/>
        <v/>
      </c>
    </row>
    <row r="2446" spans="1:25" s="223" customFormat="1" ht="20.25">
      <c r="A2446" s="293"/>
      <c r="B2446" s="294" t="str">
        <f>IF(LEN(A2446)=0,"",INDEX('Smelter Reference List'!$A:$A,MATCH($A2446,'Smelter Reference List'!$E:$E,0)))</f>
        <v/>
      </c>
      <c r="C2446" s="300" t="str">
        <f>IF(LEN(A2446)=0,"",INDEX('Smelter Reference List'!$C:$C,MATCH($A2446,'Smelter Reference List'!$E:$E,0)))</f>
        <v/>
      </c>
      <c r="D2446" s="294" t="str">
        <f ca="1">IF(ISERROR($S2446),"",OFFSET('Smelter Reference List'!$C$4,$S2446-4,0)&amp;"")</f>
        <v/>
      </c>
      <c r="E2446" s="294" t="str">
        <f ca="1">IF(ISERROR($S2446),"",OFFSET('Smelter Reference List'!$D$4,$S2446-4,0)&amp;"")</f>
        <v/>
      </c>
      <c r="F2446" s="294" t="str">
        <f ca="1">IF(ISERROR($S2446),"",OFFSET('Smelter Reference List'!$E$4,$S2446-4,0))</f>
        <v/>
      </c>
      <c r="G2446" s="294" t="str">
        <f ca="1">IF(C2446=$U$4,"Enter smelter details", IF(ISERROR($S2446),"",OFFSET('Smelter Reference List'!$F$4,$S2446-4,0)))</f>
        <v/>
      </c>
      <c r="H2446" s="295" t="str">
        <f ca="1">IF(ISERROR($S2446),"",OFFSET('Smelter Reference List'!$G$4,$S2446-4,0))</f>
        <v/>
      </c>
      <c r="I2446" s="296" t="str">
        <f ca="1">IF(ISERROR($S2446),"",OFFSET('Smelter Reference List'!$H$4,$S2446-4,0))</f>
        <v/>
      </c>
      <c r="J2446" s="296" t="str">
        <f ca="1">IF(ISERROR($S2446),"",OFFSET('Smelter Reference List'!$I$4,$S2446-4,0))</f>
        <v/>
      </c>
      <c r="K2446" s="297"/>
      <c r="L2446" s="297"/>
      <c r="M2446" s="297"/>
      <c r="N2446" s="297"/>
      <c r="O2446" s="297"/>
      <c r="P2446" s="297"/>
      <c r="Q2446" s="298"/>
      <c r="R2446" s="227"/>
      <c r="S2446" s="228" t="e">
        <f>IF(C2446="",NA(),MATCH($B2446&amp;$C2446,'Smelter Reference List'!$J:$J,0))</f>
        <v>#N/A</v>
      </c>
      <c r="T2446" s="229"/>
      <c r="U2446" s="229">
        <f t="shared" ca="1" si="77"/>
        <v>0</v>
      </c>
      <c r="V2446" s="229"/>
      <c r="W2446" s="229"/>
      <c r="Y2446" s="223" t="str">
        <f t="shared" si="78"/>
        <v/>
      </c>
    </row>
    <row r="2447" spans="1:25" s="223" customFormat="1" ht="20.25">
      <c r="A2447" s="293"/>
      <c r="B2447" s="294" t="str">
        <f>IF(LEN(A2447)=0,"",INDEX('Smelter Reference List'!$A:$A,MATCH($A2447,'Smelter Reference List'!$E:$E,0)))</f>
        <v/>
      </c>
      <c r="C2447" s="300" t="str">
        <f>IF(LEN(A2447)=0,"",INDEX('Smelter Reference List'!$C:$C,MATCH($A2447,'Smelter Reference List'!$E:$E,0)))</f>
        <v/>
      </c>
      <c r="D2447" s="294" t="str">
        <f ca="1">IF(ISERROR($S2447),"",OFFSET('Smelter Reference List'!$C$4,$S2447-4,0)&amp;"")</f>
        <v/>
      </c>
      <c r="E2447" s="294" t="str">
        <f ca="1">IF(ISERROR($S2447),"",OFFSET('Smelter Reference List'!$D$4,$S2447-4,0)&amp;"")</f>
        <v/>
      </c>
      <c r="F2447" s="294" t="str">
        <f ca="1">IF(ISERROR($S2447),"",OFFSET('Smelter Reference List'!$E$4,$S2447-4,0))</f>
        <v/>
      </c>
      <c r="G2447" s="294" t="str">
        <f ca="1">IF(C2447=$U$4,"Enter smelter details", IF(ISERROR($S2447),"",OFFSET('Smelter Reference List'!$F$4,$S2447-4,0)))</f>
        <v/>
      </c>
      <c r="H2447" s="295" t="str">
        <f ca="1">IF(ISERROR($S2447),"",OFFSET('Smelter Reference List'!$G$4,$S2447-4,0))</f>
        <v/>
      </c>
      <c r="I2447" s="296" t="str">
        <f ca="1">IF(ISERROR($S2447),"",OFFSET('Smelter Reference List'!$H$4,$S2447-4,0))</f>
        <v/>
      </c>
      <c r="J2447" s="296" t="str">
        <f ca="1">IF(ISERROR($S2447),"",OFFSET('Smelter Reference List'!$I$4,$S2447-4,0))</f>
        <v/>
      </c>
      <c r="K2447" s="297"/>
      <c r="L2447" s="297"/>
      <c r="M2447" s="297"/>
      <c r="N2447" s="297"/>
      <c r="O2447" s="297"/>
      <c r="P2447" s="297"/>
      <c r="Q2447" s="298"/>
      <c r="R2447" s="227"/>
      <c r="S2447" s="228" t="e">
        <f>IF(C2447="",NA(),MATCH($B2447&amp;$C2447,'Smelter Reference List'!$J:$J,0))</f>
        <v>#N/A</v>
      </c>
      <c r="T2447" s="229"/>
      <c r="U2447" s="229">
        <f t="shared" ca="1" si="77"/>
        <v>0</v>
      </c>
      <c r="V2447" s="229"/>
      <c r="W2447" s="229"/>
      <c r="Y2447" s="223" t="str">
        <f t="shared" si="78"/>
        <v/>
      </c>
    </row>
    <row r="2448" spans="1:25" s="223" customFormat="1" ht="20.25">
      <c r="A2448" s="293"/>
      <c r="B2448" s="294" t="str">
        <f>IF(LEN(A2448)=0,"",INDEX('Smelter Reference List'!$A:$A,MATCH($A2448,'Smelter Reference List'!$E:$E,0)))</f>
        <v/>
      </c>
      <c r="C2448" s="300" t="str">
        <f>IF(LEN(A2448)=0,"",INDEX('Smelter Reference List'!$C:$C,MATCH($A2448,'Smelter Reference List'!$E:$E,0)))</f>
        <v/>
      </c>
      <c r="D2448" s="294" t="str">
        <f ca="1">IF(ISERROR($S2448),"",OFFSET('Smelter Reference List'!$C$4,$S2448-4,0)&amp;"")</f>
        <v/>
      </c>
      <c r="E2448" s="294" t="str">
        <f ca="1">IF(ISERROR($S2448),"",OFFSET('Smelter Reference List'!$D$4,$S2448-4,0)&amp;"")</f>
        <v/>
      </c>
      <c r="F2448" s="294" t="str">
        <f ca="1">IF(ISERROR($S2448),"",OFFSET('Smelter Reference List'!$E$4,$S2448-4,0))</f>
        <v/>
      </c>
      <c r="G2448" s="294" t="str">
        <f ca="1">IF(C2448=$U$4,"Enter smelter details", IF(ISERROR($S2448),"",OFFSET('Smelter Reference List'!$F$4,$S2448-4,0)))</f>
        <v/>
      </c>
      <c r="H2448" s="295" t="str">
        <f ca="1">IF(ISERROR($S2448),"",OFFSET('Smelter Reference List'!$G$4,$S2448-4,0))</f>
        <v/>
      </c>
      <c r="I2448" s="296" t="str">
        <f ca="1">IF(ISERROR($S2448),"",OFFSET('Smelter Reference List'!$H$4,$S2448-4,0))</f>
        <v/>
      </c>
      <c r="J2448" s="296" t="str">
        <f ca="1">IF(ISERROR($S2448),"",OFFSET('Smelter Reference List'!$I$4,$S2448-4,0))</f>
        <v/>
      </c>
      <c r="K2448" s="297"/>
      <c r="L2448" s="297"/>
      <c r="M2448" s="297"/>
      <c r="N2448" s="297"/>
      <c r="O2448" s="297"/>
      <c r="P2448" s="297"/>
      <c r="Q2448" s="298"/>
      <c r="R2448" s="227"/>
      <c r="S2448" s="228" t="e">
        <f>IF(C2448="",NA(),MATCH($B2448&amp;$C2448,'Smelter Reference List'!$J:$J,0))</f>
        <v>#N/A</v>
      </c>
      <c r="T2448" s="229"/>
      <c r="U2448" s="229">
        <f t="shared" ca="1" si="77"/>
        <v>0</v>
      </c>
      <c r="V2448" s="229"/>
      <c r="W2448" s="229"/>
      <c r="Y2448" s="223" t="str">
        <f t="shared" si="78"/>
        <v/>
      </c>
    </row>
    <row r="2449" spans="1:25" s="223" customFormat="1" ht="20.25">
      <c r="A2449" s="293"/>
      <c r="B2449" s="294" t="str">
        <f>IF(LEN(A2449)=0,"",INDEX('Smelter Reference List'!$A:$A,MATCH($A2449,'Smelter Reference List'!$E:$E,0)))</f>
        <v/>
      </c>
      <c r="C2449" s="300" t="str">
        <f>IF(LEN(A2449)=0,"",INDEX('Smelter Reference List'!$C:$C,MATCH($A2449,'Smelter Reference List'!$E:$E,0)))</f>
        <v/>
      </c>
      <c r="D2449" s="294" t="str">
        <f ca="1">IF(ISERROR($S2449),"",OFFSET('Smelter Reference List'!$C$4,$S2449-4,0)&amp;"")</f>
        <v/>
      </c>
      <c r="E2449" s="294" t="str">
        <f ca="1">IF(ISERROR($S2449),"",OFFSET('Smelter Reference List'!$D$4,$S2449-4,0)&amp;"")</f>
        <v/>
      </c>
      <c r="F2449" s="294" t="str">
        <f ca="1">IF(ISERROR($S2449),"",OFFSET('Smelter Reference List'!$E$4,$S2449-4,0))</f>
        <v/>
      </c>
      <c r="G2449" s="294" t="str">
        <f ca="1">IF(C2449=$U$4,"Enter smelter details", IF(ISERROR($S2449),"",OFFSET('Smelter Reference List'!$F$4,$S2449-4,0)))</f>
        <v/>
      </c>
      <c r="H2449" s="295" t="str">
        <f ca="1">IF(ISERROR($S2449),"",OFFSET('Smelter Reference List'!$G$4,$S2449-4,0))</f>
        <v/>
      </c>
      <c r="I2449" s="296" t="str">
        <f ca="1">IF(ISERROR($S2449),"",OFFSET('Smelter Reference List'!$H$4,$S2449-4,0))</f>
        <v/>
      </c>
      <c r="J2449" s="296" t="str">
        <f ca="1">IF(ISERROR($S2449),"",OFFSET('Smelter Reference List'!$I$4,$S2449-4,0))</f>
        <v/>
      </c>
      <c r="K2449" s="297"/>
      <c r="L2449" s="297"/>
      <c r="M2449" s="297"/>
      <c r="N2449" s="297"/>
      <c r="O2449" s="297"/>
      <c r="P2449" s="297"/>
      <c r="Q2449" s="298"/>
      <c r="R2449" s="227"/>
      <c r="S2449" s="228" t="e">
        <f>IF(C2449="",NA(),MATCH($B2449&amp;$C2449,'Smelter Reference List'!$J:$J,0))</f>
        <v>#N/A</v>
      </c>
      <c r="T2449" s="229"/>
      <c r="U2449" s="229">
        <f t="shared" ca="1" si="77"/>
        <v>0</v>
      </c>
      <c r="V2449" s="229"/>
      <c r="W2449" s="229"/>
      <c r="Y2449" s="223" t="str">
        <f t="shared" si="78"/>
        <v/>
      </c>
    </row>
    <row r="2450" spans="1:25" s="223" customFormat="1" ht="20.25">
      <c r="A2450" s="293"/>
      <c r="B2450" s="294" t="str">
        <f>IF(LEN(A2450)=0,"",INDEX('Smelter Reference List'!$A:$A,MATCH($A2450,'Smelter Reference List'!$E:$E,0)))</f>
        <v/>
      </c>
      <c r="C2450" s="300" t="str">
        <f>IF(LEN(A2450)=0,"",INDEX('Smelter Reference List'!$C:$C,MATCH($A2450,'Smelter Reference List'!$E:$E,0)))</f>
        <v/>
      </c>
      <c r="D2450" s="294" t="str">
        <f ca="1">IF(ISERROR($S2450),"",OFFSET('Smelter Reference List'!$C$4,$S2450-4,0)&amp;"")</f>
        <v/>
      </c>
      <c r="E2450" s="294" t="str">
        <f ca="1">IF(ISERROR($S2450),"",OFFSET('Smelter Reference List'!$D$4,$S2450-4,0)&amp;"")</f>
        <v/>
      </c>
      <c r="F2450" s="294" t="str">
        <f ca="1">IF(ISERROR($S2450),"",OFFSET('Smelter Reference List'!$E$4,$S2450-4,0))</f>
        <v/>
      </c>
      <c r="G2450" s="294" t="str">
        <f ca="1">IF(C2450=$U$4,"Enter smelter details", IF(ISERROR($S2450),"",OFFSET('Smelter Reference List'!$F$4,$S2450-4,0)))</f>
        <v/>
      </c>
      <c r="H2450" s="295" t="str">
        <f ca="1">IF(ISERROR($S2450),"",OFFSET('Smelter Reference List'!$G$4,$S2450-4,0))</f>
        <v/>
      </c>
      <c r="I2450" s="296" t="str">
        <f ca="1">IF(ISERROR($S2450),"",OFFSET('Smelter Reference List'!$H$4,$S2450-4,0))</f>
        <v/>
      </c>
      <c r="J2450" s="296" t="str">
        <f ca="1">IF(ISERROR($S2450),"",OFFSET('Smelter Reference List'!$I$4,$S2450-4,0))</f>
        <v/>
      </c>
      <c r="K2450" s="297"/>
      <c r="L2450" s="297"/>
      <c r="M2450" s="297"/>
      <c r="N2450" s="297"/>
      <c r="O2450" s="297"/>
      <c r="P2450" s="297"/>
      <c r="Q2450" s="298"/>
      <c r="R2450" s="227"/>
      <c r="S2450" s="228" t="e">
        <f>IF(C2450="",NA(),MATCH($B2450&amp;$C2450,'Smelter Reference List'!$J:$J,0))</f>
        <v>#N/A</v>
      </c>
      <c r="T2450" s="229"/>
      <c r="U2450" s="229">
        <f t="shared" ca="1" si="77"/>
        <v>0</v>
      </c>
      <c r="V2450" s="229"/>
      <c r="W2450" s="229"/>
      <c r="Y2450" s="223" t="str">
        <f t="shared" si="78"/>
        <v/>
      </c>
    </row>
    <row r="2451" spans="1:25" s="223" customFormat="1" ht="20.25">
      <c r="A2451" s="293"/>
      <c r="B2451" s="294" t="str">
        <f>IF(LEN(A2451)=0,"",INDEX('Smelter Reference List'!$A:$A,MATCH($A2451,'Smelter Reference List'!$E:$E,0)))</f>
        <v/>
      </c>
      <c r="C2451" s="300" t="str">
        <f>IF(LEN(A2451)=0,"",INDEX('Smelter Reference List'!$C:$C,MATCH($A2451,'Smelter Reference List'!$E:$E,0)))</f>
        <v/>
      </c>
      <c r="D2451" s="294" t="str">
        <f ca="1">IF(ISERROR($S2451),"",OFFSET('Smelter Reference List'!$C$4,$S2451-4,0)&amp;"")</f>
        <v/>
      </c>
      <c r="E2451" s="294" t="str">
        <f ca="1">IF(ISERROR($S2451),"",OFFSET('Smelter Reference List'!$D$4,$S2451-4,0)&amp;"")</f>
        <v/>
      </c>
      <c r="F2451" s="294" t="str">
        <f ca="1">IF(ISERROR($S2451),"",OFFSET('Smelter Reference List'!$E$4,$S2451-4,0))</f>
        <v/>
      </c>
      <c r="G2451" s="294" t="str">
        <f ca="1">IF(C2451=$U$4,"Enter smelter details", IF(ISERROR($S2451),"",OFFSET('Smelter Reference List'!$F$4,$S2451-4,0)))</f>
        <v/>
      </c>
      <c r="H2451" s="295" t="str">
        <f ca="1">IF(ISERROR($S2451),"",OFFSET('Smelter Reference List'!$G$4,$S2451-4,0))</f>
        <v/>
      </c>
      <c r="I2451" s="296" t="str">
        <f ca="1">IF(ISERROR($S2451),"",OFFSET('Smelter Reference List'!$H$4,$S2451-4,0))</f>
        <v/>
      </c>
      <c r="J2451" s="296" t="str">
        <f ca="1">IF(ISERROR($S2451),"",OFFSET('Smelter Reference List'!$I$4,$S2451-4,0))</f>
        <v/>
      </c>
      <c r="K2451" s="297"/>
      <c r="L2451" s="297"/>
      <c r="M2451" s="297"/>
      <c r="N2451" s="297"/>
      <c r="O2451" s="297"/>
      <c r="P2451" s="297"/>
      <c r="Q2451" s="298"/>
      <c r="R2451" s="227"/>
      <c r="S2451" s="228" t="e">
        <f>IF(C2451="",NA(),MATCH($B2451&amp;$C2451,'Smelter Reference List'!$J:$J,0))</f>
        <v>#N/A</v>
      </c>
      <c r="T2451" s="229"/>
      <c r="U2451" s="229">
        <f t="shared" ca="1" si="77"/>
        <v>0</v>
      </c>
      <c r="V2451" s="229"/>
      <c r="W2451" s="229"/>
      <c r="Y2451" s="223" t="str">
        <f t="shared" si="78"/>
        <v/>
      </c>
    </row>
    <row r="2452" spans="1:25" s="223" customFormat="1" ht="20.25">
      <c r="A2452" s="293"/>
      <c r="B2452" s="294" t="str">
        <f>IF(LEN(A2452)=0,"",INDEX('Smelter Reference List'!$A:$A,MATCH($A2452,'Smelter Reference List'!$E:$E,0)))</f>
        <v/>
      </c>
      <c r="C2452" s="300" t="str">
        <f>IF(LEN(A2452)=0,"",INDEX('Smelter Reference List'!$C:$C,MATCH($A2452,'Smelter Reference List'!$E:$E,0)))</f>
        <v/>
      </c>
      <c r="D2452" s="294" t="str">
        <f ca="1">IF(ISERROR($S2452),"",OFFSET('Smelter Reference List'!$C$4,$S2452-4,0)&amp;"")</f>
        <v/>
      </c>
      <c r="E2452" s="294" t="str">
        <f ca="1">IF(ISERROR($S2452),"",OFFSET('Smelter Reference List'!$D$4,$S2452-4,0)&amp;"")</f>
        <v/>
      </c>
      <c r="F2452" s="294" t="str">
        <f ca="1">IF(ISERROR($S2452),"",OFFSET('Smelter Reference List'!$E$4,$S2452-4,0))</f>
        <v/>
      </c>
      <c r="G2452" s="294" t="str">
        <f ca="1">IF(C2452=$U$4,"Enter smelter details", IF(ISERROR($S2452),"",OFFSET('Smelter Reference List'!$F$4,$S2452-4,0)))</f>
        <v/>
      </c>
      <c r="H2452" s="295" t="str">
        <f ca="1">IF(ISERROR($S2452),"",OFFSET('Smelter Reference List'!$G$4,$S2452-4,0))</f>
        <v/>
      </c>
      <c r="I2452" s="296" t="str">
        <f ca="1">IF(ISERROR($S2452),"",OFFSET('Smelter Reference List'!$H$4,$S2452-4,0))</f>
        <v/>
      </c>
      <c r="J2452" s="296" t="str">
        <f ca="1">IF(ISERROR($S2452),"",OFFSET('Smelter Reference List'!$I$4,$S2452-4,0))</f>
        <v/>
      </c>
      <c r="K2452" s="297"/>
      <c r="L2452" s="297"/>
      <c r="M2452" s="297"/>
      <c r="N2452" s="297"/>
      <c r="O2452" s="297"/>
      <c r="P2452" s="297"/>
      <c r="Q2452" s="298"/>
      <c r="R2452" s="227"/>
      <c r="S2452" s="228" t="e">
        <f>IF(C2452="",NA(),MATCH($B2452&amp;$C2452,'Smelter Reference List'!$J:$J,0))</f>
        <v>#N/A</v>
      </c>
      <c r="T2452" s="229"/>
      <c r="U2452" s="229">
        <f t="shared" ca="1" si="77"/>
        <v>0</v>
      </c>
      <c r="V2452" s="229"/>
      <c r="W2452" s="229"/>
      <c r="Y2452" s="223" t="str">
        <f t="shared" si="78"/>
        <v/>
      </c>
    </row>
    <row r="2453" spans="1:25" s="223" customFormat="1" ht="20.25">
      <c r="A2453" s="293"/>
      <c r="B2453" s="294" t="str">
        <f>IF(LEN(A2453)=0,"",INDEX('Smelter Reference List'!$A:$A,MATCH($A2453,'Smelter Reference List'!$E:$E,0)))</f>
        <v/>
      </c>
      <c r="C2453" s="300" t="str">
        <f>IF(LEN(A2453)=0,"",INDEX('Smelter Reference List'!$C:$C,MATCH($A2453,'Smelter Reference List'!$E:$E,0)))</f>
        <v/>
      </c>
      <c r="D2453" s="294" t="str">
        <f ca="1">IF(ISERROR($S2453),"",OFFSET('Smelter Reference List'!$C$4,$S2453-4,0)&amp;"")</f>
        <v/>
      </c>
      <c r="E2453" s="294" t="str">
        <f ca="1">IF(ISERROR($S2453),"",OFFSET('Smelter Reference List'!$D$4,$S2453-4,0)&amp;"")</f>
        <v/>
      </c>
      <c r="F2453" s="294" t="str">
        <f ca="1">IF(ISERROR($S2453),"",OFFSET('Smelter Reference List'!$E$4,$S2453-4,0))</f>
        <v/>
      </c>
      <c r="G2453" s="294" t="str">
        <f ca="1">IF(C2453=$U$4,"Enter smelter details", IF(ISERROR($S2453),"",OFFSET('Smelter Reference List'!$F$4,$S2453-4,0)))</f>
        <v/>
      </c>
      <c r="H2453" s="295" t="str">
        <f ca="1">IF(ISERROR($S2453),"",OFFSET('Smelter Reference List'!$G$4,$S2453-4,0))</f>
        <v/>
      </c>
      <c r="I2453" s="296" t="str">
        <f ca="1">IF(ISERROR($S2453),"",OFFSET('Smelter Reference List'!$H$4,$S2453-4,0))</f>
        <v/>
      </c>
      <c r="J2453" s="296" t="str">
        <f ca="1">IF(ISERROR($S2453),"",OFFSET('Smelter Reference List'!$I$4,$S2453-4,0))</f>
        <v/>
      </c>
      <c r="K2453" s="297"/>
      <c r="L2453" s="297"/>
      <c r="M2453" s="297"/>
      <c r="N2453" s="297"/>
      <c r="O2453" s="297"/>
      <c r="P2453" s="297"/>
      <c r="Q2453" s="298"/>
      <c r="R2453" s="227"/>
      <c r="S2453" s="228" t="e">
        <f>IF(C2453="",NA(),MATCH($B2453&amp;$C2453,'Smelter Reference List'!$J:$J,0))</f>
        <v>#N/A</v>
      </c>
      <c r="T2453" s="229"/>
      <c r="U2453" s="229">
        <f t="shared" ca="1" si="77"/>
        <v>0</v>
      </c>
      <c r="V2453" s="229"/>
      <c r="W2453" s="229"/>
      <c r="Y2453" s="223" t="str">
        <f t="shared" si="78"/>
        <v/>
      </c>
    </row>
    <row r="2454" spans="1:25" s="223" customFormat="1" ht="20.25">
      <c r="A2454" s="293"/>
      <c r="B2454" s="294" t="str">
        <f>IF(LEN(A2454)=0,"",INDEX('Smelter Reference List'!$A:$A,MATCH($A2454,'Smelter Reference List'!$E:$E,0)))</f>
        <v/>
      </c>
      <c r="C2454" s="300" t="str">
        <f>IF(LEN(A2454)=0,"",INDEX('Smelter Reference List'!$C:$C,MATCH($A2454,'Smelter Reference List'!$E:$E,0)))</f>
        <v/>
      </c>
      <c r="D2454" s="294" t="str">
        <f ca="1">IF(ISERROR($S2454),"",OFFSET('Smelter Reference List'!$C$4,$S2454-4,0)&amp;"")</f>
        <v/>
      </c>
      <c r="E2454" s="294" t="str">
        <f ca="1">IF(ISERROR($S2454),"",OFFSET('Smelter Reference List'!$D$4,$S2454-4,0)&amp;"")</f>
        <v/>
      </c>
      <c r="F2454" s="294" t="str">
        <f ca="1">IF(ISERROR($S2454),"",OFFSET('Smelter Reference List'!$E$4,$S2454-4,0))</f>
        <v/>
      </c>
      <c r="G2454" s="294" t="str">
        <f ca="1">IF(C2454=$U$4,"Enter smelter details", IF(ISERROR($S2454),"",OFFSET('Smelter Reference List'!$F$4,$S2454-4,0)))</f>
        <v/>
      </c>
      <c r="H2454" s="295" t="str">
        <f ca="1">IF(ISERROR($S2454),"",OFFSET('Smelter Reference List'!$G$4,$S2454-4,0))</f>
        <v/>
      </c>
      <c r="I2454" s="296" t="str">
        <f ca="1">IF(ISERROR($S2454),"",OFFSET('Smelter Reference List'!$H$4,$S2454-4,0))</f>
        <v/>
      </c>
      <c r="J2454" s="296" t="str">
        <f ca="1">IF(ISERROR($S2454),"",OFFSET('Smelter Reference List'!$I$4,$S2454-4,0))</f>
        <v/>
      </c>
      <c r="K2454" s="297"/>
      <c r="L2454" s="297"/>
      <c r="M2454" s="297"/>
      <c r="N2454" s="297"/>
      <c r="O2454" s="297"/>
      <c r="P2454" s="297"/>
      <c r="Q2454" s="298"/>
      <c r="R2454" s="227"/>
      <c r="S2454" s="228" t="e">
        <f>IF(C2454="",NA(),MATCH($B2454&amp;$C2454,'Smelter Reference List'!$J:$J,0))</f>
        <v>#N/A</v>
      </c>
      <c r="T2454" s="229"/>
      <c r="U2454" s="229">
        <f t="shared" ca="1" si="77"/>
        <v>0</v>
      </c>
      <c r="V2454" s="229"/>
      <c r="W2454" s="229"/>
      <c r="Y2454" s="223" t="str">
        <f t="shared" si="78"/>
        <v/>
      </c>
    </row>
    <row r="2455" spans="1:25" s="223" customFormat="1" ht="20.25">
      <c r="A2455" s="293"/>
      <c r="B2455" s="294" t="str">
        <f>IF(LEN(A2455)=0,"",INDEX('Smelter Reference List'!$A:$A,MATCH($A2455,'Smelter Reference List'!$E:$E,0)))</f>
        <v/>
      </c>
      <c r="C2455" s="300" t="str">
        <f>IF(LEN(A2455)=0,"",INDEX('Smelter Reference List'!$C:$C,MATCH($A2455,'Smelter Reference List'!$E:$E,0)))</f>
        <v/>
      </c>
      <c r="D2455" s="294" t="str">
        <f ca="1">IF(ISERROR($S2455),"",OFFSET('Smelter Reference List'!$C$4,$S2455-4,0)&amp;"")</f>
        <v/>
      </c>
      <c r="E2455" s="294" t="str">
        <f ca="1">IF(ISERROR($S2455),"",OFFSET('Smelter Reference List'!$D$4,$S2455-4,0)&amp;"")</f>
        <v/>
      </c>
      <c r="F2455" s="294" t="str">
        <f ca="1">IF(ISERROR($S2455),"",OFFSET('Smelter Reference List'!$E$4,$S2455-4,0))</f>
        <v/>
      </c>
      <c r="G2455" s="294" t="str">
        <f ca="1">IF(C2455=$U$4,"Enter smelter details", IF(ISERROR($S2455),"",OFFSET('Smelter Reference List'!$F$4,$S2455-4,0)))</f>
        <v/>
      </c>
      <c r="H2455" s="295" t="str">
        <f ca="1">IF(ISERROR($S2455),"",OFFSET('Smelter Reference List'!$G$4,$S2455-4,0))</f>
        <v/>
      </c>
      <c r="I2455" s="296" t="str">
        <f ca="1">IF(ISERROR($S2455),"",OFFSET('Smelter Reference List'!$H$4,$S2455-4,0))</f>
        <v/>
      </c>
      <c r="J2455" s="296" t="str">
        <f ca="1">IF(ISERROR($S2455),"",OFFSET('Smelter Reference List'!$I$4,$S2455-4,0))</f>
        <v/>
      </c>
      <c r="K2455" s="297"/>
      <c r="L2455" s="297"/>
      <c r="M2455" s="297"/>
      <c r="N2455" s="297"/>
      <c r="O2455" s="297"/>
      <c r="P2455" s="297"/>
      <c r="Q2455" s="298"/>
      <c r="R2455" s="227"/>
      <c r="S2455" s="228" t="e">
        <f>IF(C2455="",NA(),MATCH($B2455&amp;$C2455,'Smelter Reference List'!$J:$J,0))</f>
        <v>#N/A</v>
      </c>
      <c r="T2455" s="229"/>
      <c r="U2455" s="229">
        <f t="shared" ca="1" si="77"/>
        <v>0</v>
      </c>
      <c r="V2455" s="229"/>
      <c r="W2455" s="229"/>
      <c r="Y2455" s="223" t="str">
        <f t="shared" si="78"/>
        <v/>
      </c>
    </row>
    <row r="2456" spans="1:25" s="223" customFormat="1" ht="20.25">
      <c r="A2456" s="293"/>
      <c r="B2456" s="294" t="str">
        <f>IF(LEN(A2456)=0,"",INDEX('Smelter Reference List'!$A:$A,MATCH($A2456,'Smelter Reference List'!$E:$E,0)))</f>
        <v/>
      </c>
      <c r="C2456" s="300" t="str">
        <f>IF(LEN(A2456)=0,"",INDEX('Smelter Reference List'!$C:$C,MATCH($A2456,'Smelter Reference List'!$E:$E,0)))</f>
        <v/>
      </c>
      <c r="D2456" s="294" t="str">
        <f ca="1">IF(ISERROR($S2456),"",OFFSET('Smelter Reference List'!$C$4,$S2456-4,0)&amp;"")</f>
        <v/>
      </c>
      <c r="E2456" s="294" t="str">
        <f ca="1">IF(ISERROR($S2456),"",OFFSET('Smelter Reference List'!$D$4,$S2456-4,0)&amp;"")</f>
        <v/>
      </c>
      <c r="F2456" s="294" t="str">
        <f ca="1">IF(ISERROR($S2456),"",OFFSET('Smelter Reference List'!$E$4,$S2456-4,0))</f>
        <v/>
      </c>
      <c r="G2456" s="294" t="str">
        <f ca="1">IF(C2456=$U$4,"Enter smelter details", IF(ISERROR($S2456),"",OFFSET('Smelter Reference List'!$F$4,$S2456-4,0)))</f>
        <v/>
      </c>
      <c r="H2456" s="295" t="str">
        <f ca="1">IF(ISERROR($S2456),"",OFFSET('Smelter Reference List'!$G$4,$S2456-4,0))</f>
        <v/>
      </c>
      <c r="I2456" s="296" t="str">
        <f ca="1">IF(ISERROR($S2456),"",OFFSET('Smelter Reference List'!$H$4,$S2456-4,0))</f>
        <v/>
      </c>
      <c r="J2456" s="296" t="str">
        <f ca="1">IF(ISERROR($S2456),"",OFFSET('Smelter Reference List'!$I$4,$S2456-4,0))</f>
        <v/>
      </c>
      <c r="K2456" s="297"/>
      <c r="L2456" s="297"/>
      <c r="M2456" s="297"/>
      <c r="N2456" s="297"/>
      <c r="O2456" s="297"/>
      <c r="P2456" s="297"/>
      <c r="Q2456" s="298"/>
      <c r="R2456" s="227"/>
      <c r="S2456" s="228" t="e">
        <f>IF(C2456="",NA(),MATCH($B2456&amp;$C2456,'Smelter Reference List'!$J:$J,0))</f>
        <v>#N/A</v>
      </c>
      <c r="T2456" s="229"/>
      <c r="U2456" s="229">
        <f t="shared" ca="1" si="77"/>
        <v>0</v>
      </c>
      <c r="V2456" s="229"/>
      <c r="W2456" s="229"/>
      <c r="Y2456" s="223" t="str">
        <f t="shared" si="78"/>
        <v/>
      </c>
    </row>
    <row r="2457" spans="1:25" s="223" customFormat="1" ht="20.25">
      <c r="A2457" s="293"/>
      <c r="B2457" s="294" t="str">
        <f>IF(LEN(A2457)=0,"",INDEX('Smelter Reference List'!$A:$A,MATCH($A2457,'Smelter Reference List'!$E:$E,0)))</f>
        <v/>
      </c>
      <c r="C2457" s="300" t="str">
        <f>IF(LEN(A2457)=0,"",INDEX('Smelter Reference List'!$C:$C,MATCH($A2457,'Smelter Reference List'!$E:$E,0)))</f>
        <v/>
      </c>
      <c r="D2457" s="294" t="str">
        <f ca="1">IF(ISERROR($S2457),"",OFFSET('Smelter Reference List'!$C$4,$S2457-4,0)&amp;"")</f>
        <v/>
      </c>
      <c r="E2457" s="294" t="str">
        <f ca="1">IF(ISERROR($S2457),"",OFFSET('Smelter Reference List'!$D$4,$S2457-4,0)&amp;"")</f>
        <v/>
      </c>
      <c r="F2457" s="294" t="str">
        <f ca="1">IF(ISERROR($S2457),"",OFFSET('Smelter Reference List'!$E$4,$S2457-4,0))</f>
        <v/>
      </c>
      <c r="G2457" s="294" t="str">
        <f ca="1">IF(C2457=$U$4,"Enter smelter details", IF(ISERROR($S2457),"",OFFSET('Smelter Reference List'!$F$4,$S2457-4,0)))</f>
        <v/>
      </c>
      <c r="H2457" s="295" t="str">
        <f ca="1">IF(ISERROR($S2457),"",OFFSET('Smelter Reference List'!$G$4,$S2457-4,0))</f>
        <v/>
      </c>
      <c r="I2457" s="296" t="str">
        <f ca="1">IF(ISERROR($S2457),"",OFFSET('Smelter Reference List'!$H$4,$S2457-4,0))</f>
        <v/>
      </c>
      <c r="J2457" s="296" t="str">
        <f ca="1">IF(ISERROR($S2457),"",OFFSET('Smelter Reference List'!$I$4,$S2457-4,0))</f>
        <v/>
      </c>
      <c r="K2457" s="297"/>
      <c r="L2457" s="297"/>
      <c r="M2457" s="297"/>
      <c r="N2457" s="297"/>
      <c r="O2457" s="297"/>
      <c r="P2457" s="297"/>
      <c r="Q2457" s="298"/>
      <c r="R2457" s="227"/>
      <c r="S2457" s="228" t="e">
        <f>IF(C2457="",NA(),MATCH($B2457&amp;$C2457,'Smelter Reference List'!$J:$J,0))</f>
        <v>#N/A</v>
      </c>
      <c r="T2457" s="229"/>
      <c r="U2457" s="229">
        <f t="shared" ca="1" si="77"/>
        <v>0</v>
      </c>
      <c r="V2457" s="229"/>
      <c r="W2457" s="229"/>
      <c r="Y2457" s="223" t="str">
        <f t="shared" si="78"/>
        <v/>
      </c>
    </row>
    <row r="2458" spans="1:25" s="223" customFormat="1" ht="20.25">
      <c r="A2458" s="293"/>
      <c r="B2458" s="294" t="str">
        <f>IF(LEN(A2458)=0,"",INDEX('Smelter Reference List'!$A:$A,MATCH($A2458,'Smelter Reference List'!$E:$E,0)))</f>
        <v/>
      </c>
      <c r="C2458" s="300" t="str">
        <f>IF(LEN(A2458)=0,"",INDEX('Smelter Reference List'!$C:$C,MATCH($A2458,'Smelter Reference List'!$E:$E,0)))</f>
        <v/>
      </c>
      <c r="D2458" s="294" t="str">
        <f ca="1">IF(ISERROR($S2458),"",OFFSET('Smelter Reference List'!$C$4,$S2458-4,0)&amp;"")</f>
        <v/>
      </c>
      <c r="E2458" s="294" t="str">
        <f ca="1">IF(ISERROR($S2458),"",OFFSET('Smelter Reference List'!$D$4,$S2458-4,0)&amp;"")</f>
        <v/>
      </c>
      <c r="F2458" s="294" t="str">
        <f ca="1">IF(ISERROR($S2458),"",OFFSET('Smelter Reference List'!$E$4,$S2458-4,0))</f>
        <v/>
      </c>
      <c r="G2458" s="294" t="str">
        <f ca="1">IF(C2458=$U$4,"Enter smelter details", IF(ISERROR($S2458),"",OFFSET('Smelter Reference List'!$F$4,$S2458-4,0)))</f>
        <v/>
      </c>
      <c r="H2458" s="295" t="str">
        <f ca="1">IF(ISERROR($S2458),"",OFFSET('Smelter Reference List'!$G$4,$S2458-4,0))</f>
        <v/>
      </c>
      <c r="I2458" s="296" t="str">
        <f ca="1">IF(ISERROR($S2458),"",OFFSET('Smelter Reference List'!$H$4,$S2458-4,0))</f>
        <v/>
      </c>
      <c r="J2458" s="296" t="str">
        <f ca="1">IF(ISERROR($S2458),"",OFFSET('Smelter Reference List'!$I$4,$S2458-4,0))</f>
        <v/>
      </c>
      <c r="K2458" s="297"/>
      <c r="L2458" s="297"/>
      <c r="M2458" s="297"/>
      <c r="N2458" s="297"/>
      <c r="O2458" s="297"/>
      <c r="P2458" s="297"/>
      <c r="Q2458" s="298"/>
      <c r="R2458" s="227"/>
      <c r="S2458" s="228" t="e">
        <f>IF(C2458="",NA(),MATCH($B2458&amp;$C2458,'Smelter Reference List'!$J:$J,0))</f>
        <v>#N/A</v>
      </c>
      <c r="T2458" s="229"/>
      <c r="U2458" s="229">
        <f t="shared" ca="1" si="77"/>
        <v>0</v>
      </c>
      <c r="V2458" s="229"/>
      <c r="W2458" s="229"/>
      <c r="Y2458" s="223" t="str">
        <f t="shared" si="78"/>
        <v/>
      </c>
    </row>
    <row r="2459" spans="1:25" s="223" customFormat="1" ht="20.25">
      <c r="A2459" s="293"/>
      <c r="B2459" s="294" t="str">
        <f>IF(LEN(A2459)=0,"",INDEX('Smelter Reference List'!$A:$A,MATCH($A2459,'Smelter Reference List'!$E:$E,0)))</f>
        <v/>
      </c>
      <c r="C2459" s="300" t="str">
        <f>IF(LEN(A2459)=0,"",INDEX('Smelter Reference List'!$C:$C,MATCH($A2459,'Smelter Reference List'!$E:$E,0)))</f>
        <v/>
      </c>
      <c r="D2459" s="294" t="str">
        <f ca="1">IF(ISERROR($S2459),"",OFFSET('Smelter Reference List'!$C$4,$S2459-4,0)&amp;"")</f>
        <v/>
      </c>
      <c r="E2459" s="294" t="str">
        <f ca="1">IF(ISERROR($S2459),"",OFFSET('Smelter Reference List'!$D$4,$S2459-4,0)&amp;"")</f>
        <v/>
      </c>
      <c r="F2459" s="294" t="str">
        <f ca="1">IF(ISERROR($S2459),"",OFFSET('Smelter Reference List'!$E$4,$S2459-4,0))</f>
        <v/>
      </c>
      <c r="G2459" s="294" t="str">
        <f ca="1">IF(C2459=$U$4,"Enter smelter details", IF(ISERROR($S2459),"",OFFSET('Smelter Reference List'!$F$4,$S2459-4,0)))</f>
        <v/>
      </c>
      <c r="H2459" s="295" t="str">
        <f ca="1">IF(ISERROR($S2459),"",OFFSET('Smelter Reference List'!$G$4,$S2459-4,0))</f>
        <v/>
      </c>
      <c r="I2459" s="296" t="str">
        <f ca="1">IF(ISERROR($S2459),"",OFFSET('Smelter Reference List'!$H$4,$S2459-4,0))</f>
        <v/>
      </c>
      <c r="J2459" s="296" t="str">
        <f ca="1">IF(ISERROR($S2459),"",OFFSET('Smelter Reference List'!$I$4,$S2459-4,0))</f>
        <v/>
      </c>
      <c r="K2459" s="297"/>
      <c r="L2459" s="297"/>
      <c r="M2459" s="297"/>
      <c r="N2459" s="297"/>
      <c r="O2459" s="297"/>
      <c r="P2459" s="297"/>
      <c r="Q2459" s="298"/>
      <c r="R2459" s="227"/>
      <c r="S2459" s="228" t="e">
        <f>IF(C2459="",NA(),MATCH($B2459&amp;$C2459,'Smelter Reference List'!$J:$J,0))</f>
        <v>#N/A</v>
      </c>
      <c r="T2459" s="229"/>
      <c r="U2459" s="229">
        <f t="shared" ca="1" si="77"/>
        <v>0</v>
      </c>
      <c r="V2459" s="229"/>
      <c r="W2459" s="229"/>
      <c r="Y2459" s="223" t="str">
        <f t="shared" si="78"/>
        <v/>
      </c>
    </row>
    <row r="2460" spans="1:25" s="223" customFormat="1" ht="20.25">
      <c r="A2460" s="293"/>
      <c r="B2460" s="294" t="str">
        <f>IF(LEN(A2460)=0,"",INDEX('Smelter Reference List'!$A:$A,MATCH($A2460,'Smelter Reference List'!$E:$E,0)))</f>
        <v/>
      </c>
      <c r="C2460" s="300" t="str">
        <f>IF(LEN(A2460)=0,"",INDEX('Smelter Reference List'!$C:$C,MATCH($A2460,'Smelter Reference List'!$E:$E,0)))</f>
        <v/>
      </c>
      <c r="D2460" s="294" t="str">
        <f ca="1">IF(ISERROR($S2460),"",OFFSET('Smelter Reference List'!$C$4,$S2460-4,0)&amp;"")</f>
        <v/>
      </c>
      <c r="E2460" s="294" t="str">
        <f ca="1">IF(ISERROR($S2460),"",OFFSET('Smelter Reference List'!$D$4,$S2460-4,0)&amp;"")</f>
        <v/>
      </c>
      <c r="F2460" s="294" t="str">
        <f ca="1">IF(ISERROR($S2460),"",OFFSET('Smelter Reference List'!$E$4,$S2460-4,0))</f>
        <v/>
      </c>
      <c r="G2460" s="294" t="str">
        <f ca="1">IF(C2460=$U$4,"Enter smelter details", IF(ISERROR($S2460),"",OFFSET('Smelter Reference List'!$F$4,$S2460-4,0)))</f>
        <v/>
      </c>
      <c r="H2460" s="295" t="str">
        <f ca="1">IF(ISERROR($S2460),"",OFFSET('Smelter Reference List'!$G$4,$S2460-4,0))</f>
        <v/>
      </c>
      <c r="I2460" s="296" t="str">
        <f ca="1">IF(ISERROR($S2460),"",OFFSET('Smelter Reference List'!$H$4,$S2460-4,0))</f>
        <v/>
      </c>
      <c r="J2460" s="296" t="str">
        <f ca="1">IF(ISERROR($S2460),"",OFFSET('Smelter Reference List'!$I$4,$S2460-4,0))</f>
        <v/>
      </c>
      <c r="K2460" s="297"/>
      <c r="L2460" s="297"/>
      <c r="M2460" s="297"/>
      <c r="N2460" s="297"/>
      <c r="O2460" s="297"/>
      <c r="P2460" s="297"/>
      <c r="Q2460" s="298"/>
      <c r="R2460" s="227"/>
      <c r="S2460" s="228" t="e">
        <f>IF(C2460="",NA(),MATCH($B2460&amp;$C2460,'Smelter Reference List'!$J:$J,0))</f>
        <v>#N/A</v>
      </c>
      <c r="T2460" s="229"/>
      <c r="U2460" s="229">
        <f t="shared" ca="1" si="77"/>
        <v>0</v>
      </c>
      <c r="V2460" s="229"/>
      <c r="W2460" s="229"/>
      <c r="Y2460" s="223" t="str">
        <f t="shared" si="78"/>
        <v/>
      </c>
    </row>
    <row r="2461" spans="1:25" s="223" customFormat="1" ht="20.25">
      <c r="A2461" s="293"/>
      <c r="B2461" s="294" t="str">
        <f>IF(LEN(A2461)=0,"",INDEX('Smelter Reference List'!$A:$A,MATCH($A2461,'Smelter Reference List'!$E:$E,0)))</f>
        <v/>
      </c>
      <c r="C2461" s="300" t="str">
        <f>IF(LEN(A2461)=0,"",INDEX('Smelter Reference List'!$C:$C,MATCH($A2461,'Smelter Reference List'!$E:$E,0)))</f>
        <v/>
      </c>
      <c r="D2461" s="294" t="str">
        <f ca="1">IF(ISERROR($S2461),"",OFFSET('Smelter Reference List'!$C$4,$S2461-4,0)&amp;"")</f>
        <v/>
      </c>
      <c r="E2461" s="294" t="str">
        <f ca="1">IF(ISERROR($S2461),"",OFFSET('Smelter Reference List'!$D$4,$S2461-4,0)&amp;"")</f>
        <v/>
      </c>
      <c r="F2461" s="294" t="str">
        <f ca="1">IF(ISERROR($S2461),"",OFFSET('Smelter Reference List'!$E$4,$S2461-4,0))</f>
        <v/>
      </c>
      <c r="G2461" s="294" t="str">
        <f ca="1">IF(C2461=$U$4,"Enter smelter details", IF(ISERROR($S2461),"",OFFSET('Smelter Reference List'!$F$4,$S2461-4,0)))</f>
        <v/>
      </c>
      <c r="H2461" s="295" t="str">
        <f ca="1">IF(ISERROR($S2461),"",OFFSET('Smelter Reference List'!$G$4,$S2461-4,0))</f>
        <v/>
      </c>
      <c r="I2461" s="296" t="str">
        <f ca="1">IF(ISERROR($S2461),"",OFFSET('Smelter Reference List'!$H$4,$S2461-4,0))</f>
        <v/>
      </c>
      <c r="J2461" s="296" t="str">
        <f ca="1">IF(ISERROR($S2461),"",OFFSET('Smelter Reference List'!$I$4,$S2461-4,0))</f>
        <v/>
      </c>
      <c r="K2461" s="297"/>
      <c r="L2461" s="297"/>
      <c r="M2461" s="297"/>
      <c r="N2461" s="297"/>
      <c r="O2461" s="297"/>
      <c r="P2461" s="297"/>
      <c r="Q2461" s="298"/>
      <c r="R2461" s="227"/>
      <c r="S2461" s="228" t="e">
        <f>IF(C2461="",NA(),MATCH($B2461&amp;$C2461,'Smelter Reference List'!$J:$J,0))</f>
        <v>#N/A</v>
      </c>
      <c r="T2461" s="229"/>
      <c r="U2461" s="229">
        <f t="shared" ca="1" si="77"/>
        <v>0</v>
      </c>
      <c r="V2461" s="229"/>
      <c r="W2461" s="229"/>
      <c r="Y2461" s="223" t="str">
        <f t="shared" si="78"/>
        <v/>
      </c>
    </row>
    <row r="2462" spans="1:25" s="223" customFormat="1" ht="20.25">
      <c r="A2462" s="293"/>
      <c r="B2462" s="294" t="str">
        <f>IF(LEN(A2462)=0,"",INDEX('Smelter Reference List'!$A:$A,MATCH($A2462,'Smelter Reference List'!$E:$E,0)))</f>
        <v/>
      </c>
      <c r="C2462" s="300" t="str">
        <f>IF(LEN(A2462)=0,"",INDEX('Smelter Reference List'!$C:$C,MATCH($A2462,'Smelter Reference List'!$E:$E,0)))</f>
        <v/>
      </c>
      <c r="D2462" s="294" t="str">
        <f ca="1">IF(ISERROR($S2462),"",OFFSET('Smelter Reference List'!$C$4,$S2462-4,0)&amp;"")</f>
        <v/>
      </c>
      <c r="E2462" s="294" t="str">
        <f ca="1">IF(ISERROR($S2462),"",OFFSET('Smelter Reference List'!$D$4,$S2462-4,0)&amp;"")</f>
        <v/>
      </c>
      <c r="F2462" s="294" t="str">
        <f ca="1">IF(ISERROR($S2462),"",OFFSET('Smelter Reference List'!$E$4,$S2462-4,0))</f>
        <v/>
      </c>
      <c r="G2462" s="294" t="str">
        <f ca="1">IF(C2462=$U$4,"Enter smelter details", IF(ISERROR($S2462),"",OFFSET('Smelter Reference List'!$F$4,$S2462-4,0)))</f>
        <v/>
      </c>
      <c r="H2462" s="295" t="str">
        <f ca="1">IF(ISERROR($S2462),"",OFFSET('Smelter Reference List'!$G$4,$S2462-4,0))</f>
        <v/>
      </c>
      <c r="I2462" s="296" t="str">
        <f ca="1">IF(ISERROR($S2462),"",OFFSET('Smelter Reference List'!$H$4,$S2462-4,0))</f>
        <v/>
      </c>
      <c r="J2462" s="296" t="str">
        <f ca="1">IF(ISERROR($S2462),"",OFFSET('Smelter Reference List'!$I$4,$S2462-4,0))</f>
        <v/>
      </c>
      <c r="K2462" s="297"/>
      <c r="L2462" s="297"/>
      <c r="M2462" s="297"/>
      <c r="N2462" s="297"/>
      <c r="O2462" s="297"/>
      <c r="P2462" s="297"/>
      <c r="Q2462" s="298"/>
      <c r="R2462" s="227"/>
      <c r="S2462" s="228" t="e">
        <f>IF(C2462="",NA(),MATCH($B2462&amp;$C2462,'Smelter Reference List'!$J:$J,0))</f>
        <v>#N/A</v>
      </c>
      <c r="T2462" s="229"/>
      <c r="U2462" s="229">
        <f t="shared" ca="1" si="77"/>
        <v>0</v>
      </c>
      <c r="V2462" s="229"/>
      <c r="W2462" s="229"/>
      <c r="Y2462" s="223" t="str">
        <f t="shared" si="78"/>
        <v/>
      </c>
    </row>
    <row r="2463" spans="1:25" s="223" customFormat="1" ht="20.25">
      <c r="A2463" s="293"/>
      <c r="B2463" s="294" t="str">
        <f>IF(LEN(A2463)=0,"",INDEX('Smelter Reference List'!$A:$A,MATCH($A2463,'Smelter Reference List'!$E:$E,0)))</f>
        <v/>
      </c>
      <c r="C2463" s="300" t="str">
        <f>IF(LEN(A2463)=0,"",INDEX('Smelter Reference List'!$C:$C,MATCH($A2463,'Smelter Reference List'!$E:$E,0)))</f>
        <v/>
      </c>
      <c r="D2463" s="294" t="str">
        <f ca="1">IF(ISERROR($S2463),"",OFFSET('Smelter Reference List'!$C$4,$S2463-4,0)&amp;"")</f>
        <v/>
      </c>
      <c r="E2463" s="294" t="str">
        <f ca="1">IF(ISERROR($S2463),"",OFFSET('Smelter Reference List'!$D$4,$S2463-4,0)&amp;"")</f>
        <v/>
      </c>
      <c r="F2463" s="294" t="str">
        <f ca="1">IF(ISERROR($S2463),"",OFFSET('Smelter Reference List'!$E$4,$S2463-4,0))</f>
        <v/>
      </c>
      <c r="G2463" s="294" t="str">
        <f ca="1">IF(C2463=$U$4,"Enter smelter details", IF(ISERROR($S2463),"",OFFSET('Smelter Reference List'!$F$4,$S2463-4,0)))</f>
        <v/>
      </c>
      <c r="H2463" s="295" t="str">
        <f ca="1">IF(ISERROR($S2463),"",OFFSET('Smelter Reference List'!$G$4,$S2463-4,0))</f>
        <v/>
      </c>
      <c r="I2463" s="296" t="str">
        <f ca="1">IF(ISERROR($S2463),"",OFFSET('Smelter Reference List'!$H$4,$S2463-4,0))</f>
        <v/>
      </c>
      <c r="J2463" s="296" t="str">
        <f ca="1">IF(ISERROR($S2463),"",OFFSET('Smelter Reference List'!$I$4,$S2463-4,0))</f>
        <v/>
      </c>
      <c r="K2463" s="297"/>
      <c r="L2463" s="297"/>
      <c r="M2463" s="297"/>
      <c r="N2463" s="297"/>
      <c r="O2463" s="297"/>
      <c r="P2463" s="297"/>
      <c r="Q2463" s="298"/>
      <c r="R2463" s="227"/>
      <c r="S2463" s="228" t="e">
        <f>IF(C2463="",NA(),MATCH($B2463&amp;$C2463,'Smelter Reference List'!$J:$J,0))</f>
        <v>#N/A</v>
      </c>
      <c r="T2463" s="229"/>
      <c r="U2463" s="229">
        <f t="shared" ca="1" si="77"/>
        <v>0</v>
      </c>
      <c r="V2463" s="229"/>
      <c r="W2463" s="229"/>
      <c r="Y2463" s="223" t="str">
        <f t="shared" si="78"/>
        <v/>
      </c>
    </row>
    <row r="2464" spans="1:25" s="223" customFormat="1" ht="20.25">
      <c r="A2464" s="293"/>
      <c r="B2464" s="294" t="str">
        <f>IF(LEN(A2464)=0,"",INDEX('Smelter Reference List'!$A:$A,MATCH($A2464,'Smelter Reference List'!$E:$E,0)))</f>
        <v/>
      </c>
      <c r="C2464" s="300" t="str">
        <f>IF(LEN(A2464)=0,"",INDEX('Smelter Reference List'!$C:$C,MATCH($A2464,'Smelter Reference List'!$E:$E,0)))</f>
        <v/>
      </c>
      <c r="D2464" s="294" t="str">
        <f ca="1">IF(ISERROR($S2464),"",OFFSET('Smelter Reference List'!$C$4,$S2464-4,0)&amp;"")</f>
        <v/>
      </c>
      <c r="E2464" s="294" t="str">
        <f ca="1">IF(ISERROR($S2464),"",OFFSET('Smelter Reference List'!$D$4,$S2464-4,0)&amp;"")</f>
        <v/>
      </c>
      <c r="F2464" s="294" t="str">
        <f ca="1">IF(ISERROR($S2464),"",OFFSET('Smelter Reference List'!$E$4,$S2464-4,0))</f>
        <v/>
      </c>
      <c r="G2464" s="294" t="str">
        <f ca="1">IF(C2464=$U$4,"Enter smelter details", IF(ISERROR($S2464),"",OFFSET('Smelter Reference List'!$F$4,$S2464-4,0)))</f>
        <v/>
      </c>
      <c r="H2464" s="295" t="str">
        <f ca="1">IF(ISERROR($S2464),"",OFFSET('Smelter Reference List'!$G$4,$S2464-4,0))</f>
        <v/>
      </c>
      <c r="I2464" s="296" t="str">
        <f ca="1">IF(ISERROR($S2464),"",OFFSET('Smelter Reference List'!$H$4,$S2464-4,0))</f>
        <v/>
      </c>
      <c r="J2464" s="296" t="str">
        <f ca="1">IF(ISERROR($S2464),"",OFFSET('Smelter Reference List'!$I$4,$S2464-4,0))</f>
        <v/>
      </c>
      <c r="K2464" s="297"/>
      <c r="L2464" s="297"/>
      <c r="M2464" s="297"/>
      <c r="N2464" s="297"/>
      <c r="O2464" s="297"/>
      <c r="P2464" s="297"/>
      <c r="Q2464" s="298"/>
      <c r="R2464" s="227"/>
      <c r="S2464" s="228" t="e">
        <f>IF(C2464="",NA(),MATCH($B2464&amp;$C2464,'Smelter Reference List'!$J:$J,0))</f>
        <v>#N/A</v>
      </c>
      <c r="T2464" s="229"/>
      <c r="U2464" s="229">
        <f t="shared" ca="1" si="77"/>
        <v>0</v>
      </c>
      <c r="V2464" s="229"/>
      <c r="W2464" s="229"/>
      <c r="Y2464" s="223" t="str">
        <f t="shared" si="78"/>
        <v/>
      </c>
    </row>
    <row r="2465" spans="1:25" s="223" customFormat="1" ht="20.25">
      <c r="A2465" s="293"/>
      <c r="B2465" s="294" t="str">
        <f>IF(LEN(A2465)=0,"",INDEX('Smelter Reference List'!$A:$A,MATCH($A2465,'Smelter Reference List'!$E:$E,0)))</f>
        <v/>
      </c>
      <c r="C2465" s="300" t="str">
        <f>IF(LEN(A2465)=0,"",INDEX('Smelter Reference List'!$C:$C,MATCH($A2465,'Smelter Reference List'!$E:$E,0)))</f>
        <v/>
      </c>
      <c r="D2465" s="294" t="str">
        <f ca="1">IF(ISERROR($S2465),"",OFFSET('Smelter Reference List'!$C$4,$S2465-4,0)&amp;"")</f>
        <v/>
      </c>
      <c r="E2465" s="294" t="str">
        <f ca="1">IF(ISERROR($S2465),"",OFFSET('Smelter Reference List'!$D$4,$S2465-4,0)&amp;"")</f>
        <v/>
      </c>
      <c r="F2465" s="294" t="str">
        <f ca="1">IF(ISERROR($S2465),"",OFFSET('Smelter Reference List'!$E$4,$S2465-4,0))</f>
        <v/>
      </c>
      <c r="G2465" s="294" t="str">
        <f ca="1">IF(C2465=$U$4,"Enter smelter details", IF(ISERROR($S2465),"",OFFSET('Smelter Reference List'!$F$4,$S2465-4,0)))</f>
        <v/>
      </c>
      <c r="H2465" s="295" t="str">
        <f ca="1">IF(ISERROR($S2465),"",OFFSET('Smelter Reference List'!$G$4,$S2465-4,0))</f>
        <v/>
      </c>
      <c r="I2465" s="296" t="str">
        <f ca="1">IF(ISERROR($S2465),"",OFFSET('Smelter Reference List'!$H$4,$S2465-4,0))</f>
        <v/>
      </c>
      <c r="J2465" s="296" t="str">
        <f ca="1">IF(ISERROR($S2465),"",OFFSET('Smelter Reference List'!$I$4,$S2465-4,0))</f>
        <v/>
      </c>
      <c r="K2465" s="297"/>
      <c r="L2465" s="297"/>
      <c r="M2465" s="297"/>
      <c r="N2465" s="297"/>
      <c r="O2465" s="297"/>
      <c r="P2465" s="297"/>
      <c r="Q2465" s="298"/>
      <c r="R2465" s="227"/>
      <c r="S2465" s="228" t="e">
        <f>IF(C2465="",NA(),MATCH($B2465&amp;$C2465,'Smelter Reference List'!$J:$J,0))</f>
        <v>#N/A</v>
      </c>
      <c r="T2465" s="229"/>
      <c r="U2465" s="229">
        <f t="shared" ca="1" si="77"/>
        <v>0</v>
      </c>
      <c r="V2465" s="229"/>
      <c r="W2465" s="229"/>
      <c r="Y2465" s="223" t="str">
        <f t="shared" si="78"/>
        <v/>
      </c>
    </row>
    <row r="2466" spans="1:25" s="223" customFormat="1" ht="20.25">
      <c r="A2466" s="293"/>
      <c r="B2466" s="294" t="str">
        <f>IF(LEN(A2466)=0,"",INDEX('Smelter Reference List'!$A:$A,MATCH($A2466,'Smelter Reference List'!$E:$E,0)))</f>
        <v/>
      </c>
      <c r="C2466" s="300" t="str">
        <f>IF(LEN(A2466)=0,"",INDEX('Smelter Reference List'!$C:$C,MATCH($A2466,'Smelter Reference List'!$E:$E,0)))</f>
        <v/>
      </c>
      <c r="D2466" s="294" t="str">
        <f ca="1">IF(ISERROR($S2466),"",OFFSET('Smelter Reference List'!$C$4,$S2466-4,0)&amp;"")</f>
        <v/>
      </c>
      <c r="E2466" s="294" t="str">
        <f ca="1">IF(ISERROR($S2466),"",OFFSET('Smelter Reference List'!$D$4,$S2466-4,0)&amp;"")</f>
        <v/>
      </c>
      <c r="F2466" s="294" t="str">
        <f ca="1">IF(ISERROR($S2466),"",OFFSET('Smelter Reference List'!$E$4,$S2466-4,0))</f>
        <v/>
      </c>
      <c r="G2466" s="294" t="str">
        <f ca="1">IF(C2466=$U$4,"Enter smelter details", IF(ISERROR($S2466),"",OFFSET('Smelter Reference List'!$F$4,$S2466-4,0)))</f>
        <v/>
      </c>
      <c r="H2466" s="295" t="str">
        <f ca="1">IF(ISERROR($S2466),"",OFFSET('Smelter Reference List'!$G$4,$S2466-4,0))</f>
        <v/>
      </c>
      <c r="I2466" s="296" t="str">
        <f ca="1">IF(ISERROR($S2466),"",OFFSET('Smelter Reference List'!$H$4,$S2466-4,0))</f>
        <v/>
      </c>
      <c r="J2466" s="296" t="str">
        <f ca="1">IF(ISERROR($S2466),"",OFFSET('Smelter Reference List'!$I$4,$S2466-4,0))</f>
        <v/>
      </c>
      <c r="K2466" s="297"/>
      <c r="L2466" s="297"/>
      <c r="M2466" s="297"/>
      <c r="N2466" s="297"/>
      <c r="O2466" s="297"/>
      <c r="P2466" s="297"/>
      <c r="Q2466" s="298"/>
      <c r="R2466" s="227"/>
      <c r="S2466" s="228" t="e">
        <f>IF(C2466="",NA(),MATCH($B2466&amp;$C2466,'Smelter Reference List'!$J:$J,0))</f>
        <v>#N/A</v>
      </c>
      <c r="T2466" s="229"/>
      <c r="U2466" s="229">
        <f t="shared" ca="1" si="77"/>
        <v>0</v>
      </c>
      <c r="V2466" s="229"/>
      <c r="W2466" s="229"/>
      <c r="Y2466" s="223" t="str">
        <f t="shared" si="78"/>
        <v/>
      </c>
    </row>
    <row r="2467" spans="1:25" s="223" customFormat="1" ht="20.25">
      <c r="A2467" s="293"/>
      <c r="B2467" s="294" t="str">
        <f>IF(LEN(A2467)=0,"",INDEX('Smelter Reference List'!$A:$A,MATCH($A2467,'Smelter Reference List'!$E:$E,0)))</f>
        <v/>
      </c>
      <c r="C2467" s="300" t="str">
        <f>IF(LEN(A2467)=0,"",INDEX('Smelter Reference List'!$C:$C,MATCH($A2467,'Smelter Reference List'!$E:$E,0)))</f>
        <v/>
      </c>
      <c r="D2467" s="294" t="str">
        <f ca="1">IF(ISERROR($S2467),"",OFFSET('Smelter Reference List'!$C$4,$S2467-4,0)&amp;"")</f>
        <v/>
      </c>
      <c r="E2467" s="294" t="str">
        <f ca="1">IF(ISERROR($S2467),"",OFFSET('Smelter Reference List'!$D$4,$S2467-4,0)&amp;"")</f>
        <v/>
      </c>
      <c r="F2467" s="294" t="str">
        <f ca="1">IF(ISERROR($S2467),"",OFFSET('Smelter Reference List'!$E$4,$S2467-4,0))</f>
        <v/>
      </c>
      <c r="G2467" s="294" t="str">
        <f ca="1">IF(C2467=$U$4,"Enter smelter details", IF(ISERROR($S2467),"",OFFSET('Smelter Reference List'!$F$4,$S2467-4,0)))</f>
        <v/>
      </c>
      <c r="H2467" s="295" t="str">
        <f ca="1">IF(ISERROR($S2467),"",OFFSET('Smelter Reference List'!$G$4,$S2467-4,0))</f>
        <v/>
      </c>
      <c r="I2467" s="296" t="str">
        <f ca="1">IF(ISERROR($S2467),"",OFFSET('Smelter Reference List'!$H$4,$S2467-4,0))</f>
        <v/>
      </c>
      <c r="J2467" s="296" t="str">
        <f ca="1">IF(ISERROR($S2467),"",OFFSET('Smelter Reference List'!$I$4,$S2467-4,0))</f>
        <v/>
      </c>
      <c r="K2467" s="297"/>
      <c r="L2467" s="297"/>
      <c r="M2467" s="297"/>
      <c r="N2467" s="297"/>
      <c r="O2467" s="297"/>
      <c r="P2467" s="297"/>
      <c r="Q2467" s="298"/>
      <c r="R2467" s="227"/>
      <c r="S2467" s="228" t="e">
        <f>IF(C2467="",NA(),MATCH($B2467&amp;$C2467,'Smelter Reference List'!$J:$J,0))</f>
        <v>#N/A</v>
      </c>
      <c r="T2467" s="229"/>
      <c r="U2467" s="229">
        <f t="shared" ca="1" si="77"/>
        <v>0</v>
      </c>
      <c r="V2467" s="229"/>
      <c r="W2467" s="229"/>
      <c r="Y2467" s="223" t="str">
        <f t="shared" si="78"/>
        <v/>
      </c>
    </row>
    <row r="2468" spans="1:25" s="223" customFormat="1" ht="20.25">
      <c r="A2468" s="293"/>
      <c r="B2468" s="294" t="str">
        <f>IF(LEN(A2468)=0,"",INDEX('Smelter Reference List'!$A:$A,MATCH($A2468,'Smelter Reference List'!$E:$E,0)))</f>
        <v/>
      </c>
      <c r="C2468" s="300" t="str">
        <f>IF(LEN(A2468)=0,"",INDEX('Smelter Reference List'!$C:$C,MATCH($A2468,'Smelter Reference List'!$E:$E,0)))</f>
        <v/>
      </c>
      <c r="D2468" s="294" t="str">
        <f ca="1">IF(ISERROR($S2468),"",OFFSET('Smelter Reference List'!$C$4,$S2468-4,0)&amp;"")</f>
        <v/>
      </c>
      <c r="E2468" s="294" t="str">
        <f ca="1">IF(ISERROR($S2468),"",OFFSET('Smelter Reference List'!$D$4,$S2468-4,0)&amp;"")</f>
        <v/>
      </c>
      <c r="F2468" s="294" t="str">
        <f ca="1">IF(ISERROR($S2468),"",OFFSET('Smelter Reference List'!$E$4,$S2468-4,0))</f>
        <v/>
      </c>
      <c r="G2468" s="294" t="str">
        <f ca="1">IF(C2468=$U$4,"Enter smelter details", IF(ISERROR($S2468),"",OFFSET('Smelter Reference List'!$F$4,$S2468-4,0)))</f>
        <v/>
      </c>
      <c r="H2468" s="295" t="str">
        <f ca="1">IF(ISERROR($S2468),"",OFFSET('Smelter Reference List'!$G$4,$S2468-4,0))</f>
        <v/>
      </c>
      <c r="I2468" s="296" t="str">
        <f ca="1">IF(ISERROR($S2468),"",OFFSET('Smelter Reference List'!$H$4,$S2468-4,0))</f>
        <v/>
      </c>
      <c r="J2468" s="296" t="str">
        <f ca="1">IF(ISERROR($S2468),"",OFFSET('Smelter Reference List'!$I$4,$S2468-4,0))</f>
        <v/>
      </c>
      <c r="K2468" s="297"/>
      <c r="L2468" s="297"/>
      <c r="M2468" s="297"/>
      <c r="N2468" s="297"/>
      <c r="O2468" s="297"/>
      <c r="P2468" s="297"/>
      <c r="Q2468" s="298"/>
      <c r="R2468" s="227"/>
      <c r="S2468" s="228" t="e">
        <f>IF(C2468="",NA(),MATCH($B2468&amp;$C2468,'Smelter Reference List'!$J:$J,0))</f>
        <v>#N/A</v>
      </c>
      <c r="T2468" s="229"/>
      <c r="U2468" s="229">
        <f t="shared" ca="1" si="77"/>
        <v>0</v>
      </c>
      <c r="V2468" s="229"/>
      <c r="W2468" s="229"/>
      <c r="Y2468" s="223" t="str">
        <f t="shared" si="78"/>
        <v/>
      </c>
    </row>
    <row r="2469" spans="1:25" s="223" customFormat="1" ht="20.25">
      <c r="A2469" s="293"/>
      <c r="B2469" s="294" t="str">
        <f>IF(LEN(A2469)=0,"",INDEX('Smelter Reference List'!$A:$A,MATCH($A2469,'Smelter Reference List'!$E:$E,0)))</f>
        <v/>
      </c>
      <c r="C2469" s="300" t="str">
        <f>IF(LEN(A2469)=0,"",INDEX('Smelter Reference List'!$C:$C,MATCH($A2469,'Smelter Reference List'!$E:$E,0)))</f>
        <v/>
      </c>
      <c r="D2469" s="294" t="str">
        <f ca="1">IF(ISERROR($S2469),"",OFFSET('Smelter Reference List'!$C$4,$S2469-4,0)&amp;"")</f>
        <v/>
      </c>
      <c r="E2469" s="294" t="str">
        <f ca="1">IF(ISERROR($S2469),"",OFFSET('Smelter Reference List'!$D$4,$S2469-4,0)&amp;"")</f>
        <v/>
      </c>
      <c r="F2469" s="294" t="str">
        <f ca="1">IF(ISERROR($S2469),"",OFFSET('Smelter Reference List'!$E$4,$S2469-4,0))</f>
        <v/>
      </c>
      <c r="G2469" s="294" t="str">
        <f ca="1">IF(C2469=$U$4,"Enter smelter details", IF(ISERROR($S2469),"",OFFSET('Smelter Reference List'!$F$4,$S2469-4,0)))</f>
        <v/>
      </c>
      <c r="H2469" s="295" t="str">
        <f ca="1">IF(ISERROR($S2469),"",OFFSET('Smelter Reference List'!$G$4,$S2469-4,0))</f>
        <v/>
      </c>
      <c r="I2469" s="296" t="str">
        <f ca="1">IF(ISERROR($S2469),"",OFFSET('Smelter Reference List'!$H$4,$S2469-4,0))</f>
        <v/>
      </c>
      <c r="J2469" s="296" t="str">
        <f ca="1">IF(ISERROR($S2469),"",OFFSET('Smelter Reference List'!$I$4,$S2469-4,0))</f>
        <v/>
      </c>
      <c r="K2469" s="297"/>
      <c r="L2469" s="297"/>
      <c r="M2469" s="297"/>
      <c r="N2469" s="297"/>
      <c r="O2469" s="297"/>
      <c r="P2469" s="297"/>
      <c r="Q2469" s="298"/>
      <c r="R2469" s="227"/>
      <c r="S2469" s="228" t="e">
        <f>IF(C2469="",NA(),MATCH($B2469&amp;$C2469,'Smelter Reference List'!$J:$J,0))</f>
        <v>#N/A</v>
      </c>
      <c r="T2469" s="229"/>
      <c r="U2469" s="229">
        <f t="shared" ca="1" si="77"/>
        <v>0</v>
      </c>
      <c r="V2469" s="229"/>
      <c r="W2469" s="229"/>
      <c r="Y2469" s="223" t="str">
        <f t="shared" si="78"/>
        <v/>
      </c>
    </row>
    <row r="2470" spans="1:25" s="223" customFormat="1" ht="20.25">
      <c r="A2470" s="293"/>
      <c r="B2470" s="294" t="str">
        <f>IF(LEN(A2470)=0,"",INDEX('Smelter Reference List'!$A:$A,MATCH($A2470,'Smelter Reference List'!$E:$E,0)))</f>
        <v/>
      </c>
      <c r="C2470" s="300" t="str">
        <f>IF(LEN(A2470)=0,"",INDEX('Smelter Reference List'!$C:$C,MATCH($A2470,'Smelter Reference List'!$E:$E,0)))</f>
        <v/>
      </c>
      <c r="D2470" s="294" t="str">
        <f ca="1">IF(ISERROR($S2470),"",OFFSET('Smelter Reference List'!$C$4,$S2470-4,0)&amp;"")</f>
        <v/>
      </c>
      <c r="E2470" s="294" t="str">
        <f ca="1">IF(ISERROR($S2470),"",OFFSET('Smelter Reference List'!$D$4,$S2470-4,0)&amp;"")</f>
        <v/>
      </c>
      <c r="F2470" s="294" t="str">
        <f ca="1">IF(ISERROR($S2470),"",OFFSET('Smelter Reference List'!$E$4,$S2470-4,0))</f>
        <v/>
      </c>
      <c r="G2470" s="294" t="str">
        <f ca="1">IF(C2470=$U$4,"Enter smelter details", IF(ISERROR($S2470),"",OFFSET('Smelter Reference List'!$F$4,$S2470-4,0)))</f>
        <v/>
      </c>
      <c r="H2470" s="295" t="str">
        <f ca="1">IF(ISERROR($S2470),"",OFFSET('Smelter Reference List'!$G$4,$S2470-4,0))</f>
        <v/>
      </c>
      <c r="I2470" s="296" t="str">
        <f ca="1">IF(ISERROR($S2470),"",OFFSET('Smelter Reference List'!$H$4,$S2470-4,0))</f>
        <v/>
      </c>
      <c r="J2470" s="296" t="str">
        <f ca="1">IF(ISERROR($S2470),"",OFFSET('Smelter Reference List'!$I$4,$S2470-4,0))</f>
        <v/>
      </c>
      <c r="K2470" s="297"/>
      <c r="L2470" s="297"/>
      <c r="M2470" s="297"/>
      <c r="N2470" s="297"/>
      <c r="O2470" s="297"/>
      <c r="P2470" s="297"/>
      <c r="Q2470" s="298"/>
      <c r="R2470" s="227"/>
      <c r="S2470" s="228" t="e">
        <f>IF(C2470="",NA(),MATCH($B2470&amp;$C2470,'Smelter Reference List'!$J:$J,0))</f>
        <v>#N/A</v>
      </c>
      <c r="T2470" s="229"/>
      <c r="U2470" s="229">
        <f t="shared" ca="1" si="77"/>
        <v>0</v>
      </c>
      <c r="V2470" s="229"/>
      <c r="W2470" s="229"/>
      <c r="Y2470" s="223" t="str">
        <f t="shared" si="78"/>
        <v/>
      </c>
    </row>
    <row r="2471" spans="1:25" s="223" customFormat="1" ht="20.25">
      <c r="A2471" s="293"/>
      <c r="B2471" s="294" t="str">
        <f>IF(LEN(A2471)=0,"",INDEX('Smelter Reference List'!$A:$A,MATCH($A2471,'Smelter Reference List'!$E:$E,0)))</f>
        <v/>
      </c>
      <c r="C2471" s="300" t="str">
        <f>IF(LEN(A2471)=0,"",INDEX('Smelter Reference List'!$C:$C,MATCH($A2471,'Smelter Reference List'!$E:$E,0)))</f>
        <v/>
      </c>
      <c r="D2471" s="294" t="str">
        <f ca="1">IF(ISERROR($S2471),"",OFFSET('Smelter Reference List'!$C$4,$S2471-4,0)&amp;"")</f>
        <v/>
      </c>
      <c r="E2471" s="294" t="str">
        <f ca="1">IF(ISERROR($S2471),"",OFFSET('Smelter Reference List'!$D$4,$S2471-4,0)&amp;"")</f>
        <v/>
      </c>
      <c r="F2471" s="294" t="str">
        <f ca="1">IF(ISERROR($S2471),"",OFFSET('Smelter Reference List'!$E$4,$S2471-4,0))</f>
        <v/>
      </c>
      <c r="G2471" s="294" t="str">
        <f ca="1">IF(C2471=$U$4,"Enter smelter details", IF(ISERROR($S2471),"",OFFSET('Smelter Reference List'!$F$4,$S2471-4,0)))</f>
        <v/>
      </c>
      <c r="H2471" s="295" t="str">
        <f ca="1">IF(ISERROR($S2471),"",OFFSET('Smelter Reference List'!$G$4,$S2471-4,0))</f>
        <v/>
      </c>
      <c r="I2471" s="296" t="str">
        <f ca="1">IF(ISERROR($S2471),"",OFFSET('Smelter Reference List'!$H$4,$S2471-4,0))</f>
        <v/>
      </c>
      <c r="J2471" s="296" t="str">
        <f ca="1">IF(ISERROR($S2471),"",OFFSET('Smelter Reference List'!$I$4,$S2471-4,0))</f>
        <v/>
      </c>
      <c r="K2471" s="297"/>
      <c r="L2471" s="297"/>
      <c r="M2471" s="297"/>
      <c r="N2471" s="297"/>
      <c r="O2471" s="297"/>
      <c r="P2471" s="297"/>
      <c r="Q2471" s="298"/>
      <c r="R2471" s="227"/>
      <c r="S2471" s="228" t="e">
        <f>IF(C2471="",NA(),MATCH($B2471&amp;$C2471,'Smelter Reference List'!$J:$J,0))</f>
        <v>#N/A</v>
      </c>
      <c r="T2471" s="229"/>
      <c r="U2471" s="229">
        <f t="shared" ca="1" si="77"/>
        <v>0</v>
      </c>
      <c r="V2471" s="229"/>
      <c r="W2471" s="229"/>
      <c r="Y2471" s="223" t="str">
        <f t="shared" si="78"/>
        <v/>
      </c>
    </row>
    <row r="2472" spans="1:25" s="223" customFormat="1" ht="20.25">
      <c r="A2472" s="293"/>
      <c r="B2472" s="294" t="str">
        <f>IF(LEN(A2472)=0,"",INDEX('Smelter Reference List'!$A:$A,MATCH($A2472,'Smelter Reference List'!$E:$E,0)))</f>
        <v/>
      </c>
      <c r="C2472" s="300" t="str">
        <f>IF(LEN(A2472)=0,"",INDEX('Smelter Reference List'!$C:$C,MATCH($A2472,'Smelter Reference List'!$E:$E,0)))</f>
        <v/>
      </c>
      <c r="D2472" s="294" t="str">
        <f ca="1">IF(ISERROR($S2472),"",OFFSET('Smelter Reference List'!$C$4,$S2472-4,0)&amp;"")</f>
        <v/>
      </c>
      <c r="E2472" s="294" t="str">
        <f ca="1">IF(ISERROR($S2472),"",OFFSET('Smelter Reference List'!$D$4,$S2472-4,0)&amp;"")</f>
        <v/>
      </c>
      <c r="F2472" s="294" t="str">
        <f ca="1">IF(ISERROR($S2472),"",OFFSET('Smelter Reference List'!$E$4,$S2472-4,0))</f>
        <v/>
      </c>
      <c r="G2472" s="294" t="str">
        <f ca="1">IF(C2472=$U$4,"Enter smelter details", IF(ISERROR($S2472),"",OFFSET('Smelter Reference List'!$F$4,$S2472-4,0)))</f>
        <v/>
      </c>
      <c r="H2472" s="295" t="str">
        <f ca="1">IF(ISERROR($S2472),"",OFFSET('Smelter Reference List'!$G$4,$S2472-4,0))</f>
        <v/>
      </c>
      <c r="I2472" s="296" t="str">
        <f ca="1">IF(ISERROR($S2472),"",OFFSET('Smelter Reference List'!$H$4,$S2472-4,0))</f>
        <v/>
      </c>
      <c r="J2472" s="296" t="str">
        <f ca="1">IF(ISERROR($S2472),"",OFFSET('Smelter Reference List'!$I$4,$S2472-4,0))</f>
        <v/>
      </c>
      <c r="K2472" s="297"/>
      <c r="L2472" s="297"/>
      <c r="M2472" s="297"/>
      <c r="N2472" s="297"/>
      <c r="O2472" s="297"/>
      <c r="P2472" s="297"/>
      <c r="Q2472" s="298"/>
      <c r="R2472" s="227"/>
      <c r="S2472" s="228" t="e">
        <f>IF(C2472="",NA(),MATCH($B2472&amp;$C2472,'Smelter Reference List'!$J:$J,0))</f>
        <v>#N/A</v>
      </c>
      <c r="T2472" s="229"/>
      <c r="U2472" s="229">
        <f t="shared" ca="1" si="77"/>
        <v>0</v>
      </c>
      <c r="V2472" s="229"/>
      <c r="W2472" s="229"/>
      <c r="Y2472" s="223" t="str">
        <f t="shared" si="78"/>
        <v/>
      </c>
    </row>
    <row r="2473" spans="1:25" s="223" customFormat="1" ht="20.25">
      <c r="A2473" s="293"/>
      <c r="B2473" s="294" t="str">
        <f>IF(LEN(A2473)=0,"",INDEX('Smelter Reference List'!$A:$A,MATCH($A2473,'Smelter Reference List'!$E:$E,0)))</f>
        <v/>
      </c>
      <c r="C2473" s="300" t="str">
        <f>IF(LEN(A2473)=0,"",INDEX('Smelter Reference List'!$C:$C,MATCH($A2473,'Smelter Reference List'!$E:$E,0)))</f>
        <v/>
      </c>
      <c r="D2473" s="294" t="str">
        <f ca="1">IF(ISERROR($S2473),"",OFFSET('Smelter Reference List'!$C$4,$S2473-4,0)&amp;"")</f>
        <v/>
      </c>
      <c r="E2473" s="294" t="str">
        <f ca="1">IF(ISERROR($S2473),"",OFFSET('Smelter Reference List'!$D$4,$S2473-4,0)&amp;"")</f>
        <v/>
      </c>
      <c r="F2473" s="294" t="str">
        <f ca="1">IF(ISERROR($S2473),"",OFFSET('Smelter Reference List'!$E$4,$S2473-4,0))</f>
        <v/>
      </c>
      <c r="G2473" s="294" t="str">
        <f ca="1">IF(C2473=$U$4,"Enter smelter details", IF(ISERROR($S2473),"",OFFSET('Smelter Reference List'!$F$4,$S2473-4,0)))</f>
        <v/>
      </c>
      <c r="H2473" s="295" t="str">
        <f ca="1">IF(ISERROR($S2473),"",OFFSET('Smelter Reference List'!$G$4,$S2473-4,0))</f>
        <v/>
      </c>
      <c r="I2473" s="296" t="str">
        <f ca="1">IF(ISERROR($S2473),"",OFFSET('Smelter Reference List'!$H$4,$S2473-4,0))</f>
        <v/>
      </c>
      <c r="J2473" s="296" t="str">
        <f ca="1">IF(ISERROR($S2473),"",OFFSET('Smelter Reference List'!$I$4,$S2473-4,0))</f>
        <v/>
      </c>
      <c r="K2473" s="297"/>
      <c r="L2473" s="297"/>
      <c r="M2473" s="297"/>
      <c r="N2473" s="297"/>
      <c r="O2473" s="297"/>
      <c r="P2473" s="297"/>
      <c r="Q2473" s="298"/>
      <c r="R2473" s="227"/>
      <c r="S2473" s="228" t="e">
        <f>IF(C2473="",NA(),MATCH($B2473&amp;$C2473,'Smelter Reference List'!$J:$J,0))</f>
        <v>#N/A</v>
      </c>
      <c r="T2473" s="229"/>
      <c r="U2473" s="229">
        <f t="shared" ca="1" si="77"/>
        <v>0</v>
      </c>
      <c r="V2473" s="229"/>
      <c r="W2473" s="229"/>
      <c r="Y2473" s="223" t="str">
        <f t="shared" si="78"/>
        <v/>
      </c>
    </row>
    <row r="2474" spans="1:25" s="223" customFormat="1" ht="20.25">
      <c r="A2474" s="293"/>
      <c r="B2474" s="294" t="str">
        <f>IF(LEN(A2474)=0,"",INDEX('Smelter Reference List'!$A:$A,MATCH($A2474,'Smelter Reference List'!$E:$E,0)))</f>
        <v/>
      </c>
      <c r="C2474" s="300" t="str">
        <f>IF(LEN(A2474)=0,"",INDEX('Smelter Reference List'!$C:$C,MATCH($A2474,'Smelter Reference List'!$E:$E,0)))</f>
        <v/>
      </c>
      <c r="D2474" s="294" t="str">
        <f ca="1">IF(ISERROR($S2474),"",OFFSET('Smelter Reference List'!$C$4,$S2474-4,0)&amp;"")</f>
        <v/>
      </c>
      <c r="E2474" s="294" t="str">
        <f ca="1">IF(ISERROR($S2474),"",OFFSET('Smelter Reference List'!$D$4,$S2474-4,0)&amp;"")</f>
        <v/>
      </c>
      <c r="F2474" s="294" t="str">
        <f ca="1">IF(ISERROR($S2474),"",OFFSET('Smelter Reference List'!$E$4,$S2474-4,0))</f>
        <v/>
      </c>
      <c r="G2474" s="294" t="str">
        <f ca="1">IF(C2474=$U$4,"Enter smelter details", IF(ISERROR($S2474),"",OFFSET('Smelter Reference List'!$F$4,$S2474-4,0)))</f>
        <v/>
      </c>
      <c r="H2474" s="295" t="str">
        <f ca="1">IF(ISERROR($S2474),"",OFFSET('Smelter Reference List'!$G$4,$S2474-4,0))</f>
        <v/>
      </c>
      <c r="I2474" s="296" t="str">
        <f ca="1">IF(ISERROR($S2474),"",OFFSET('Smelter Reference List'!$H$4,$S2474-4,0))</f>
        <v/>
      </c>
      <c r="J2474" s="296" t="str">
        <f ca="1">IF(ISERROR($S2474),"",OFFSET('Smelter Reference List'!$I$4,$S2474-4,0))</f>
        <v/>
      </c>
      <c r="K2474" s="297"/>
      <c r="L2474" s="297"/>
      <c r="M2474" s="297"/>
      <c r="N2474" s="297"/>
      <c r="O2474" s="297"/>
      <c r="P2474" s="297"/>
      <c r="Q2474" s="298"/>
      <c r="R2474" s="227"/>
      <c r="S2474" s="228" t="e">
        <f>IF(C2474="",NA(),MATCH($B2474&amp;$C2474,'Smelter Reference List'!$J:$J,0))</f>
        <v>#N/A</v>
      </c>
      <c r="T2474" s="229"/>
      <c r="U2474" s="229">
        <f t="shared" ca="1" si="77"/>
        <v>0</v>
      </c>
      <c r="V2474" s="229"/>
      <c r="W2474" s="229"/>
      <c r="Y2474" s="223" t="str">
        <f t="shared" si="78"/>
        <v/>
      </c>
    </row>
    <row r="2475" spans="1:25" s="223" customFormat="1" ht="20.25">
      <c r="A2475" s="293"/>
      <c r="B2475" s="294" t="str">
        <f>IF(LEN(A2475)=0,"",INDEX('Smelter Reference List'!$A:$A,MATCH($A2475,'Smelter Reference List'!$E:$E,0)))</f>
        <v/>
      </c>
      <c r="C2475" s="300" t="str">
        <f>IF(LEN(A2475)=0,"",INDEX('Smelter Reference List'!$C:$C,MATCH($A2475,'Smelter Reference List'!$E:$E,0)))</f>
        <v/>
      </c>
      <c r="D2475" s="294" t="str">
        <f ca="1">IF(ISERROR($S2475),"",OFFSET('Smelter Reference List'!$C$4,$S2475-4,0)&amp;"")</f>
        <v/>
      </c>
      <c r="E2475" s="294" t="str">
        <f ca="1">IF(ISERROR($S2475),"",OFFSET('Smelter Reference List'!$D$4,$S2475-4,0)&amp;"")</f>
        <v/>
      </c>
      <c r="F2475" s="294" t="str">
        <f ca="1">IF(ISERROR($S2475),"",OFFSET('Smelter Reference List'!$E$4,$S2475-4,0))</f>
        <v/>
      </c>
      <c r="G2475" s="294" t="str">
        <f ca="1">IF(C2475=$U$4,"Enter smelter details", IF(ISERROR($S2475),"",OFFSET('Smelter Reference List'!$F$4,$S2475-4,0)))</f>
        <v/>
      </c>
      <c r="H2475" s="295" t="str">
        <f ca="1">IF(ISERROR($S2475),"",OFFSET('Smelter Reference List'!$G$4,$S2475-4,0))</f>
        <v/>
      </c>
      <c r="I2475" s="296" t="str">
        <f ca="1">IF(ISERROR($S2475),"",OFFSET('Smelter Reference List'!$H$4,$S2475-4,0))</f>
        <v/>
      </c>
      <c r="J2475" s="296" t="str">
        <f ca="1">IF(ISERROR($S2475),"",OFFSET('Smelter Reference List'!$I$4,$S2475-4,0))</f>
        <v/>
      </c>
      <c r="K2475" s="297"/>
      <c r="L2475" s="297"/>
      <c r="M2475" s="297"/>
      <c r="N2475" s="297"/>
      <c r="O2475" s="297"/>
      <c r="P2475" s="297"/>
      <c r="Q2475" s="298"/>
      <c r="R2475" s="227"/>
      <c r="S2475" s="228" t="e">
        <f>IF(C2475="",NA(),MATCH($B2475&amp;$C2475,'Smelter Reference List'!$J:$J,0))</f>
        <v>#N/A</v>
      </c>
      <c r="T2475" s="229"/>
      <c r="U2475" s="229">
        <f t="shared" ca="1" si="77"/>
        <v>0</v>
      </c>
      <c r="V2475" s="229"/>
      <c r="W2475" s="229"/>
      <c r="Y2475" s="223" t="str">
        <f t="shared" si="78"/>
        <v/>
      </c>
    </row>
    <row r="2476" spans="1:25" s="223" customFormat="1" ht="20.25">
      <c r="A2476" s="293"/>
      <c r="B2476" s="294" t="str">
        <f>IF(LEN(A2476)=0,"",INDEX('Smelter Reference List'!$A:$A,MATCH($A2476,'Smelter Reference List'!$E:$E,0)))</f>
        <v/>
      </c>
      <c r="C2476" s="300" t="str">
        <f>IF(LEN(A2476)=0,"",INDEX('Smelter Reference List'!$C:$C,MATCH($A2476,'Smelter Reference List'!$E:$E,0)))</f>
        <v/>
      </c>
      <c r="D2476" s="294" t="str">
        <f ca="1">IF(ISERROR($S2476),"",OFFSET('Smelter Reference List'!$C$4,$S2476-4,0)&amp;"")</f>
        <v/>
      </c>
      <c r="E2476" s="294" t="str">
        <f ca="1">IF(ISERROR($S2476),"",OFFSET('Smelter Reference List'!$D$4,$S2476-4,0)&amp;"")</f>
        <v/>
      </c>
      <c r="F2476" s="294" t="str">
        <f ca="1">IF(ISERROR($S2476),"",OFFSET('Smelter Reference List'!$E$4,$S2476-4,0))</f>
        <v/>
      </c>
      <c r="G2476" s="294" t="str">
        <f ca="1">IF(C2476=$U$4,"Enter smelter details", IF(ISERROR($S2476),"",OFFSET('Smelter Reference List'!$F$4,$S2476-4,0)))</f>
        <v/>
      </c>
      <c r="H2476" s="295" t="str">
        <f ca="1">IF(ISERROR($S2476),"",OFFSET('Smelter Reference List'!$G$4,$S2476-4,0))</f>
        <v/>
      </c>
      <c r="I2476" s="296" t="str">
        <f ca="1">IF(ISERROR($S2476),"",OFFSET('Smelter Reference List'!$H$4,$S2476-4,0))</f>
        <v/>
      </c>
      <c r="J2476" s="296" t="str">
        <f ca="1">IF(ISERROR($S2476),"",OFFSET('Smelter Reference List'!$I$4,$S2476-4,0))</f>
        <v/>
      </c>
      <c r="K2476" s="297"/>
      <c r="L2476" s="297"/>
      <c r="M2476" s="297"/>
      <c r="N2476" s="297"/>
      <c r="O2476" s="297"/>
      <c r="P2476" s="297"/>
      <c r="Q2476" s="298"/>
      <c r="R2476" s="227"/>
      <c r="S2476" s="228" t="e">
        <f>IF(C2476="",NA(),MATCH($B2476&amp;$C2476,'Smelter Reference List'!$J:$J,0))</f>
        <v>#N/A</v>
      </c>
      <c r="T2476" s="229"/>
      <c r="U2476" s="229">
        <f t="shared" ca="1" si="77"/>
        <v>0</v>
      </c>
      <c r="V2476" s="229"/>
      <c r="W2476" s="229"/>
      <c r="Y2476" s="223" t="str">
        <f t="shared" si="78"/>
        <v/>
      </c>
    </row>
    <row r="2477" spans="1:25" s="223" customFormat="1" ht="20.25">
      <c r="A2477" s="293"/>
      <c r="B2477" s="294" t="str">
        <f>IF(LEN(A2477)=0,"",INDEX('Smelter Reference List'!$A:$A,MATCH($A2477,'Smelter Reference List'!$E:$E,0)))</f>
        <v/>
      </c>
      <c r="C2477" s="300" t="str">
        <f>IF(LEN(A2477)=0,"",INDEX('Smelter Reference List'!$C:$C,MATCH($A2477,'Smelter Reference List'!$E:$E,0)))</f>
        <v/>
      </c>
      <c r="D2477" s="294" t="str">
        <f ca="1">IF(ISERROR($S2477),"",OFFSET('Smelter Reference List'!$C$4,$S2477-4,0)&amp;"")</f>
        <v/>
      </c>
      <c r="E2477" s="294" t="str">
        <f ca="1">IF(ISERROR($S2477),"",OFFSET('Smelter Reference List'!$D$4,$S2477-4,0)&amp;"")</f>
        <v/>
      </c>
      <c r="F2477" s="294" t="str">
        <f ca="1">IF(ISERROR($S2477),"",OFFSET('Smelter Reference List'!$E$4,$S2477-4,0))</f>
        <v/>
      </c>
      <c r="G2477" s="294" t="str">
        <f ca="1">IF(C2477=$U$4,"Enter smelter details", IF(ISERROR($S2477),"",OFFSET('Smelter Reference List'!$F$4,$S2477-4,0)))</f>
        <v/>
      </c>
      <c r="H2477" s="295" t="str">
        <f ca="1">IF(ISERROR($S2477),"",OFFSET('Smelter Reference List'!$G$4,$S2477-4,0))</f>
        <v/>
      </c>
      <c r="I2477" s="296" t="str">
        <f ca="1">IF(ISERROR($S2477),"",OFFSET('Smelter Reference List'!$H$4,$S2477-4,0))</f>
        <v/>
      </c>
      <c r="J2477" s="296" t="str">
        <f ca="1">IF(ISERROR($S2477),"",OFFSET('Smelter Reference List'!$I$4,$S2477-4,0))</f>
        <v/>
      </c>
      <c r="K2477" s="297"/>
      <c r="L2477" s="297"/>
      <c r="M2477" s="297"/>
      <c r="N2477" s="297"/>
      <c r="O2477" s="297"/>
      <c r="P2477" s="297"/>
      <c r="Q2477" s="298"/>
      <c r="R2477" s="227"/>
      <c r="S2477" s="228" t="e">
        <f>IF(C2477="",NA(),MATCH($B2477&amp;$C2477,'Smelter Reference List'!$J:$J,0))</f>
        <v>#N/A</v>
      </c>
      <c r="T2477" s="229"/>
      <c r="U2477" s="229">
        <f t="shared" ca="1" si="77"/>
        <v>0</v>
      </c>
      <c r="V2477" s="229"/>
      <c r="W2477" s="229"/>
      <c r="Y2477" s="223" t="str">
        <f t="shared" si="78"/>
        <v/>
      </c>
    </row>
    <row r="2478" spans="1:25" s="223" customFormat="1" ht="20.25">
      <c r="A2478" s="293"/>
      <c r="B2478" s="294" t="str">
        <f>IF(LEN(A2478)=0,"",INDEX('Smelter Reference List'!$A:$A,MATCH($A2478,'Smelter Reference List'!$E:$E,0)))</f>
        <v/>
      </c>
      <c r="C2478" s="300" t="str">
        <f>IF(LEN(A2478)=0,"",INDEX('Smelter Reference List'!$C:$C,MATCH($A2478,'Smelter Reference List'!$E:$E,0)))</f>
        <v/>
      </c>
      <c r="D2478" s="294" t="str">
        <f ca="1">IF(ISERROR($S2478),"",OFFSET('Smelter Reference List'!$C$4,$S2478-4,0)&amp;"")</f>
        <v/>
      </c>
      <c r="E2478" s="294" t="str">
        <f ca="1">IF(ISERROR($S2478),"",OFFSET('Smelter Reference List'!$D$4,$S2478-4,0)&amp;"")</f>
        <v/>
      </c>
      <c r="F2478" s="294" t="str">
        <f ca="1">IF(ISERROR($S2478),"",OFFSET('Smelter Reference List'!$E$4,$S2478-4,0))</f>
        <v/>
      </c>
      <c r="G2478" s="294" t="str">
        <f ca="1">IF(C2478=$U$4,"Enter smelter details", IF(ISERROR($S2478),"",OFFSET('Smelter Reference List'!$F$4,$S2478-4,0)))</f>
        <v/>
      </c>
      <c r="H2478" s="295" t="str">
        <f ca="1">IF(ISERROR($S2478),"",OFFSET('Smelter Reference List'!$G$4,$S2478-4,0))</f>
        <v/>
      </c>
      <c r="I2478" s="296" t="str">
        <f ca="1">IF(ISERROR($S2478),"",OFFSET('Smelter Reference List'!$H$4,$S2478-4,0))</f>
        <v/>
      </c>
      <c r="J2478" s="296" t="str">
        <f ca="1">IF(ISERROR($S2478),"",OFFSET('Smelter Reference List'!$I$4,$S2478-4,0))</f>
        <v/>
      </c>
      <c r="K2478" s="297"/>
      <c r="L2478" s="297"/>
      <c r="M2478" s="297"/>
      <c r="N2478" s="297"/>
      <c r="O2478" s="297"/>
      <c r="P2478" s="297"/>
      <c r="Q2478" s="298"/>
      <c r="R2478" s="227"/>
      <c r="S2478" s="228" t="e">
        <f>IF(C2478="",NA(),MATCH($B2478&amp;$C2478,'Smelter Reference List'!$J:$J,0))</f>
        <v>#N/A</v>
      </c>
      <c r="T2478" s="229"/>
      <c r="U2478" s="229">
        <f t="shared" ca="1" si="77"/>
        <v>0</v>
      </c>
      <c r="V2478" s="229"/>
      <c r="W2478" s="229"/>
      <c r="Y2478" s="223" t="str">
        <f t="shared" si="78"/>
        <v/>
      </c>
    </row>
    <row r="2479" spans="1:25" s="223" customFormat="1" ht="20.25">
      <c r="A2479" s="293"/>
      <c r="B2479" s="294" t="str">
        <f>IF(LEN(A2479)=0,"",INDEX('Smelter Reference List'!$A:$A,MATCH($A2479,'Smelter Reference List'!$E:$E,0)))</f>
        <v/>
      </c>
      <c r="C2479" s="300" t="str">
        <f>IF(LEN(A2479)=0,"",INDEX('Smelter Reference List'!$C:$C,MATCH($A2479,'Smelter Reference List'!$E:$E,0)))</f>
        <v/>
      </c>
      <c r="D2479" s="294" t="str">
        <f ca="1">IF(ISERROR($S2479),"",OFFSET('Smelter Reference List'!$C$4,$S2479-4,0)&amp;"")</f>
        <v/>
      </c>
      <c r="E2479" s="294" t="str">
        <f ca="1">IF(ISERROR($S2479),"",OFFSET('Smelter Reference List'!$D$4,$S2479-4,0)&amp;"")</f>
        <v/>
      </c>
      <c r="F2479" s="294" t="str">
        <f ca="1">IF(ISERROR($S2479),"",OFFSET('Smelter Reference List'!$E$4,$S2479-4,0))</f>
        <v/>
      </c>
      <c r="G2479" s="294" t="str">
        <f ca="1">IF(C2479=$U$4,"Enter smelter details", IF(ISERROR($S2479),"",OFFSET('Smelter Reference List'!$F$4,$S2479-4,0)))</f>
        <v/>
      </c>
      <c r="H2479" s="295" t="str">
        <f ca="1">IF(ISERROR($S2479),"",OFFSET('Smelter Reference List'!$G$4,$S2479-4,0))</f>
        <v/>
      </c>
      <c r="I2479" s="296" t="str">
        <f ca="1">IF(ISERROR($S2479),"",OFFSET('Smelter Reference List'!$H$4,$S2479-4,0))</f>
        <v/>
      </c>
      <c r="J2479" s="296" t="str">
        <f ca="1">IF(ISERROR($S2479),"",OFFSET('Smelter Reference List'!$I$4,$S2479-4,0))</f>
        <v/>
      </c>
      <c r="K2479" s="297"/>
      <c r="L2479" s="297"/>
      <c r="M2479" s="297"/>
      <c r="N2479" s="297"/>
      <c r="O2479" s="297"/>
      <c r="P2479" s="297"/>
      <c r="Q2479" s="298"/>
      <c r="R2479" s="227"/>
      <c r="S2479" s="228" t="e">
        <f>IF(C2479="",NA(),MATCH($B2479&amp;$C2479,'Smelter Reference List'!$J:$J,0))</f>
        <v>#N/A</v>
      </c>
      <c r="T2479" s="229"/>
      <c r="U2479" s="229">
        <f t="shared" ca="1" si="77"/>
        <v>0</v>
      </c>
      <c r="V2479" s="229"/>
      <c r="W2479" s="229"/>
      <c r="Y2479" s="223" t="str">
        <f t="shared" si="78"/>
        <v/>
      </c>
    </row>
    <row r="2480" spans="1:25" s="223" customFormat="1" ht="20.25">
      <c r="A2480" s="293"/>
      <c r="B2480" s="294" t="str">
        <f>IF(LEN(A2480)=0,"",INDEX('Smelter Reference List'!$A:$A,MATCH($A2480,'Smelter Reference List'!$E:$E,0)))</f>
        <v/>
      </c>
      <c r="C2480" s="300" t="str">
        <f>IF(LEN(A2480)=0,"",INDEX('Smelter Reference List'!$C:$C,MATCH($A2480,'Smelter Reference List'!$E:$E,0)))</f>
        <v/>
      </c>
      <c r="D2480" s="294" t="str">
        <f ca="1">IF(ISERROR($S2480),"",OFFSET('Smelter Reference List'!$C$4,$S2480-4,0)&amp;"")</f>
        <v/>
      </c>
      <c r="E2480" s="294" t="str">
        <f ca="1">IF(ISERROR($S2480),"",OFFSET('Smelter Reference List'!$D$4,$S2480-4,0)&amp;"")</f>
        <v/>
      </c>
      <c r="F2480" s="294" t="str">
        <f ca="1">IF(ISERROR($S2480),"",OFFSET('Smelter Reference List'!$E$4,$S2480-4,0))</f>
        <v/>
      </c>
      <c r="G2480" s="294" t="str">
        <f ca="1">IF(C2480=$U$4,"Enter smelter details", IF(ISERROR($S2480),"",OFFSET('Smelter Reference List'!$F$4,$S2480-4,0)))</f>
        <v/>
      </c>
      <c r="H2480" s="295" t="str">
        <f ca="1">IF(ISERROR($S2480),"",OFFSET('Smelter Reference List'!$G$4,$S2480-4,0))</f>
        <v/>
      </c>
      <c r="I2480" s="296" t="str">
        <f ca="1">IF(ISERROR($S2480),"",OFFSET('Smelter Reference List'!$H$4,$S2480-4,0))</f>
        <v/>
      </c>
      <c r="J2480" s="296" t="str">
        <f ca="1">IF(ISERROR($S2480),"",OFFSET('Smelter Reference List'!$I$4,$S2480-4,0))</f>
        <v/>
      </c>
      <c r="K2480" s="297"/>
      <c r="L2480" s="297"/>
      <c r="M2480" s="297"/>
      <c r="N2480" s="297"/>
      <c r="O2480" s="297"/>
      <c r="P2480" s="297"/>
      <c r="Q2480" s="298"/>
      <c r="R2480" s="227"/>
      <c r="S2480" s="228" t="e">
        <f>IF(C2480="",NA(),MATCH($B2480&amp;$C2480,'Smelter Reference List'!$J:$J,0))</f>
        <v>#N/A</v>
      </c>
      <c r="T2480" s="229"/>
      <c r="U2480" s="229">
        <f t="shared" ca="1" si="77"/>
        <v>0</v>
      </c>
      <c r="V2480" s="229"/>
      <c r="W2480" s="229"/>
      <c r="Y2480" s="223" t="str">
        <f t="shared" si="78"/>
        <v/>
      </c>
    </row>
    <row r="2481" spans="1:25" s="223" customFormat="1" ht="20.25">
      <c r="A2481" s="293"/>
      <c r="B2481" s="294" t="str">
        <f>IF(LEN(A2481)=0,"",INDEX('Smelter Reference List'!$A:$A,MATCH($A2481,'Smelter Reference List'!$E:$E,0)))</f>
        <v/>
      </c>
      <c r="C2481" s="300" t="str">
        <f>IF(LEN(A2481)=0,"",INDEX('Smelter Reference List'!$C:$C,MATCH($A2481,'Smelter Reference List'!$E:$E,0)))</f>
        <v/>
      </c>
      <c r="D2481" s="294" t="str">
        <f ca="1">IF(ISERROR($S2481),"",OFFSET('Smelter Reference List'!$C$4,$S2481-4,0)&amp;"")</f>
        <v/>
      </c>
      <c r="E2481" s="294" t="str">
        <f ca="1">IF(ISERROR($S2481),"",OFFSET('Smelter Reference List'!$D$4,$S2481-4,0)&amp;"")</f>
        <v/>
      </c>
      <c r="F2481" s="294" t="str">
        <f ca="1">IF(ISERROR($S2481),"",OFFSET('Smelter Reference List'!$E$4,$S2481-4,0))</f>
        <v/>
      </c>
      <c r="G2481" s="294" t="str">
        <f ca="1">IF(C2481=$U$4,"Enter smelter details", IF(ISERROR($S2481),"",OFFSET('Smelter Reference List'!$F$4,$S2481-4,0)))</f>
        <v/>
      </c>
      <c r="H2481" s="295" t="str">
        <f ca="1">IF(ISERROR($S2481),"",OFFSET('Smelter Reference List'!$G$4,$S2481-4,0))</f>
        <v/>
      </c>
      <c r="I2481" s="296" t="str">
        <f ca="1">IF(ISERROR($S2481),"",OFFSET('Smelter Reference List'!$H$4,$S2481-4,0))</f>
        <v/>
      </c>
      <c r="J2481" s="296" t="str">
        <f ca="1">IF(ISERROR($S2481),"",OFFSET('Smelter Reference List'!$I$4,$S2481-4,0))</f>
        <v/>
      </c>
      <c r="K2481" s="297"/>
      <c r="L2481" s="297"/>
      <c r="M2481" s="297"/>
      <c r="N2481" s="297"/>
      <c r="O2481" s="297"/>
      <c r="P2481" s="297"/>
      <c r="Q2481" s="298"/>
      <c r="R2481" s="227"/>
      <c r="S2481" s="228" t="e">
        <f>IF(C2481="",NA(),MATCH($B2481&amp;$C2481,'Smelter Reference List'!$J:$J,0))</f>
        <v>#N/A</v>
      </c>
      <c r="T2481" s="229"/>
      <c r="U2481" s="229">
        <f t="shared" ca="1" si="77"/>
        <v>0</v>
      </c>
      <c r="V2481" s="229"/>
      <c r="W2481" s="229"/>
      <c r="Y2481" s="223" t="str">
        <f t="shared" si="78"/>
        <v/>
      </c>
    </row>
    <row r="2482" spans="1:25" s="223" customFormat="1" ht="20.25">
      <c r="A2482" s="293"/>
      <c r="B2482" s="294" t="str">
        <f>IF(LEN(A2482)=0,"",INDEX('Smelter Reference List'!$A:$A,MATCH($A2482,'Smelter Reference List'!$E:$E,0)))</f>
        <v/>
      </c>
      <c r="C2482" s="300" t="str">
        <f>IF(LEN(A2482)=0,"",INDEX('Smelter Reference List'!$C:$C,MATCH($A2482,'Smelter Reference List'!$E:$E,0)))</f>
        <v/>
      </c>
      <c r="D2482" s="294" t="str">
        <f ca="1">IF(ISERROR($S2482),"",OFFSET('Smelter Reference List'!$C$4,$S2482-4,0)&amp;"")</f>
        <v/>
      </c>
      <c r="E2482" s="294" t="str">
        <f ca="1">IF(ISERROR($S2482),"",OFFSET('Smelter Reference List'!$D$4,$S2482-4,0)&amp;"")</f>
        <v/>
      </c>
      <c r="F2482" s="294" t="str">
        <f ca="1">IF(ISERROR($S2482),"",OFFSET('Smelter Reference List'!$E$4,$S2482-4,0))</f>
        <v/>
      </c>
      <c r="G2482" s="294" t="str">
        <f ca="1">IF(C2482=$U$4,"Enter smelter details", IF(ISERROR($S2482),"",OFFSET('Smelter Reference List'!$F$4,$S2482-4,0)))</f>
        <v/>
      </c>
      <c r="H2482" s="295" t="str">
        <f ca="1">IF(ISERROR($S2482),"",OFFSET('Smelter Reference List'!$G$4,$S2482-4,0))</f>
        <v/>
      </c>
      <c r="I2482" s="296" t="str">
        <f ca="1">IF(ISERROR($S2482),"",OFFSET('Smelter Reference List'!$H$4,$S2482-4,0))</f>
        <v/>
      </c>
      <c r="J2482" s="296" t="str">
        <f ca="1">IF(ISERROR($S2482),"",OFFSET('Smelter Reference List'!$I$4,$S2482-4,0))</f>
        <v/>
      </c>
      <c r="K2482" s="297"/>
      <c r="L2482" s="297"/>
      <c r="M2482" s="297"/>
      <c r="N2482" s="297"/>
      <c r="O2482" s="297"/>
      <c r="P2482" s="297"/>
      <c r="Q2482" s="298"/>
      <c r="R2482" s="227"/>
      <c r="S2482" s="228" t="e">
        <f>IF(C2482="",NA(),MATCH($B2482&amp;$C2482,'Smelter Reference List'!$J:$J,0))</f>
        <v>#N/A</v>
      </c>
      <c r="T2482" s="229"/>
      <c r="U2482" s="229">
        <f t="shared" ca="1" si="77"/>
        <v>0</v>
      </c>
      <c r="V2482" s="229"/>
      <c r="W2482" s="229"/>
      <c r="Y2482" s="223" t="str">
        <f t="shared" si="78"/>
        <v/>
      </c>
    </row>
    <row r="2483" spans="1:25" s="223" customFormat="1" ht="20.25">
      <c r="A2483" s="293"/>
      <c r="B2483" s="294" t="str">
        <f>IF(LEN(A2483)=0,"",INDEX('Smelter Reference List'!$A:$A,MATCH($A2483,'Smelter Reference List'!$E:$E,0)))</f>
        <v/>
      </c>
      <c r="C2483" s="300" t="str">
        <f>IF(LEN(A2483)=0,"",INDEX('Smelter Reference List'!$C:$C,MATCH($A2483,'Smelter Reference List'!$E:$E,0)))</f>
        <v/>
      </c>
      <c r="D2483" s="294" t="str">
        <f ca="1">IF(ISERROR($S2483),"",OFFSET('Smelter Reference List'!$C$4,$S2483-4,0)&amp;"")</f>
        <v/>
      </c>
      <c r="E2483" s="294" t="str">
        <f ca="1">IF(ISERROR($S2483),"",OFFSET('Smelter Reference List'!$D$4,$S2483-4,0)&amp;"")</f>
        <v/>
      </c>
      <c r="F2483" s="294" t="str">
        <f ca="1">IF(ISERROR($S2483),"",OFFSET('Smelter Reference List'!$E$4,$S2483-4,0))</f>
        <v/>
      </c>
      <c r="G2483" s="294" t="str">
        <f ca="1">IF(C2483=$U$4,"Enter smelter details", IF(ISERROR($S2483),"",OFFSET('Smelter Reference List'!$F$4,$S2483-4,0)))</f>
        <v/>
      </c>
      <c r="H2483" s="295" t="str">
        <f ca="1">IF(ISERROR($S2483),"",OFFSET('Smelter Reference List'!$G$4,$S2483-4,0))</f>
        <v/>
      </c>
      <c r="I2483" s="296" t="str">
        <f ca="1">IF(ISERROR($S2483),"",OFFSET('Smelter Reference List'!$H$4,$S2483-4,0))</f>
        <v/>
      </c>
      <c r="J2483" s="296" t="str">
        <f ca="1">IF(ISERROR($S2483),"",OFFSET('Smelter Reference List'!$I$4,$S2483-4,0))</f>
        <v/>
      </c>
      <c r="K2483" s="297"/>
      <c r="L2483" s="297"/>
      <c r="M2483" s="297"/>
      <c r="N2483" s="297"/>
      <c r="O2483" s="297"/>
      <c r="P2483" s="297"/>
      <c r="Q2483" s="298"/>
      <c r="R2483" s="227"/>
      <c r="S2483" s="228" t="e">
        <f>IF(C2483="",NA(),MATCH($B2483&amp;$C2483,'Smelter Reference List'!$J:$J,0))</f>
        <v>#N/A</v>
      </c>
      <c r="T2483" s="229"/>
      <c r="U2483" s="229">
        <f t="shared" ca="1" si="77"/>
        <v>0</v>
      </c>
      <c r="V2483" s="229"/>
      <c r="W2483" s="229"/>
      <c r="Y2483" s="223" t="str">
        <f t="shared" si="78"/>
        <v/>
      </c>
    </row>
    <row r="2484" spans="1:25" s="223" customFormat="1" ht="20.25">
      <c r="A2484" s="293"/>
      <c r="B2484" s="294" t="str">
        <f>IF(LEN(A2484)=0,"",INDEX('Smelter Reference List'!$A:$A,MATCH($A2484,'Smelter Reference List'!$E:$E,0)))</f>
        <v/>
      </c>
      <c r="C2484" s="300" t="str">
        <f>IF(LEN(A2484)=0,"",INDEX('Smelter Reference List'!$C:$C,MATCH($A2484,'Smelter Reference List'!$E:$E,0)))</f>
        <v/>
      </c>
      <c r="D2484" s="294" t="str">
        <f ca="1">IF(ISERROR($S2484),"",OFFSET('Smelter Reference List'!$C$4,$S2484-4,0)&amp;"")</f>
        <v/>
      </c>
      <c r="E2484" s="294" t="str">
        <f ca="1">IF(ISERROR($S2484),"",OFFSET('Smelter Reference List'!$D$4,$S2484-4,0)&amp;"")</f>
        <v/>
      </c>
      <c r="F2484" s="294" t="str">
        <f ca="1">IF(ISERROR($S2484),"",OFFSET('Smelter Reference List'!$E$4,$S2484-4,0))</f>
        <v/>
      </c>
      <c r="G2484" s="294" t="str">
        <f ca="1">IF(C2484=$U$4,"Enter smelter details", IF(ISERROR($S2484),"",OFFSET('Smelter Reference List'!$F$4,$S2484-4,0)))</f>
        <v/>
      </c>
      <c r="H2484" s="295" t="str">
        <f ca="1">IF(ISERROR($S2484),"",OFFSET('Smelter Reference List'!$G$4,$S2484-4,0))</f>
        <v/>
      </c>
      <c r="I2484" s="296" t="str">
        <f ca="1">IF(ISERROR($S2484),"",OFFSET('Smelter Reference List'!$H$4,$S2484-4,0))</f>
        <v/>
      </c>
      <c r="J2484" s="296" t="str">
        <f ca="1">IF(ISERROR($S2484),"",OFFSET('Smelter Reference List'!$I$4,$S2484-4,0))</f>
        <v/>
      </c>
      <c r="K2484" s="297"/>
      <c r="L2484" s="297"/>
      <c r="M2484" s="297"/>
      <c r="N2484" s="297"/>
      <c r="O2484" s="297"/>
      <c r="P2484" s="297"/>
      <c r="Q2484" s="298"/>
      <c r="R2484" s="227"/>
      <c r="S2484" s="228" t="e">
        <f>IF(C2484="",NA(),MATCH($B2484&amp;$C2484,'Smelter Reference List'!$J:$J,0))</f>
        <v>#N/A</v>
      </c>
      <c r="T2484" s="229"/>
      <c r="U2484" s="229">
        <f t="shared" ca="1" si="77"/>
        <v>0</v>
      </c>
      <c r="V2484" s="229"/>
      <c r="W2484" s="229"/>
      <c r="Y2484" s="223" t="str">
        <f t="shared" si="78"/>
        <v/>
      </c>
    </row>
    <row r="2485" spans="1:25" s="223" customFormat="1" ht="20.25">
      <c r="A2485" s="293"/>
      <c r="B2485" s="294" t="str">
        <f>IF(LEN(A2485)=0,"",INDEX('Smelter Reference List'!$A:$A,MATCH($A2485,'Smelter Reference List'!$E:$E,0)))</f>
        <v/>
      </c>
      <c r="C2485" s="300" t="str">
        <f>IF(LEN(A2485)=0,"",INDEX('Smelter Reference List'!$C:$C,MATCH($A2485,'Smelter Reference List'!$E:$E,0)))</f>
        <v/>
      </c>
      <c r="D2485" s="294" t="str">
        <f ca="1">IF(ISERROR($S2485),"",OFFSET('Smelter Reference List'!$C$4,$S2485-4,0)&amp;"")</f>
        <v/>
      </c>
      <c r="E2485" s="294" t="str">
        <f ca="1">IF(ISERROR($S2485),"",OFFSET('Smelter Reference List'!$D$4,$S2485-4,0)&amp;"")</f>
        <v/>
      </c>
      <c r="F2485" s="294" t="str">
        <f ca="1">IF(ISERROR($S2485),"",OFFSET('Smelter Reference List'!$E$4,$S2485-4,0))</f>
        <v/>
      </c>
      <c r="G2485" s="294" t="str">
        <f ca="1">IF(C2485=$U$4,"Enter smelter details", IF(ISERROR($S2485),"",OFFSET('Smelter Reference List'!$F$4,$S2485-4,0)))</f>
        <v/>
      </c>
      <c r="H2485" s="295" t="str">
        <f ca="1">IF(ISERROR($S2485),"",OFFSET('Smelter Reference List'!$G$4,$S2485-4,0))</f>
        <v/>
      </c>
      <c r="I2485" s="296" t="str">
        <f ca="1">IF(ISERROR($S2485),"",OFFSET('Smelter Reference List'!$H$4,$S2485-4,0))</f>
        <v/>
      </c>
      <c r="J2485" s="296" t="str">
        <f ca="1">IF(ISERROR($S2485),"",OFFSET('Smelter Reference List'!$I$4,$S2485-4,0))</f>
        <v/>
      </c>
      <c r="K2485" s="297"/>
      <c r="L2485" s="297"/>
      <c r="M2485" s="297"/>
      <c r="N2485" s="297"/>
      <c r="O2485" s="297"/>
      <c r="P2485" s="297"/>
      <c r="Q2485" s="298"/>
      <c r="R2485" s="227"/>
      <c r="S2485" s="228" t="e">
        <f>IF(C2485="",NA(),MATCH($B2485&amp;$C2485,'Smelter Reference List'!$J:$J,0))</f>
        <v>#N/A</v>
      </c>
      <c r="T2485" s="229"/>
      <c r="U2485" s="229">
        <f t="shared" ca="1" si="77"/>
        <v>0</v>
      </c>
      <c r="V2485" s="229"/>
      <c r="W2485" s="229"/>
      <c r="Y2485" s="223" t="str">
        <f t="shared" si="78"/>
        <v/>
      </c>
    </row>
    <row r="2486" spans="1:25" s="223" customFormat="1" ht="20.25">
      <c r="A2486" s="293"/>
      <c r="B2486" s="294" t="str">
        <f>IF(LEN(A2486)=0,"",INDEX('Smelter Reference List'!$A:$A,MATCH($A2486,'Smelter Reference List'!$E:$E,0)))</f>
        <v/>
      </c>
      <c r="C2486" s="300" t="str">
        <f>IF(LEN(A2486)=0,"",INDEX('Smelter Reference List'!$C:$C,MATCH($A2486,'Smelter Reference List'!$E:$E,0)))</f>
        <v/>
      </c>
      <c r="D2486" s="294" t="str">
        <f ca="1">IF(ISERROR($S2486),"",OFFSET('Smelter Reference List'!$C$4,$S2486-4,0)&amp;"")</f>
        <v/>
      </c>
      <c r="E2486" s="294" t="str">
        <f ca="1">IF(ISERROR($S2486),"",OFFSET('Smelter Reference List'!$D$4,$S2486-4,0)&amp;"")</f>
        <v/>
      </c>
      <c r="F2486" s="294" t="str">
        <f ca="1">IF(ISERROR($S2486),"",OFFSET('Smelter Reference List'!$E$4,$S2486-4,0))</f>
        <v/>
      </c>
      <c r="G2486" s="294" t="str">
        <f ca="1">IF(C2486=$U$4,"Enter smelter details", IF(ISERROR($S2486),"",OFFSET('Smelter Reference List'!$F$4,$S2486-4,0)))</f>
        <v/>
      </c>
      <c r="H2486" s="295" t="str">
        <f ca="1">IF(ISERROR($S2486),"",OFFSET('Smelter Reference List'!$G$4,$S2486-4,0))</f>
        <v/>
      </c>
      <c r="I2486" s="296" t="str">
        <f ca="1">IF(ISERROR($S2486),"",OFFSET('Smelter Reference List'!$H$4,$S2486-4,0))</f>
        <v/>
      </c>
      <c r="J2486" s="296" t="str">
        <f ca="1">IF(ISERROR($S2486),"",OFFSET('Smelter Reference List'!$I$4,$S2486-4,0))</f>
        <v/>
      </c>
      <c r="K2486" s="297"/>
      <c r="L2486" s="297"/>
      <c r="M2486" s="297"/>
      <c r="N2486" s="297"/>
      <c r="O2486" s="297"/>
      <c r="P2486" s="297"/>
      <c r="Q2486" s="298"/>
      <c r="R2486" s="227"/>
      <c r="S2486" s="228" t="e">
        <f>IF(C2486="",NA(),MATCH($B2486&amp;$C2486,'Smelter Reference List'!$J:$J,0))</f>
        <v>#N/A</v>
      </c>
      <c r="T2486" s="229"/>
      <c r="U2486" s="229">
        <f t="shared" ca="1" si="77"/>
        <v>0</v>
      </c>
      <c r="V2486" s="229"/>
      <c r="W2486" s="229"/>
      <c r="Y2486" s="223" t="str">
        <f t="shared" si="78"/>
        <v/>
      </c>
    </row>
    <row r="2487" spans="1:25" s="223" customFormat="1" ht="20.25">
      <c r="A2487" s="293"/>
      <c r="B2487" s="294" t="str">
        <f>IF(LEN(A2487)=0,"",INDEX('Smelter Reference List'!$A:$A,MATCH($A2487,'Smelter Reference List'!$E:$E,0)))</f>
        <v/>
      </c>
      <c r="C2487" s="300" t="str">
        <f>IF(LEN(A2487)=0,"",INDEX('Smelter Reference List'!$C:$C,MATCH($A2487,'Smelter Reference List'!$E:$E,0)))</f>
        <v/>
      </c>
      <c r="D2487" s="294" t="str">
        <f ca="1">IF(ISERROR($S2487),"",OFFSET('Smelter Reference List'!$C$4,$S2487-4,0)&amp;"")</f>
        <v/>
      </c>
      <c r="E2487" s="294" t="str">
        <f ca="1">IF(ISERROR($S2487),"",OFFSET('Smelter Reference List'!$D$4,$S2487-4,0)&amp;"")</f>
        <v/>
      </c>
      <c r="F2487" s="294" t="str">
        <f ca="1">IF(ISERROR($S2487),"",OFFSET('Smelter Reference List'!$E$4,$S2487-4,0))</f>
        <v/>
      </c>
      <c r="G2487" s="294" t="str">
        <f ca="1">IF(C2487=$U$4,"Enter smelter details", IF(ISERROR($S2487),"",OFFSET('Smelter Reference List'!$F$4,$S2487-4,0)))</f>
        <v/>
      </c>
      <c r="H2487" s="295" t="str">
        <f ca="1">IF(ISERROR($S2487),"",OFFSET('Smelter Reference List'!$G$4,$S2487-4,0))</f>
        <v/>
      </c>
      <c r="I2487" s="296" t="str">
        <f ca="1">IF(ISERROR($S2487),"",OFFSET('Smelter Reference List'!$H$4,$S2487-4,0))</f>
        <v/>
      </c>
      <c r="J2487" s="296" t="str">
        <f ca="1">IF(ISERROR($S2487),"",OFFSET('Smelter Reference List'!$I$4,$S2487-4,0))</f>
        <v/>
      </c>
      <c r="K2487" s="297"/>
      <c r="L2487" s="297"/>
      <c r="M2487" s="297"/>
      <c r="N2487" s="297"/>
      <c r="O2487" s="297"/>
      <c r="P2487" s="297"/>
      <c r="Q2487" s="298"/>
      <c r="R2487" s="227"/>
      <c r="S2487" s="228" t="e">
        <f>IF(C2487="",NA(),MATCH($B2487&amp;$C2487,'Smelter Reference List'!$J:$J,0))</f>
        <v>#N/A</v>
      </c>
      <c r="T2487" s="229"/>
      <c r="U2487" s="229">
        <f t="shared" ca="1" si="77"/>
        <v>0</v>
      </c>
      <c r="V2487" s="229"/>
      <c r="W2487" s="229"/>
      <c r="Y2487" s="223" t="str">
        <f t="shared" si="78"/>
        <v/>
      </c>
    </row>
    <row r="2488" spans="1:25" s="223" customFormat="1" ht="20.25">
      <c r="A2488" s="293"/>
      <c r="B2488" s="294" t="str">
        <f>IF(LEN(A2488)=0,"",INDEX('Smelter Reference List'!$A:$A,MATCH($A2488,'Smelter Reference List'!$E:$E,0)))</f>
        <v/>
      </c>
      <c r="C2488" s="300" t="str">
        <f>IF(LEN(A2488)=0,"",INDEX('Smelter Reference List'!$C:$C,MATCH($A2488,'Smelter Reference List'!$E:$E,0)))</f>
        <v/>
      </c>
      <c r="D2488" s="294" t="str">
        <f ca="1">IF(ISERROR($S2488),"",OFFSET('Smelter Reference List'!$C$4,$S2488-4,0)&amp;"")</f>
        <v/>
      </c>
      <c r="E2488" s="294" t="str">
        <f ca="1">IF(ISERROR($S2488),"",OFFSET('Smelter Reference List'!$D$4,$S2488-4,0)&amp;"")</f>
        <v/>
      </c>
      <c r="F2488" s="294" t="str">
        <f ca="1">IF(ISERROR($S2488),"",OFFSET('Smelter Reference List'!$E$4,$S2488-4,0))</f>
        <v/>
      </c>
      <c r="G2488" s="294" t="str">
        <f ca="1">IF(C2488=$U$4,"Enter smelter details", IF(ISERROR($S2488),"",OFFSET('Smelter Reference List'!$F$4,$S2488-4,0)))</f>
        <v/>
      </c>
      <c r="H2488" s="295" t="str">
        <f ca="1">IF(ISERROR($S2488),"",OFFSET('Smelter Reference List'!$G$4,$S2488-4,0))</f>
        <v/>
      </c>
      <c r="I2488" s="296" t="str">
        <f ca="1">IF(ISERROR($S2488),"",OFFSET('Smelter Reference List'!$H$4,$S2488-4,0))</f>
        <v/>
      </c>
      <c r="J2488" s="296" t="str">
        <f ca="1">IF(ISERROR($S2488),"",OFFSET('Smelter Reference List'!$I$4,$S2488-4,0))</f>
        <v/>
      </c>
      <c r="K2488" s="297"/>
      <c r="L2488" s="297"/>
      <c r="M2488" s="297"/>
      <c r="N2488" s="297"/>
      <c r="O2488" s="297"/>
      <c r="P2488" s="297"/>
      <c r="Q2488" s="298"/>
      <c r="R2488" s="227"/>
      <c r="S2488" s="228" t="e">
        <f>IF(C2488="",NA(),MATCH($B2488&amp;$C2488,'Smelter Reference List'!$J:$J,0))</f>
        <v>#N/A</v>
      </c>
      <c r="T2488" s="229"/>
      <c r="U2488" s="229">
        <f t="shared" ca="1" si="77"/>
        <v>0</v>
      </c>
      <c r="V2488" s="229"/>
      <c r="W2488" s="229"/>
      <c r="Y2488" s="223" t="str">
        <f t="shared" si="78"/>
        <v/>
      </c>
    </row>
    <row r="2489" spans="1:25" s="223" customFormat="1" ht="20.25">
      <c r="A2489" s="293"/>
      <c r="B2489" s="294" t="str">
        <f>IF(LEN(A2489)=0,"",INDEX('Smelter Reference List'!$A:$A,MATCH($A2489,'Smelter Reference List'!$E:$E,0)))</f>
        <v/>
      </c>
      <c r="C2489" s="300" t="str">
        <f>IF(LEN(A2489)=0,"",INDEX('Smelter Reference List'!$C:$C,MATCH($A2489,'Smelter Reference List'!$E:$E,0)))</f>
        <v/>
      </c>
      <c r="D2489" s="294" t="str">
        <f ca="1">IF(ISERROR($S2489),"",OFFSET('Smelter Reference List'!$C$4,$S2489-4,0)&amp;"")</f>
        <v/>
      </c>
      <c r="E2489" s="294" t="str">
        <f ca="1">IF(ISERROR($S2489),"",OFFSET('Smelter Reference List'!$D$4,$S2489-4,0)&amp;"")</f>
        <v/>
      </c>
      <c r="F2489" s="294" t="str">
        <f ca="1">IF(ISERROR($S2489),"",OFFSET('Smelter Reference List'!$E$4,$S2489-4,0))</f>
        <v/>
      </c>
      <c r="G2489" s="294" t="str">
        <f ca="1">IF(C2489=$U$4,"Enter smelter details", IF(ISERROR($S2489),"",OFFSET('Smelter Reference List'!$F$4,$S2489-4,0)))</f>
        <v/>
      </c>
      <c r="H2489" s="295" t="str">
        <f ca="1">IF(ISERROR($S2489),"",OFFSET('Smelter Reference List'!$G$4,$S2489-4,0))</f>
        <v/>
      </c>
      <c r="I2489" s="296" t="str">
        <f ca="1">IF(ISERROR($S2489),"",OFFSET('Smelter Reference List'!$H$4,$S2489-4,0))</f>
        <v/>
      </c>
      <c r="J2489" s="296" t="str">
        <f ca="1">IF(ISERROR($S2489),"",OFFSET('Smelter Reference List'!$I$4,$S2489-4,0))</f>
        <v/>
      </c>
      <c r="K2489" s="297"/>
      <c r="L2489" s="297"/>
      <c r="M2489" s="297"/>
      <c r="N2489" s="297"/>
      <c r="O2489" s="297"/>
      <c r="P2489" s="297"/>
      <c r="Q2489" s="298"/>
      <c r="R2489" s="227"/>
      <c r="S2489" s="228" t="e">
        <f>IF(C2489="",NA(),MATCH($B2489&amp;$C2489,'Smelter Reference List'!$J:$J,0))</f>
        <v>#N/A</v>
      </c>
      <c r="T2489" s="229"/>
      <c r="U2489" s="229">
        <f t="shared" ca="1" si="77"/>
        <v>0</v>
      </c>
      <c r="V2489" s="229"/>
      <c r="W2489" s="229"/>
      <c r="Y2489" s="223" t="str">
        <f t="shared" si="78"/>
        <v/>
      </c>
    </row>
    <row r="2490" spans="1:25" s="223" customFormat="1" ht="20.25">
      <c r="A2490" s="293"/>
      <c r="B2490" s="294" t="str">
        <f>IF(LEN(A2490)=0,"",INDEX('Smelter Reference List'!$A:$A,MATCH($A2490,'Smelter Reference List'!$E:$E,0)))</f>
        <v/>
      </c>
      <c r="C2490" s="300" t="str">
        <f>IF(LEN(A2490)=0,"",INDEX('Smelter Reference List'!$C:$C,MATCH($A2490,'Smelter Reference List'!$E:$E,0)))</f>
        <v/>
      </c>
      <c r="D2490" s="294" t="str">
        <f ca="1">IF(ISERROR($S2490),"",OFFSET('Smelter Reference List'!$C$4,$S2490-4,0)&amp;"")</f>
        <v/>
      </c>
      <c r="E2490" s="294" t="str">
        <f ca="1">IF(ISERROR($S2490),"",OFFSET('Smelter Reference List'!$D$4,$S2490-4,0)&amp;"")</f>
        <v/>
      </c>
      <c r="F2490" s="294" t="str">
        <f ca="1">IF(ISERROR($S2490),"",OFFSET('Smelter Reference List'!$E$4,$S2490-4,0))</f>
        <v/>
      </c>
      <c r="G2490" s="294" t="str">
        <f ca="1">IF(C2490=$U$4,"Enter smelter details", IF(ISERROR($S2490),"",OFFSET('Smelter Reference List'!$F$4,$S2490-4,0)))</f>
        <v/>
      </c>
      <c r="H2490" s="295" t="str">
        <f ca="1">IF(ISERROR($S2490),"",OFFSET('Smelter Reference List'!$G$4,$S2490-4,0))</f>
        <v/>
      </c>
      <c r="I2490" s="296" t="str">
        <f ca="1">IF(ISERROR($S2490),"",OFFSET('Smelter Reference List'!$H$4,$S2490-4,0))</f>
        <v/>
      </c>
      <c r="J2490" s="296" t="str">
        <f ca="1">IF(ISERROR($S2490),"",OFFSET('Smelter Reference List'!$I$4,$S2490-4,0))</f>
        <v/>
      </c>
      <c r="K2490" s="297"/>
      <c r="L2490" s="297"/>
      <c r="M2490" s="297"/>
      <c r="N2490" s="297"/>
      <c r="O2490" s="297"/>
      <c r="P2490" s="297"/>
      <c r="Q2490" s="298"/>
      <c r="R2490" s="227"/>
      <c r="S2490" s="228" t="e">
        <f>IF(C2490="",NA(),MATCH($B2490&amp;$C2490,'Smelter Reference List'!$J:$J,0))</f>
        <v>#N/A</v>
      </c>
      <c r="T2490" s="229"/>
      <c r="U2490" s="229">
        <f t="shared" ca="1" si="77"/>
        <v>0</v>
      </c>
      <c r="V2490" s="229"/>
      <c r="W2490" s="229"/>
      <c r="Y2490" s="223" t="str">
        <f t="shared" si="78"/>
        <v/>
      </c>
    </row>
    <row r="2491" spans="1:25" s="223" customFormat="1" ht="20.25">
      <c r="A2491" s="293"/>
      <c r="B2491" s="294" t="str">
        <f>IF(LEN(A2491)=0,"",INDEX('Smelter Reference List'!$A:$A,MATCH($A2491,'Smelter Reference List'!$E:$E,0)))</f>
        <v/>
      </c>
      <c r="C2491" s="300" t="str">
        <f>IF(LEN(A2491)=0,"",INDEX('Smelter Reference List'!$C:$C,MATCH($A2491,'Smelter Reference List'!$E:$E,0)))</f>
        <v/>
      </c>
      <c r="D2491" s="294" t="str">
        <f ca="1">IF(ISERROR($S2491),"",OFFSET('Smelter Reference List'!$C$4,$S2491-4,0)&amp;"")</f>
        <v/>
      </c>
      <c r="E2491" s="294" t="str">
        <f ca="1">IF(ISERROR($S2491),"",OFFSET('Smelter Reference List'!$D$4,$S2491-4,0)&amp;"")</f>
        <v/>
      </c>
      <c r="F2491" s="294" t="str">
        <f ca="1">IF(ISERROR($S2491),"",OFFSET('Smelter Reference List'!$E$4,$S2491-4,0))</f>
        <v/>
      </c>
      <c r="G2491" s="294" t="str">
        <f ca="1">IF(C2491=$U$4,"Enter smelter details", IF(ISERROR($S2491),"",OFFSET('Smelter Reference List'!$F$4,$S2491-4,0)))</f>
        <v/>
      </c>
      <c r="H2491" s="295" t="str">
        <f ca="1">IF(ISERROR($S2491),"",OFFSET('Smelter Reference List'!$G$4,$S2491-4,0))</f>
        <v/>
      </c>
      <c r="I2491" s="296" t="str">
        <f ca="1">IF(ISERROR($S2491),"",OFFSET('Smelter Reference List'!$H$4,$S2491-4,0))</f>
        <v/>
      </c>
      <c r="J2491" s="296" t="str">
        <f ca="1">IF(ISERROR($S2491),"",OFFSET('Smelter Reference List'!$I$4,$S2491-4,0))</f>
        <v/>
      </c>
      <c r="K2491" s="297"/>
      <c r="L2491" s="297"/>
      <c r="M2491" s="297"/>
      <c r="N2491" s="297"/>
      <c r="O2491" s="297"/>
      <c r="P2491" s="297"/>
      <c r="Q2491" s="298"/>
      <c r="R2491" s="227"/>
      <c r="S2491" s="228" t="e">
        <f>IF(C2491="",NA(),MATCH($B2491&amp;$C2491,'Smelter Reference List'!$J:$J,0))</f>
        <v>#N/A</v>
      </c>
      <c r="T2491" s="229"/>
      <c r="U2491" s="229">
        <f t="shared" ca="1" si="77"/>
        <v>0</v>
      </c>
      <c r="V2491" s="229"/>
      <c r="W2491" s="229"/>
      <c r="Y2491" s="223" t="str">
        <f t="shared" si="78"/>
        <v/>
      </c>
    </row>
    <row r="2492" spans="1:25" s="223" customFormat="1" ht="20.25">
      <c r="A2492" s="293"/>
      <c r="B2492" s="294" t="str">
        <f>IF(LEN(A2492)=0,"",INDEX('Smelter Reference List'!$A:$A,MATCH($A2492,'Smelter Reference List'!$E:$E,0)))</f>
        <v/>
      </c>
      <c r="C2492" s="300" t="str">
        <f>IF(LEN(A2492)=0,"",INDEX('Smelter Reference List'!$C:$C,MATCH($A2492,'Smelter Reference List'!$E:$E,0)))</f>
        <v/>
      </c>
      <c r="D2492" s="294" t="str">
        <f ca="1">IF(ISERROR($S2492),"",OFFSET('Smelter Reference List'!$C$4,$S2492-4,0)&amp;"")</f>
        <v/>
      </c>
      <c r="E2492" s="294" t="str">
        <f ca="1">IF(ISERROR($S2492),"",OFFSET('Smelter Reference List'!$D$4,$S2492-4,0)&amp;"")</f>
        <v/>
      </c>
      <c r="F2492" s="294" t="str">
        <f ca="1">IF(ISERROR($S2492),"",OFFSET('Smelter Reference List'!$E$4,$S2492-4,0))</f>
        <v/>
      </c>
      <c r="G2492" s="294" t="str">
        <f ca="1">IF(C2492=$U$4,"Enter smelter details", IF(ISERROR($S2492),"",OFFSET('Smelter Reference List'!$F$4,$S2492-4,0)))</f>
        <v/>
      </c>
      <c r="H2492" s="295" t="str">
        <f ca="1">IF(ISERROR($S2492),"",OFFSET('Smelter Reference List'!$G$4,$S2492-4,0))</f>
        <v/>
      </c>
      <c r="I2492" s="296" t="str">
        <f ca="1">IF(ISERROR($S2492),"",OFFSET('Smelter Reference List'!$H$4,$S2492-4,0))</f>
        <v/>
      </c>
      <c r="J2492" s="296" t="str">
        <f ca="1">IF(ISERROR($S2492),"",OFFSET('Smelter Reference List'!$I$4,$S2492-4,0))</f>
        <v/>
      </c>
      <c r="K2492" s="297"/>
      <c r="L2492" s="297"/>
      <c r="M2492" s="297"/>
      <c r="N2492" s="297"/>
      <c r="O2492" s="297"/>
      <c r="P2492" s="297"/>
      <c r="Q2492" s="298"/>
      <c r="R2492" s="227"/>
      <c r="S2492" s="228" t="e">
        <f>IF(C2492="",NA(),MATCH($B2492&amp;$C2492,'Smelter Reference List'!$J:$J,0))</f>
        <v>#N/A</v>
      </c>
      <c r="T2492" s="229"/>
      <c r="U2492" s="229">
        <f t="shared" ca="1" si="77"/>
        <v>0</v>
      </c>
      <c r="V2492" s="229"/>
      <c r="W2492" s="229"/>
      <c r="Y2492" s="223" t="str">
        <f t="shared" si="78"/>
        <v/>
      </c>
    </row>
    <row r="2493" spans="1:25" s="223" customFormat="1" ht="20.25">
      <c r="A2493" s="293"/>
      <c r="B2493" s="294" t="str">
        <f>IF(LEN(A2493)=0,"",INDEX('Smelter Reference List'!$A:$A,MATCH($A2493,'Smelter Reference List'!$E:$E,0)))</f>
        <v/>
      </c>
      <c r="C2493" s="300" t="str">
        <f>IF(LEN(A2493)=0,"",INDEX('Smelter Reference List'!$C:$C,MATCH($A2493,'Smelter Reference List'!$E:$E,0)))</f>
        <v/>
      </c>
      <c r="D2493" s="294" t="str">
        <f ca="1">IF(ISERROR($S2493),"",OFFSET('Smelter Reference List'!$C$4,$S2493-4,0)&amp;"")</f>
        <v/>
      </c>
      <c r="E2493" s="294" t="str">
        <f ca="1">IF(ISERROR($S2493),"",OFFSET('Smelter Reference List'!$D$4,$S2493-4,0)&amp;"")</f>
        <v/>
      </c>
      <c r="F2493" s="294" t="str">
        <f ca="1">IF(ISERROR($S2493),"",OFFSET('Smelter Reference List'!$E$4,$S2493-4,0))</f>
        <v/>
      </c>
      <c r="G2493" s="294" t="str">
        <f ca="1">IF(C2493=$U$4,"Enter smelter details", IF(ISERROR($S2493),"",OFFSET('Smelter Reference List'!$F$4,$S2493-4,0)))</f>
        <v/>
      </c>
      <c r="H2493" s="295" t="str">
        <f ca="1">IF(ISERROR($S2493),"",OFFSET('Smelter Reference List'!$G$4,$S2493-4,0))</f>
        <v/>
      </c>
      <c r="I2493" s="296" t="str">
        <f ca="1">IF(ISERROR($S2493),"",OFFSET('Smelter Reference List'!$H$4,$S2493-4,0))</f>
        <v/>
      </c>
      <c r="J2493" s="296" t="str">
        <f ca="1">IF(ISERROR($S2493),"",OFFSET('Smelter Reference List'!$I$4,$S2493-4,0))</f>
        <v/>
      </c>
      <c r="K2493" s="297"/>
      <c r="L2493" s="297"/>
      <c r="M2493" s="297"/>
      <c r="N2493" s="297"/>
      <c r="O2493" s="297"/>
      <c r="P2493" s="297"/>
      <c r="Q2493" s="298"/>
      <c r="R2493" s="227"/>
      <c r="S2493" s="228" t="e">
        <f>IF(C2493="",NA(),MATCH($B2493&amp;$C2493,'Smelter Reference List'!$J:$J,0))</f>
        <v>#N/A</v>
      </c>
      <c r="T2493" s="229"/>
      <c r="U2493" s="229">
        <f t="shared" ca="1" si="77"/>
        <v>0</v>
      </c>
      <c r="V2493" s="229"/>
      <c r="W2493" s="229"/>
      <c r="Y2493" s="223" t="str">
        <f t="shared" si="78"/>
        <v/>
      </c>
    </row>
    <row r="2494" spans="1:25" s="223" customFormat="1" ht="20.25">
      <c r="A2494" s="293"/>
      <c r="B2494" s="294" t="str">
        <f>IF(LEN(A2494)=0,"",INDEX('Smelter Reference List'!$A:$A,MATCH($A2494,'Smelter Reference List'!$E:$E,0)))</f>
        <v/>
      </c>
      <c r="C2494" s="300" t="str">
        <f>IF(LEN(A2494)=0,"",INDEX('Smelter Reference List'!$C:$C,MATCH($A2494,'Smelter Reference List'!$E:$E,0)))</f>
        <v/>
      </c>
      <c r="D2494" s="294" t="str">
        <f ca="1">IF(ISERROR($S2494),"",OFFSET('Smelter Reference List'!$C$4,$S2494-4,0)&amp;"")</f>
        <v/>
      </c>
      <c r="E2494" s="294" t="str">
        <f ca="1">IF(ISERROR($S2494),"",OFFSET('Smelter Reference List'!$D$4,$S2494-4,0)&amp;"")</f>
        <v/>
      </c>
      <c r="F2494" s="294" t="str">
        <f ca="1">IF(ISERROR($S2494),"",OFFSET('Smelter Reference List'!$E$4,$S2494-4,0))</f>
        <v/>
      </c>
      <c r="G2494" s="294" t="str">
        <f ca="1">IF(C2494=$U$4,"Enter smelter details", IF(ISERROR($S2494),"",OFFSET('Smelter Reference List'!$F$4,$S2494-4,0)))</f>
        <v/>
      </c>
      <c r="H2494" s="295" t="str">
        <f ca="1">IF(ISERROR($S2494),"",OFFSET('Smelter Reference List'!$G$4,$S2494-4,0))</f>
        <v/>
      </c>
      <c r="I2494" s="296" t="str">
        <f ca="1">IF(ISERROR($S2494),"",OFFSET('Smelter Reference List'!$H$4,$S2494-4,0))</f>
        <v/>
      </c>
      <c r="J2494" s="296" t="str">
        <f ca="1">IF(ISERROR($S2494),"",OFFSET('Smelter Reference List'!$I$4,$S2494-4,0))</f>
        <v/>
      </c>
      <c r="K2494" s="297"/>
      <c r="L2494" s="297"/>
      <c r="M2494" s="297"/>
      <c r="N2494" s="297"/>
      <c r="O2494" s="297"/>
      <c r="P2494" s="297"/>
      <c r="Q2494" s="298"/>
      <c r="R2494" s="227"/>
      <c r="S2494" s="228" t="e">
        <f>IF(C2494="",NA(),MATCH($B2494&amp;$C2494,'Smelter Reference List'!$J:$J,0))</f>
        <v>#N/A</v>
      </c>
      <c r="T2494" s="229"/>
      <c r="U2494" s="229">
        <f t="shared" ca="1" si="77"/>
        <v>0</v>
      </c>
      <c r="V2494" s="229"/>
      <c r="W2494" s="229"/>
      <c r="Y2494" s="223" t="str">
        <f t="shared" si="78"/>
        <v/>
      </c>
    </row>
    <row r="2495" spans="1:25" s="223" customFormat="1" ht="20.25">
      <c r="A2495" s="293"/>
      <c r="B2495" s="294" t="str">
        <f>IF(LEN(A2495)=0,"",INDEX('Smelter Reference List'!$A:$A,MATCH($A2495,'Smelter Reference List'!$E:$E,0)))</f>
        <v/>
      </c>
      <c r="C2495" s="300" t="str">
        <f>IF(LEN(A2495)=0,"",INDEX('Smelter Reference List'!$C:$C,MATCH($A2495,'Smelter Reference List'!$E:$E,0)))</f>
        <v/>
      </c>
      <c r="D2495" s="294" t="str">
        <f ca="1">IF(ISERROR($S2495),"",OFFSET('Smelter Reference List'!$C$4,$S2495-4,0)&amp;"")</f>
        <v/>
      </c>
      <c r="E2495" s="294" t="str">
        <f ca="1">IF(ISERROR($S2495),"",OFFSET('Smelter Reference List'!$D$4,$S2495-4,0)&amp;"")</f>
        <v/>
      </c>
      <c r="F2495" s="294" t="str">
        <f ca="1">IF(ISERROR($S2495),"",OFFSET('Smelter Reference List'!$E$4,$S2495-4,0))</f>
        <v/>
      </c>
      <c r="G2495" s="294" t="str">
        <f ca="1">IF(C2495=$U$4,"Enter smelter details", IF(ISERROR($S2495),"",OFFSET('Smelter Reference List'!$F$4,$S2495-4,0)))</f>
        <v/>
      </c>
      <c r="H2495" s="295" t="str">
        <f ca="1">IF(ISERROR($S2495),"",OFFSET('Smelter Reference List'!$G$4,$S2495-4,0))</f>
        <v/>
      </c>
      <c r="I2495" s="296" t="str">
        <f ca="1">IF(ISERROR($S2495),"",OFFSET('Smelter Reference List'!$H$4,$S2495-4,0))</f>
        <v/>
      </c>
      <c r="J2495" s="296" t="str">
        <f ca="1">IF(ISERROR($S2495),"",OFFSET('Smelter Reference List'!$I$4,$S2495-4,0))</f>
        <v/>
      </c>
      <c r="K2495" s="297"/>
      <c r="L2495" s="297"/>
      <c r="M2495" s="297"/>
      <c r="N2495" s="297"/>
      <c r="O2495" s="297"/>
      <c r="P2495" s="297"/>
      <c r="Q2495" s="298"/>
      <c r="R2495" s="227"/>
      <c r="S2495" s="228" t="e">
        <f>IF(C2495="",NA(),MATCH($B2495&amp;$C2495,'Smelter Reference List'!$J:$J,0))</f>
        <v>#N/A</v>
      </c>
      <c r="T2495" s="229"/>
      <c r="U2495" s="229">
        <f t="shared" ca="1" si="77"/>
        <v>0</v>
      </c>
      <c r="V2495" s="229"/>
      <c r="W2495" s="229"/>
      <c r="Y2495" s="223" t="str">
        <f t="shared" si="78"/>
        <v/>
      </c>
    </row>
    <row r="2496" spans="1:25" s="223" customFormat="1" ht="20.25">
      <c r="A2496" s="293"/>
      <c r="B2496" s="294" t="str">
        <f>IF(LEN(A2496)=0,"",INDEX('Smelter Reference List'!$A:$A,MATCH($A2496,'Smelter Reference List'!$E:$E,0)))</f>
        <v/>
      </c>
      <c r="C2496" s="300" t="str">
        <f>IF(LEN(A2496)=0,"",INDEX('Smelter Reference List'!$C:$C,MATCH($A2496,'Smelter Reference List'!$E:$E,0)))</f>
        <v/>
      </c>
      <c r="D2496" s="294" t="str">
        <f ca="1">IF(ISERROR($S2496),"",OFFSET('Smelter Reference List'!$C$4,$S2496-4,0)&amp;"")</f>
        <v/>
      </c>
      <c r="E2496" s="294" t="str">
        <f ca="1">IF(ISERROR($S2496),"",OFFSET('Smelter Reference List'!$D$4,$S2496-4,0)&amp;"")</f>
        <v/>
      </c>
      <c r="F2496" s="294" t="str">
        <f ca="1">IF(ISERROR($S2496),"",OFFSET('Smelter Reference List'!$E$4,$S2496-4,0))</f>
        <v/>
      </c>
      <c r="G2496" s="294" t="str">
        <f ca="1">IF(C2496=$U$4,"Enter smelter details", IF(ISERROR($S2496),"",OFFSET('Smelter Reference List'!$F$4,$S2496-4,0)))</f>
        <v/>
      </c>
      <c r="H2496" s="295" t="str">
        <f ca="1">IF(ISERROR($S2496),"",OFFSET('Smelter Reference List'!$G$4,$S2496-4,0))</f>
        <v/>
      </c>
      <c r="I2496" s="296" t="str">
        <f ca="1">IF(ISERROR($S2496),"",OFFSET('Smelter Reference List'!$H$4,$S2496-4,0))</f>
        <v/>
      </c>
      <c r="J2496" s="296" t="str">
        <f ca="1">IF(ISERROR($S2496),"",OFFSET('Smelter Reference List'!$I$4,$S2496-4,0))</f>
        <v/>
      </c>
      <c r="K2496" s="297"/>
      <c r="L2496" s="297"/>
      <c r="M2496" s="297"/>
      <c r="N2496" s="297"/>
      <c r="O2496" s="297"/>
      <c r="P2496" s="297"/>
      <c r="Q2496" s="298"/>
      <c r="R2496" s="227"/>
      <c r="S2496" s="228" t="e">
        <f>IF(C2496="",NA(),MATCH($B2496&amp;$C2496,'Smelter Reference List'!$J:$J,0))</f>
        <v>#N/A</v>
      </c>
      <c r="T2496" s="229"/>
      <c r="U2496" s="229">
        <f t="shared" ca="1" si="77"/>
        <v>0</v>
      </c>
      <c r="V2496" s="229"/>
      <c r="W2496" s="229"/>
      <c r="Y2496" s="223" t="str">
        <f t="shared" si="78"/>
        <v/>
      </c>
    </row>
    <row r="2497" spans="1:25" s="223" customFormat="1" ht="20.25">
      <c r="A2497" s="293"/>
      <c r="B2497" s="294" t="str">
        <f>IF(LEN(A2497)=0,"",INDEX('Smelter Reference List'!$A:$A,MATCH($A2497,'Smelter Reference List'!$E:$E,0)))</f>
        <v/>
      </c>
      <c r="C2497" s="300" t="str">
        <f>IF(LEN(A2497)=0,"",INDEX('Smelter Reference List'!$C:$C,MATCH($A2497,'Smelter Reference List'!$E:$E,0)))</f>
        <v/>
      </c>
      <c r="D2497" s="294" t="str">
        <f ca="1">IF(ISERROR($S2497),"",OFFSET('Smelter Reference List'!$C$4,$S2497-4,0)&amp;"")</f>
        <v/>
      </c>
      <c r="E2497" s="294" t="str">
        <f ca="1">IF(ISERROR($S2497),"",OFFSET('Smelter Reference List'!$D$4,$S2497-4,0)&amp;"")</f>
        <v/>
      </c>
      <c r="F2497" s="294" t="str">
        <f ca="1">IF(ISERROR($S2497),"",OFFSET('Smelter Reference List'!$E$4,$S2497-4,0))</f>
        <v/>
      </c>
      <c r="G2497" s="294" t="str">
        <f ca="1">IF(C2497=$U$4,"Enter smelter details", IF(ISERROR($S2497),"",OFFSET('Smelter Reference List'!$F$4,$S2497-4,0)))</f>
        <v/>
      </c>
      <c r="H2497" s="295" t="str">
        <f ca="1">IF(ISERROR($S2497),"",OFFSET('Smelter Reference List'!$G$4,$S2497-4,0))</f>
        <v/>
      </c>
      <c r="I2497" s="296" t="str">
        <f ca="1">IF(ISERROR($S2497),"",OFFSET('Smelter Reference List'!$H$4,$S2497-4,0))</f>
        <v/>
      </c>
      <c r="J2497" s="296" t="str">
        <f ca="1">IF(ISERROR($S2497),"",OFFSET('Smelter Reference List'!$I$4,$S2497-4,0))</f>
        <v/>
      </c>
      <c r="K2497" s="297"/>
      <c r="L2497" s="297"/>
      <c r="M2497" s="297"/>
      <c r="N2497" s="297"/>
      <c r="O2497" s="297"/>
      <c r="P2497" s="297"/>
      <c r="Q2497" s="298"/>
      <c r="R2497" s="227"/>
      <c r="S2497" s="228" t="e">
        <f>IF(C2497="",NA(),MATCH($B2497&amp;$C2497,'Smelter Reference List'!$J:$J,0))</f>
        <v>#N/A</v>
      </c>
      <c r="T2497" s="229"/>
      <c r="U2497" s="229">
        <f t="shared" ca="1" si="77"/>
        <v>0</v>
      </c>
      <c r="V2497" s="229"/>
      <c r="W2497" s="229"/>
      <c r="Y2497" s="223" t="str">
        <f t="shared" si="78"/>
        <v/>
      </c>
    </row>
    <row r="2498" spans="1:25" s="223" customFormat="1" ht="20.25">
      <c r="A2498" s="293"/>
      <c r="B2498" s="294" t="str">
        <f>IF(LEN(A2498)=0,"",INDEX('Smelter Reference List'!$A:$A,MATCH($A2498,'Smelter Reference List'!$E:$E,0)))</f>
        <v/>
      </c>
      <c r="C2498" s="300" t="str">
        <f>IF(LEN(A2498)=0,"",INDEX('Smelter Reference List'!$C:$C,MATCH($A2498,'Smelter Reference List'!$E:$E,0)))</f>
        <v/>
      </c>
      <c r="D2498" s="294" t="str">
        <f ca="1">IF(ISERROR($S2498),"",OFFSET('Smelter Reference List'!$C$4,$S2498-4,0)&amp;"")</f>
        <v/>
      </c>
      <c r="E2498" s="294" t="str">
        <f ca="1">IF(ISERROR($S2498),"",OFFSET('Smelter Reference List'!$D$4,$S2498-4,0)&amp;"")</f>
        <v/>
      </c>
      <c r="F2498" s="294" t="str">
        <f ca="1">IF(ISERROR($S2498),"",OFFSET('Smelter Reference List'!$E$4,$S2498-4,0))</f>
        <v/>
      </c>
      <c r="G2498" s="294" t="str">
        <f ca="1">IF(C2498=$U$4,"Enter smelter details", IF(ISERROR($S2498),"",OFFSET('Smelter Reference List'!$F$4,$S2498-4,0)))</f>
        <v/>
      </c>
      <c r="H2498" s="295" t="str">
        <f ca="1">IF(ISERROR($S2498),"",OFFSET('Smelter Reference List'!$G$4,$S2498-4,0))</f>
        <v/>
      </c>
      <c r="I2498" s="296" t="str">
        <f ca="1">IF(ISERROR($S2498),"",OFFSET('Smelter Reference List'!$H$4,$S2498-4,0))</f>
        <v/>
      </c>
      <c r="J2498" s="296" t="str">
        <f ca="1">IF(ISERROR($S2498),"",OFFSET('Smelter Reference List'!$I$4,$S2498-4,0))</f>
        <v/>
      </c>
      <c r="K2498" s="297"/>
      <c r="L2498" s="297"/>
      <c r="M2498" s="297"/>
      <c r="N2498" s="297"/>
      <c r="O2498" s="297"/>
      <c r="P2498" s="297"/>
      <c r="Q2498" s="298"/>
      <c r="R2498" s="227"/>
      <c r="S2498" s="228" t="e">
        <f>IF(C2498="",NA(),MATCH($B2498&amp;$C2498,'Smelter Reference List'!$J:$J,0))</f>
        <v>#N/A</v>
      </c>
      <c r="T2498" s="229"/>
      <c r="U2498" s="229">
        <f t="shared" ca="1" si="77"/>
        <v>0</v>
      </c>
      <c r="V2498" s="229"/>
      <c r="W2498" s="229"/>
      <c r="Y2498" s="223" t="str">
        <f t="shared" si="78"/>
        <v/>
      </c>
    </row>
    <row r="2499" spans="1:25" s="223" customFormat="1" ht="20.25">
      <c r="A2499" s="293"/>
      <c r="B2499" s="294" t="str">
        <f>IF(LEN(A2499)=0,"",INDEX('Smelter Reference List'!$A:$A,MATCH($A2499,'Smelter Reference List'!$E:$E,0)))</f>
        <v/>
      </c>
      <c r="C2499" s="300" t="str">
        <f>IF(LEN(A2499)=0,"",INDEX('Smelter Reference List'!$C:$C,MATCH($A2499,'Smelter Reference List'!$E:$E,0)))</f>
        <v/>
      </c>
      <c r="D2499" s="294" t="str">
        <f ca="1">IF(ISERROR($S2499),"",OFFSET('Smelter Reference List'!$C$4,$S2499-4,0)&amp;"")</f>
        <v/>
      </c>
      <c r="E2499" s="294" t="str">
        <f ca="1">IF(ISERROR($S2499),"",OFFSET('Smelter Reference List'!$D$4,$S2499-4,0)&amp;"")</f>
        <v/>
      </c>
      <c r="F2499" s="294" t="str">
        <f ca="1">IF(ISERROR($S2499),"",OFFSET('Smelter Reference List'!$E$4,$S2499-4,0))</f>
        <v/>
      </c>
      <c r="G2499" s="294" t="str">
        <f ca="1">IF(C2499=$U$4,"Enter smelter details", IF(ISERROR($S2499),"",OFFSET('Smelter Reference List'!$F$4,$S2499-4,0)))</f>
        <v/>
      </c>
      <c r="H2499" s="295" t="str">
        <f ca="1">IF(ISERROR($S2499),"",OFFSET('Smelter Reference List'!$G$4,$S2499-4,0))</f>
        <v/>
      </c>
      <c r="I2499" s="296" t="str">
        <f ca="1">IF(ISERROR($S2499),"",OFFSET('Smelter Reference List'!$H$4,$S2499-4,0))</f>
        <v/>
      </c>
      <c r="J2499" s="296" t="str">
        <f ca="1">IF(ISERROR($S2499),"",OFFSET('Smelter Reference List'!$I$4,$S2499-4,0))</f>
        <v/>
      </c>
      <c r="K2499" s="297"/>
      <c r="L2499" s="297"/>
      <c r="M2499" s="297"/>
      <c r="N2499" s="297"/>
      <c r="O2499" s="297"/>
      <c r="P2499" s="297"/>
      <c r="Q2499" s="298"/>
      <c r="R2499" s="227"/>
      <c r="S2499" s="228" t="e">
        <f>IF(C2499="",NA(),MATCH($B2499&amp;$C2499,'Smelter Reference List'!$J:$J,0))</f>
        <v>#N/A</v>
      </c>
      <c r="T2499" s="229"/>
      <c r="U2499" s="229">
        <f t="shared" ca="1" si="77"/>
        <v>0</v>
      </c>
      <c r="V2499" s="229"/>
      <c r="W2499" s="229"/>
      <c r="Y2499" s="223" t="str">
        <f t="shared" si="78"/>
        <v/>
      </c>
    </row>
    <row r="2500" spans="1:25" s="223" customFormat="1" ht="20.25">
      <c r="A2500" s="293"/>
      <c r="B2500" s="294" t="str">
        <f>IF(LEN(A2500)=0,"",INDEX('Smelter Reference List'!$A:$A,MATCH($A2500,'Smelter Reference List'!$E:$E,0)))</f>
        <v/>
      </c>
      <c r="C2500" s="300" t="str">
        <f>IF(LEN(A2500)=0,"",INDEX('Smelter Reference List'!$C:$C,MATCH($A2500,'Smelter Reference List'!$E:$E,0)))</f>
        <v/>
      </c>
      <c r="D2500" s="294" t="str">
        <f ca="1">IF(ISERROR($S2500),"",OFFSET('Smelter Reference List'!$C$4,$S2500-4,0)&amp;"")</f>
        <v/>
      </c>
      <c r="E2500" s="294" t="str">
        <f ca="1">IF(ISERROR($S2500),"",OFFSET('Smelter Reference List'!$D$4,$S2500-4,0)&amp;"")</f>
        <v/>
      </c>
      <c r="F2500" s="294" t="str">
        <f ca="1">IF(ISERROR($S2500),"",OFFSET('Smelter Reference List'!$E$4,$S2500-4,0))</f>
        <v/>
      </c>
      <c r="G2500" s="294" t="str">
        <f ca="1">IF(C2500=$U$4,"Enter smelter details", IF(ISERROR($S2500),"",OFFSET('Smelter Reference List'!$F$4,$S2500-4,0)))</f>
        <v/>
      </c>
      <c r="H2500" s="295" t="str">
        <f ca="1">IF(ISERROR($S2500),"",OFFSET('Smelter Reference List'!$G$4,$S2500-4,0))</f>
        <v/>
      </c>
      <c r="I2500" s="296" t="str">
        <f ca="1">IF(ISERROR($S2500),"",OFFSET('Smelter Reference List'!$H$4,$S2500-4,0))</f>
        <v/>
      </c>
      <c r="J2500" s="296" t="str">
        <f ca="1">IF(ISERROR($S2500),"",OFFSET('Smelter Reference List'!$I$4,$S2500-4,0))</f>
        <v/>
      </c>
      <c r="K2500" s="297"/>
      <c r="L2500" s="297"/>
      <c r="M2500" s="297"/>
      <c r="N2500" s="297"/>
      <c r="O2500" s="297"/>
      <c r="P2500" s="297"/>
      <c r="Q2500" s="298"/>
      <c r="R2500" s="227"/>
      <c r="S2500" s="228" t="e">
        <f>IF(C2500="",NA(),MATCH($B2500&amp;$C2500,'Smelter Reference List'!$J:$J,0))</f>
        <v>#N/A</v>
      </c>
      <c r="T2500" s="229"/>
      <c r="U2500" s="229">
        <f t="shared" ca="1" si="77"/>
        <v>0</v>
      </c>
      <c r="V2500" s="229"/>
      <c r="W2500" s="229"/>
      <c r="Y2500" s="223" t="str">
        <f t="shared" si="78"/>
        <v/>
      </c>
    </row>
    <row r="2501" spans="1:25" s="223" customFormat="1" ht="20.25">
      <c r="A2501" s="293"/>
      <c r="B2501" s="294" t="str">
        <f>IF(LEN(A2501)=0,"",INDEX('Smelter Reference List'!$A:$A,MATCH($A2501,'Smelter Reference List'!$E:$E,0)))</f>
        <v/>
      </c>
      <c r="C2501" s="300" t="str">
        <f>IF(LEN(A2501)=0,"",INDEX('Smelter Reference List'!$C:$C,MATCH($A2501,'Smelter Reference List'!$E:$E,0)))</f>
        <v/>
      </c>
      <c r="D2501" s="294" t="str">
        <f ca="1">IF(ISERROR($S2501),"",OFFSET('Smelter Reference List'!$C$4,$S2501-4,0)&amp;"")</f>
        <v/>
      </c>
      <c r="E2501" s="294" t="str">
        <f ca="1">IF(ISERROR($S2501),"",OFFSET('Smelter Reference List'!$D$4,$S2501-4,0)&amp;"")</f>
        <v/>
      </c>
      <c r="F2501" s="294" t="str">
        <f ca="1">IF(ISERROR($S2501),"",OFFSET('Smelter Reference List'!$E$4,$S2501-4,0))</f>
        <v/>
      </c>
      <c r="G2501" s="294" t="str">
        <f ca="1">IF(C2501=$U$4,"Enter smelter details", IF(ISERROR($S2501),"",OFFSET('Smelter Reference List'!$F$4,$S2501-4,0)))</f>
        <v/>
      </c>
      <c r="H2501" s="295" t="str">
        <f ca="1">IF(ISERROR($S2501),"",OFFSET('Smelter Reference List'!$G$4,$S2501-4,0))</f>
        <v/>
      </c>
      <c r="I2501" s="296" t="str">
        <f ca="1">IF(ISERROR($S2501),"",OFFSET('Smelter Reference List'!$H$4,$S2501-4,0))</f>
        <v/>
      </c>
      <c r="J2501" s="296" t="str">
        <f ca="1">IF(ISERROR($S2501),"",OFFSET('Smelter Reference List'!$I$4,$S2501-4,0))</f>
        <v/>
      </c>
      <c r="K2501" s="297"/>
      <c r="L2501" s="297"/>
      <c r="M2501" s="297"/>
      <c r="N2501" s="297"/>
      <c r="O2501" s="297"/>
      <c r="P2501" s="297"/>
      <c r="Q2501" s="298"/>
      <c r="R2501" s="227"/>
      <c r="S2501" s="228" t="e">
        <f>IF(C2501="",NA(),MATCH($B2501&amp;$C2501,'Smelter Reference List'!$J:$J,0))</f>
        <v>#N/A</v>
      </c>
      <c r="T2501" s="229"/>
      <c r="U2501" s="229">
        <f t="shared" ca="1" si="77"/>
        <v>0</v>
      </c>
      <c r="V2501" s="229"/>
      <c r="W2501" s="229"/>
      <c r="Y2501" s="223" t="str">
        <f t="shared" si="78"/>
        <v/>
      </c>
    </row>
    <row r="2502" spans="1:25" s="223" customFormat="1" ht="20.25">
      <c r="A2502" s="293"/>
      <c r="B2502" s="294" t="str">
        <f>IF(LEN(A2502)=0,"",INDEX('Smelter Reference List'!$A:$A,MATCH($A2502,'Smelter Reference List'!$E:$E,0)))</f>
        <v/>
      </c>
      <c r="C2502" s="300" t="str">
        <f>IF(LEN(A2502)=0,"",INDEX('Smelter Reference List'!$C:$C,MATCH($A2502,'Smelter Reference List'!$E:$E,0)))</f>
        <v/>
      </c>
      <c r="D2502" s="294" t="str">
        <f ca="1">IF(ISERROR($S2502),"",OFFSET('Smelter Reference List'!$C$4,$S2502-4,0)&amp;"")</f>
        <v/>
      </c>
      <c r="E2502" s="294" t="str">
        <f ca="1">IF(ISERROR($S2502),"",OFFSET('Smelter Reference List'!$D$4,$S2502-4,0)&amp;"")</f>
        <v/>
      </c>
      <c r="F2502" s="294" t="str">
        <f ca="1">IF(ISERROR($S2502),"",OFFSET('Smelter Reference List'!$E$4,$S2502-4,0))</f>
        <v/>
      </c>
      <c r="G2502" s="294" t="str">
        <f ca="1">IF(C2502=$U$4,"Enter smelter details", IF(ISERROR($S2502),"",OFFSET('Smelter Reference List'!$F$4,$S2502-4,0)))</f>
        <v/>
      </c>
      <c r="H2502" s="295" t="str">
        <f ca="1">IF(ISERROR($S2502),"",OFFSET('Smelter Reference List'!$G$4,$S2502-4,0))</f>
        <v/>
      </c>
      <c r="I2502" s="296" t="str">
        <f ca="1">IF(ISERROR($S2502),"",OFFSET('Smelter Reference List'!$H$4,$S2502-4,0))</f>
        <v/>
      </c>
      <c r="J2502" s="296" t="str">
        <f ca="1">IF(ISERROR($S2502),"",OFFSET('Smelter Reference List'!$I$4,$S2502-4,0))</f>
        <v/>
      </c>
      <c r="K2502" s="297"/>
      <c r="L2502" s="297"/>
      <c r="M2502" s="297"/>
      <c r="N2502" s="297"/>
      <c r="O2502" s="297"/>
      <c r="P2502" s="297"/>
      <c r="Q2502" s="298"/>
      <c r="R2502" s="227"/>
      <c r="S2502" s="228" t="e">
        <f>IF(C2502="",NA(),MATCH($B2502&amp;$C2502,'Smelter Reference List'!$J:$J,0))</f>
        <v>#N/A</v>
      </c>
      <c r="T2502" s="229"/>
      <c r="U2502" s="229">
        <f ca="1">IF(AND(C2502="Smelter not listed",OR(LEN(D2502)=0,LEN(E2502)=0)),1,0)</f>
        <v>0</v>
      </c>
      <c r="V2502" s="229"/>
      <c r="W2502" s="229"/>
      <c r="Y2502" s="223" t="str">
        <f>B2502&amp;C2502</f>
        <v/>
      </c>
    </row>
    <row r="2503" spans="1:25" s="223" customFormat="1" ht="20.25">
      <c r="A2503" s="293"/>
      <c r="B2503" s="294" t="str">
        <f>IF(LEN(A2503)=0,"",INDEX('Smelter Reference List'!$A:$A,MATCH($A2503,'Smelter Reference List'!$E:$E,0)))</f>
        <v/>
      </c>
      <c r="C2503" s="300" t="str">
        <f>IF(LEN(A2503)=0,"",INDEX('Smelter Reference List'!$C:$C,MATCH($A2503,'Smelter Reference List'!$E:$E,0)))</f>
        <v/>
      </c>
      <c r="D2503" s="294" t="str">
        <f ca="1">IF(ISERROR($S2503),"",OFFSET('Smelter Reference List'!$C$4,$S2503-4,0)&amp;"")</f>
        <v/>
      </c>
      <c r="E2503" s="294" t="str">
        <f ca="1">IF(ISERROR($S2503),"",OFFSET('Smelter Reference List'!$D$4,$S2503-4,0)&amp;"")</f>
        <v/>
      </c>
      <c r="F2503" s="294" t="str">
        <f ca="1">IF(ISERROR($S2503),"",OFFSET('Smelter Reference List'!$E$4,$S2503-4,0))</f>
        <v/>
      </c>
      <c r="G2503" s="294" t="str">
        <f ca="1">IF(C2503=$U$4,"Enter smelter details", IF(ISERROR($S2503),"",OFFSET('Smelter Reference List'!$F$4,$S2503-4,0)))</f>
        <v/>
      </c>
      <c r="H2503" s="295" t="str">
        <f ca="1">IF(ISERROR($S2503),"",OFFSET('Smelter Reference List'!$G$4,$S2503-4,0))</f>
        <v/>
      </c>
      <c r="I2503" s="296" t="str">
        <f ca="1">IF(ISERROR($S2503),"",OFFSET('Smelter Reference List'!$H$4,$S2503-4,0))</f>
        <v/>
      </c>
      <c r="J2503" s="296" t="str">
        <f ca="1">IF(ISERROR($S2503),"",OFFSET('Smelter Reference List'!$I$4,$S2503-4,0))</f>
        <v/>
      </c>
      <c r="K2503" s="297"/>
      <c r="L2503" s="297"/>
      <c r="M2503" s="297"/>
      <c r="N2503" s="297"/>
      <c r="O2503" s="297"/>
      <c r="P2503" s="297"/>
      <c r="Q2503" s="298"/>
      <c r="R2503" s="227"/>
      <c r="S2503" s="228" t="e">
        <f>IF(C2503="",NA(),MATCH($B2503&amp;$C2503,'Smelter Reference List'!$J:$J,0))</f>
        <v>#N/A</v>
      </c>
      <c r="T2503" s="229"/>
      <c r="U2503" s="229">
        <f ca="1">IF(AND(C2503="Smelter not listed",OR(LEN(D2503)=0,LEN(E2503)=0)),1,0)</f>
        <v>0</v>
      </c>
      <c r="V2503" s="229"/>
      <c r="W2503" s="229"/>
      <c r="Y2503" s="223" t="str">
        <f>B2503&amp;C2503</f>
        <v/>
      </c>
    </row>
    <row r="2504" spans="1:25" s="223" customFormat="1" ht="20.25">
      <c r="A2504" s="293"/>
      <c r="B2504" s="294" t="str">
        <f>IF(LEN(A2504)=0,"",INDEX('Smelter Reference List'!$A:$A,MATCH($A2504,'Smelter Reference List'!$E:$E,0)))</f>
        <v/>
      </c>
      <c r="C2504" s="300" t="str">
        <f>IF(LEN(A2504)=0,"",INDEX('Smelter Reference List'!$C:$C,MATCH($A2504,'Smelter Reference List'!$E:$E,0)))</f>
        <v/>
      </c>
      <c r="D2504" s="294" t="str">
        <f ca="1">IF(ISERROR($S2504),"",OFFSET('Smelter Reference List'!$C$4,$S2504-4,0)&amp;"")</f>
        <v/>
      </c>
      <c r="E2504" s="294" t="str">
        <f ca="1">IF(ISERROR($S2504),"",OFFSET('Smelter Reference List'!$D$4,$S2504-4,0)&amp;"")</f>
        <v/>
      </c>
      <c r="F2504" s="294" t="str">
        <f ca="1">IF(ISERROR($S2504),"",OFFSET('Smelter Reference List'!$E$4,$S2504-4,0))</f>
        <v/>
      </c>
      <c r="G2504" s="294" t="str">
        <f ca="1">IF(C2504=$U$4,"Enter smelter details", IF(ISERROR($S2504),"",OFFSET('Smelter Reference List'!$F$4,$S2504-4,0)))</f>
        <v/>
      </c>
      <c r="H2504" s="295" t="str">
        <f ca="1">IF(ISERROR($S2504),"",OFFSET('Smelter Reference List'!$G$4,$S2504-4,0))</f>
        <v/>
      </c>
      <c r="I2504" s="296" t="str">
        <f ca="1">IF(ISERROR($S2504),"",OFFSET('Smelter Reference List'!$H$4,$S2504-4,0))</f>
        <v/>
      </c>
      <c r="J2504" s="296" t="str">
        <f ca="1">IF(ISERROR($S2504),"",OFFSET('Smelter Reference List'!$I$4,$S2504-4,0))</f>
        <v/>
      </c>
      <c r="K2504" s="297"/>
      <c r="L2504" s="297"/>
      <c r="M2504" s="297"/>
      <c r="N2504" s="297"/>
      <c r="O2504" s="297"/>
      <c r="P2504" s="297"/>
      <c r="Q2504" s="298"/>
      <c r="R2504" s="227"/>
      <c r="S2504" s="228" t="e">
        <f>IF(C2504="",NA(),MATCH($B2504&amp;$C2504,'Smelter Reference List'!$J:$J,0))</f>
        <v>#N/A</v>
      </c>
      <c r="T2504" s="229"/>
      <c r="U2504" s="229">
        <f ca="1">IF(AND(C2504="Smelter not listed",OR(LEN(D2504)=0,LEN(E2504)=0)),1,0)</f>
        <v>0</v>
      </c>
      <c r="V2504" s="229"/>
      <c r="W2504" s="229"/>
      <c r="Y2504" s="223" t="str">
        <f>B2504&amp;C2504</f>
        <v/>
      </c>
    </row>
    <row r="2505" spans="1:25" ht="13.5" thickBot="1">
      <c r="A2505" s="238"/>
      <c r="B2505" s="301"/>
      <c r="C2505" s="301"/>
      <c r="D2505" s="205"/>
      <c r="E2505" s="205"/>
      <c r="F2505" s="205"/>
      <c r="G2505" s="205"/>
      <c r="H2505" s="205"/>
      <c r="I2505" s="205"/>
      <c r="J2505" s="205"/>
      <c r="K2505" s="205"/>
      <c r="L2505" s="205"/>
      <c r="M2505" s="205"/>
      <c r="N2505" s="205"/>
      <c r="O2505" s="205"/>
      <c r="P2505" s="205"/>
      <c r="Q2505" s="206"/>
      <c r="R2505" s="203"/>
      <c r="S2505" s="203"/>
      <c r="Y2505" s="223" t="str">
        <f>B2505&amp;C2505</f>
        <v/>
      </c>
    </row>
    <row r="2506" spans="1:25" ht="13.5" thickTop="1">
      <c r="R2506" s="204"/>
      <c r="S2506" s="204"/>
      <c r="T2506" s="204"/>
      <c r="U2506" s="204"/>
      <c r="V2506" s="204"/>
      <c r="W2506" s="204"/>
    </row>
    <row r="2507" spans="1:25">
      <c r="R2507" s="204"/>
      <c r="S2507" s="204"/>
      <c r="T2507" s="204"/>
      <c r="U2507" s="204"/>
      <c r="V2507" s="204"/>
      <c r="W2507" s="204"/>
    </row>
    <row r="2508" spans="1:25">
      <c r="R2508" s="204"/>
      <c r="S2508" s="204"/>
      <c r="T2508" s="204"/>
      <c r="U2508" s="204"/>
      <c r="V2508" s="204"/>
      <c r="W2508" s="204"/>
    </row>
  </sheetData>
  <sheetProtection password="E985" sheet="1" formatRows="0" deleteRows="0"/>
  <dataConsolidate/>
  <mergeCells count="2">
    <mergeCell ref="J2:O2"/>
    <mergeCell ref="B3:E3"/>
  </mergeCells>
  <phoneticPr fontId="29"/>
  <conditionalFormatting sqref="B15:B2504">
    <cfRule type="expression" dxfId="77" priority="13" stopIfTrue="1">
      <formula>IF(B15="",TRUE)</formula>
    </cfRule>
    <cfRule type="expression" dxfId="76" priority="24" stopIfTrue="1">
      <formula>IF(AND(COUNTIF(MetalSmelter,B15&amp;C15)=0,LEN(C15)&gt;0), TRUE, FALSE)</formula>
    </cfRule>
  </conditionalFormatting>
  <conditionalFormatting sqref="D15:D2504">
    <cfRule type="expression" dxfId="75" priority="32" stopIfTrue="1">
      <formula>IF(AND(D15="",$C15=$U$4),TRUE)</formula>
    </cfRule>
    <cfRule type="expression" dxfId="74" priority="33" stopIfTrue="1">
      <formula>IF(FIND("!",D15),TRUE)</formula>
    </cfRule>
  </conditionalFormatting>
  <conditionalFormatting sqref="G15:G2504">
    <cfRule type="expression" dxfId="73" priority="34" stopIfTrue="1">
      <formula>IF(FIND("Enter smelter details",G15),TRUE)</formula>
    </cfRule>
  </conditionalFormatting>
  <conditionalFormatting sqref="E15:E2504">
    <cfRule type="expression" dxfId="72" priority="20" stopIfTrue="1">
      <formula>IF(AND(E15="",$C15=$U$4),TRUE)</formula>
    </cfRule>
    <cfRule type="expression" dxfId="71" priority="21" stopIfTrue="1">
      <formula>IF(FIND("!",E15),TRUE)</formula>
    </cfRule>
  </conditionalFormatting>
  <conditionalFormatting sqref="F15:F2504">
    <cfRule type="expression" dxfId="70" priority="11" stopIfTrue="1">
      <formula>IF(AND(LEN($A15)&gt;0,$A15&lt;&gt;$F15),TRUE,FALSE)</formula>
    </cfRule>
  </conditionalFormatting>
  <conditionalFormatting sqref="C15:C2504">
    <cfRule type="expression" dxfId="69" priority="10" stopIfTrue="1">
      <formula>IF(AND(B15&lt;&gt;"",C15=""),TRUE)</formula>
    </cfRule>
  </conditionalFormatting>
  <conditionalFormatting sqref="B5:B14">
    <cfRule type="expression" dxfId="8" priority="3" stopIfTrue="1">
      <formula>IF(B5="",TRUE)</formula>
    </cfRule>
    <cfRule type="expression" dxfId="7" priority="6" stopIfTrue="1">
      <formula>IF(AND(COUNTIF(MetalSmelter,B5&amp;C5)=0,LEN(C5)&gt;0), TRUE, FALSE)</formula>
    </cfRule>
  </conditionalFormatting>
  <conditionalFormatting sqref="D5:D14">
    <cfRule type="expression" dxfId="6" priority="7" stopIfTrue="1">
      <formula>IF(AND(D5="",$C5=$U$4),TRUE)</formula>
    </cfRule>
    <cfRule type="expression" dxfId="5" priority="8" stopIfTrue="1">
      <formula>IF(FIND("!",D5),TRUE)</formula>
    </cfRule>
  </conditionalFormatting>
  <conditionalFormatting sqref="G5:G14">
    <cfRule type="expression" dxfId="4" priority="9" stopIfTrue="1">
      <formula>IF(FIND("Enter smelter details",G5),TRUE)</formula>
    </cfRule>
  </conditionalFormatting>
  <conditionalFormatting sqref="E5:E14">
    <cfRule type="expression" dxfId="3" priority="4" stopIfTrue="1">
      <formula>IF(AND(E5="",$C5=$U$4),TRUE)</formula>
    </cfRule>
    <cfRule type="expression" dxfId="2" priority="5" stopIfTrue="1">
      <formula>IF(FIND("!",E5),TRUE)</formula>
    </cfRule>
  </conditionalFormatting>
  <conditionalFormatting sqref="F5:F14">
    <cfRule type="expression" dxfId="1" priority="2" stopIfTrue="1">
      <formula>IF(AND(LEN($A5)&gt;0,$A5&lt;&gt;$F5),TRUE,FALSE)</formula>
    </cfRule>
  </conditionalFormatting>
  <conditionalFormatting sqref="C5:C14">
    <cfRule type="expression" dxfId="0" priority="1" stopIfTrue="1">
      <formula>IF(AND(B5&lt;&gt;"",C5=""),TRUE)</formula>
    </cfRule>
  </conditionalFormatting>
  <dataValidations count="5">
    <dataValidation type="list" allowBlank="1" showInputMessage="1" showErrorMessage="1" sqref="B5:B2504">
      <formula1>Metal</formula1>
    </dataValidation>
    <dataValidation type="list" allowBlank="1" showInputMessage="1" showErrorMessage="1" sqref="P5:P2504">
      <formula1>"Yes,No"</formula1>
    </dataValidation>
    <dataValidation allowBlank="1" showErrorMessage="1" sqref="F5:G2504"/>
    <dataValidation type="list" allowBlank="1" showInputMessage="1" showErrorMessage="1" sqref="E5:E2504">
      <formula1>CL</formula1>
    </dataValidation>
    <dataValidation type="list" showInputMessage="1" showErrorMessage="1" sqref="C5:C2504">
      <formula1>SN</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N8" sqref="N8"/>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09" hidden="1" customWidth="1"/>
    <col min="10" max="11" width="9" style="22" hidden="1" customWidth="1"/>
    <col min="12" max="13" width="8.75" style="22" customWidth="1"/>
    <col min="14" max="16384" width="8.75" style="22"/>
  </cols>
  <sheetData>
    <row r="1" spans="1:10" ht="30">
      <c r="A1" s="394" t="str">
        <f ca="1">OFFSET(L!$C$1,MATCH("Checker"&amp;ADDRESS(ROW(),COLUMN(),4),L!$A:$A,0)-1,SL,,)</f>
        <v>To ensure all required fields have been populated before submitting to your customers review form for any line items highlighted in red</v>
      </c>
      <c r="B1" s="394"/>
      <c r="C1" s="394"/>
      <c r="D1" s="161" t="str">
        <f ca="1">OFFSET(L!$C$1,MATCH("Checker"&amp;ADDRESS(ROW(),COLUMN(),4),L!$A:$A,0)-1,SL,,)</f>
        <v>Required fields remaining to be completed</v>
      </c>
      <c r="E1" s="91" t="s">
        <v>1425</v>
      </c>
    </row>
    <row r="2" spans="1:10" ht="15">
      <c r="A2" s="84" t="s">
        <v>1750</v>
      </c>
      <c r="B2" s="85" t="str">
        <f>IF(F62=1,"Click here to return to Smelter List","")</f>
        <v>Click here to return to Smelter List</v>
      </c>
      <c r="C2" s="165" t="str">
        <f>IF(F61=1,"Click here to return to Product List","")</f>
        <v/>
      </c>
      <c r="D2" s="214" t="str">
        <f ca="1">IF(H67=0,"0",H67)</f>
        <v>0</v>
      </c>
    </row>
    <row r="3" spans="1:10" ht="15">
      <c r="A3" s="86" t="str">
        <f ca="1">OFFSET(L!$C$1,MATCH("Checker"&amp;ADDRESS(ROW(),COLUMN(),4),L!$A:$A,0)-1,SL,,)</f>
        <v>Required Fields</v>
      </c>
      <c r="B3" s="86" t="str">
        <f ca="1">OFFSET(L!$C$1,MATCH("Checker"&amp;ADDRESS(ROW(),COLUMN(),4),L!$A:$A,0)-1,SL,,)</f>
        <v>Answer provided</v>
      </c>
      <c r="C3" s="86" t="str">
        <f ca="1">OFFSET(L!$C$1,MATCH("Checker"&amp;ADDRESS(ROW(),COLUMN(),4),L!$A:$A,0)-1,SL,,)</f>
        <v>Notes</v>
      </c>
      <c r="D3" s="86" t="str">
        <f ca="1">OFFSET(L!$C$1,MATCH("Checker"&amp;ADDRESS(ROW(),COLUMN(),4),L!$A:$A,0)-1,SL,,)</f>
        <v>Hyperlink to source</v>
      </c>
      <c r="F3" s="87" t="s">
        <v>950</v>
      </c>
      <c r="G3" s="22" t="s">
        <v>949</v>
      </c>
      <c r="H3" s="22" t="s">
        <v>951</v>
      </c>
      <c r="I3" s="209" t="s">
        <v>2531</v>
      </c>
      <c r="J3" s="22" t="s">
        <v>2532</v>
      </c>
    </row>
    <row r="4" spans="1:10" ht="39">
      <c r="A4" s="110" t="str">
        <f ca="1">Declaration!B8</f>
        <v>Company Name (*):</v>
      </c>
      <c r="B4" s="109" t="str">
        <f>Declaration!D8</f>
        <v>Senasys</v>
      </c>
      <c r="C4" s="109" t="str">
        <f t="shared" ref="C4:C9" ca="1" si="0">IF(H4=1,J4,I4)</f>
        <v>Complete</v>
      </c>
      <c r="D4" s="119" t="str">
        <f>IF(H4=1,"Click here to enter Company Name","")</f>
        <v/>
      </c>
      <c r="E4" s="91" t="s">
        <v>2521</v>
      </c>
      <c r="F4" s="117">
        <v>1</v>
      </c>
      <c r="G4" s="88">
        <f t="shared" ref="G4:G9" si="1">IF(B4=0,1,0)</f>
        <v>0</v>
      </c>
      <c r="H4" s="89">
        <f>F4*G4</f>
        <v>0</v>
      </c>
      <c r="I4" s="210" t="str">
        <f ca="1">OFFSET(L!$C$1,MATCH("Checker"&amp;"Comp",L!$A:$A,0)-1,SL,,)</f>
        <v>Complete</v>
      </c>
      <c r="J4" s="211" t="str">
        <f ca="1">OFFSET(L!$C$1,MATCH("Checker"&amp;ADDRESS(ROW(),COLUMN(),4),L!$A:$A,0)-1,SL,,)</f>
        <v>Provide your company name on the Declaration tab cell D8</v>
      </c>
    </row>
    <row r="5" spans="1:10" ht="39">
      <c r="A5" s="110" t="str">
        <f ca="1">Declaration!B9</f>
        <v>Declaration Scope or Class (*):</v>
      </c>
      <c r="B5" s="109" t="str">
        <f>Declaration!D9</f>
        <v>A. Company</v>
      </c>
      <c r="C5" s="109" t="str">
        <f t="shared" ca="1" si="0"/>
        <v>Complete</v>
      </c>
      <c r="D5" s="119" t="str">
        <f>IF(H5=1,"Click here to enter Declaration Scope","")</f>
        <v/>
      </c>
      <c r="E5" s="91" t="s">
        <v>2521</v>
      </c>
      <c r="F5" s="117">
        <v>1</v>
      </c>
      <c r="G5" s="88">
        <f t="shared" si="1"/>
        <v>0</v>
      </c>
      <c r="H5" s="89">
        <f t="shared" ref="H5:H23" si="2">F5*G5</f>
        <v>0</v>
      </c>
      <c r="I5" s="210" t="str">
        <f ca="1">OFFSET(L!$C$1,MATCH("Checker"&amp;"Comp",L!$A:$A,0)-1,SL,,)</f>
        <v>Complete</v>
      </c>
      <c r="J5" s="211" t="str">
        <f ca="1">OFFSET(L!$C$1,MATCH("Checker"&amp;ADDRESS(ROW(),COLUMN(),4),L!$A:$A,0)-1,SL,,)</f>
        <v>Select the scope of declaration on the Declaration tab cell D9</v>
      </c>
    </row>
    <row r="6" spans="1:10" ht="39">
      <c r="A6" s="110" t="str">
        <f ca="1">Declaration!B10</f>
        <v>Description of Scope:</v>
      </c>
      <c r="B6" s="109">
        <f>Declaration!D10</f>
        <v>0</v>
      </c>
      <c r="C6" s="109" t="str">
        <f t="shared" ca="1" si="0"/>
        <v>Complete</v>
      </c>
      <c r="D6" s="119" t="str">
        <f>IF(H6=1,"Click here to provide a Description of Scope","")</f>
        <v/>
      </c>
      <c r="E6" s="91" t="s">
        <v>2521</v>
      </c>
      <c r="F6" s="118">
        <f>IF(OR(B5=Declaration!P9,B5=Declaration!Q9,B5=0),0,1)</f>
        <v>0</v>
      </c>
      <c r="G6" s="88">
        <f t="shared" si="1"/>
        <v>1</v>
      </c>
      <c r="H6" s="89">
        <f t="shared" si="2"/>
        <v>0</v>
      </c>
      <c r="I6" s="210" t="str">
        <f ca="1">OFFSET(L!$C$1,MATCH("Checker"&amp;"Comp",L!$A:$A,0)-1,SL,,)</f>
        <v>Complete</v>
      </c>
      <c r="J6" s="22" t="str">
        <f ca="1">OFFSET(L!$C$1,MATCH("Checker"&amp;ADDRESS(ROW(),COLUMN(),4),L!$A:$A,0)-1,SL,,)</f>
        <v>Provide description of scope on Declaration tab cell D10</v>
      </c>
    </row>
    <row r="7" spans="1:10" ht="39">
      <c r="A7" s="110" t="str">
        <f ca="1">Declaration!B15</f>
        <v>Contact Name (*):</v>
      </c>
      <c r="B7" s="109" t="str">
        <f>Declaration!D15</f>
        <v>Jeff Novak</v>
      </c>
      <c r="C7" s="109" t="str">
        <f t="shared" ca="1" si="0"/>
        <v>Complete</v>
      </c>
      <c r="D7" s="119" t="str">
        <f>IF(H7=1,"Click here to enter Contact Name","")</f>
        <v/>
      </c>
      <c r="E7" s="91" t="s">
        <v>2521</v>
      </c>
      <c r="F7" s="164">
        <v>1</v>
      </c>
      <c r="G7" s="88">
        <f t="shared" si="1"/>
        <v>0</v>
      </c>
      <c r="H7" s="89">
        <f t="shared" si="2"/>
        <v>0</v>
      </c>
      <c r="I7" s="210" t="str">
        <f ca="1">OFFSET(L!$C$1,MATCH("Checker"&amp;"Comp",L!$A:$A,0)-1,SL,,)</f>
        <v>Complete</v>
      </c>
      <c r="J7" s="22" t="str">
        <f ca="1">OFFSET(L!$C$1,MATCH("Checker"&amp;ADDRESS(ROW(),COLUMN(),4),L!$A:$A,0)-1,SL,,)</f>
        <v>Provide contact name in Declaration tab cell D15</v>
      </c>
    </row>
    <row r="8" spans="1:10" ht="39">
      <c r="A8" s="110" t="str">
        <f ca="1">Declaration!B16</f>
        <v>Email – Contact (*):</v>
      </c>
      <c r="B8" s="109" t="str">
        <f>Declaration!D16</f>
        <v>jeff@senasys.com</v>
      </c>
      <c r="C8" s="109" t="str">
        <f t="shared" ca="1" si="0"/>
        <v>Complete</v>
      </c>
      <c r="D8" s="119" t="str">
        <f>IF(H8=1,"Click here to enter Email-Contact","")</f>
        <v/>
      </c>
      <c r="E8" s="91" t="s">
        <v>2521</v>
      </c>
      <c r="F8" s="164">
        <v>1</v>
      </c>
      <c r="G8" s="88">
        <f>IF(ISNUMBER(SEARCH("@",B8)),0,1)</f>
        <v>0</v>
      </c>
      <c r="H8" s="89">
        <f t="shared" si="2"/>
        <v>0</v>
      </c>
      <c r="I8" s="210" t="str">
        <f ca="1">OFFSET(L!$C$1,MATCH("Checker"&amp;"Comp",L!$A:$A,0)-1,SL,,)</f>
        <v>Complete</v>
      </c>
      <c r="J8" s="22" t="str">
        <f ca="1">OFFSET(L!$C$1,MATCH("Checker"&amp;ADDRESS(ROW(),COLUMN(),4),L!$A:$A,0)-1,SL,,)</f>
        <v>Provide a valid email for contact in Declaration tab cell D16</v>
      </c>
    </row>
    <row r="9" spans="1:10" ht="39">
      <c r="A9" s="110" t="str">
        <f ca="1">Declaration!B17</f>
        <v>Phone – Contact (*):</v>
      </c>
      <c r="B9" s="109" t="str">
        <f>Declaration!D17</f>
        <v>715-831-6353</v>
      </c>
      <c r="C9" s="109" t="str">
        <f t="shared" ca="1" si="0"/>
        <v>Complete</v>
      </c>
      <c r="D9" s="119" t="str">
        <f>IF(H9=1,"Click here to enter Phone-Contact","")</f>
        <v/>
      </c>
      <c r="E9" s="91" t="s">
        <v>2521</v>
      </c>
      <c r="F9" s="164">
        <v>1</v>
      </c>
      <c r="G9" s="88">
        <f t="shared" si="1"/>
        <v>0</v>
      </c>
      <c r="H9" s="89">
        <f t="shared" si="2"/>
        <v>0</v>
      </c>
      <c r="I9" s="210" t="str">
        <f ca="1">OFFSET(L!$C$1,MATCH("Checker"&amp;"Comp",L!$A:$A,0)-1,SL,,)</f>
        <v>Complete</v>
      </c>
      <c r="J9" s="22" t="str">
        <f ca="1">OFFSET(L!$C$1,MATCH("Checker"&amp;ADDRESS(ROW(),COLUMN(),4),L!$A:$A,0)-1,SL,,)</f>
        <v>Provide a phone number for contact in Declaration tab cell D17</v>
      </c>
    </row>
    <row r="10" spans="1:10" ht="39">
      <c r="A10" s="110" t="str">
        <f ca="1">Declaration!B18</f>
        <v>Authorizer (*):</v>
      </c>
      <c r="B10" s="109" t="str">
        <f>Declaration!D18</f>
        <v>Jeff Novak</v>
      </c>
      <c r="C10" s="109" t="str">
        <f t="shared" ref="C10:C61" ca="1" si="3">IF(H10=1,J10,I10)</f>
        <v>Complete</v>
      </c>
      <c r="D10" s="119" t="str">
        <f>IF(H10=1,"Click here to enter an Authorized Company Representative's name","")</f>
        <v/>
      </c>
      <c r="E10" s="91" t="s">
        <v>2521</v>
      </c>
      <c r="F10" s="117">
        <v>1</v>
      </c>
      <c r="G10" s="88">
        <f t="shared" ref="G10:G23" si="4">IF(B10=0,1,0)</f>
        <v>0</v>
      </c>
      <c r="H10" s="89">
        <f t="shared" si="2"/>
        <v>0</v>
      </c>
      <c r="I10" s="210" t="str">
        <f ca="1">OFFSET(L!$C$1,MATCH("Checker"&amp;"Comp",L!$A:$A,0)-1,SL,,)</f>
        <v>Complete</v>
      </c>
      <c r="J10" s="22" t="str">
        <f ca="1">OFFSET(L!$C$1,MATCH("Checker"&amp;ADDRESS(ROW(),COLUMN(),4),L!$A:$A,0)-1,SL,,)</f>
        <v>Provide authorized company representative contact name in Declaration tab cell D18</v>
      </c>
    </row>
    <row r="11" spans="1:10" ht="39">
      <c r="A11" s="110" t="str">
        <f ca="1">Declaration!B20</f>
        <v>Email - Authorizer (*):</v>
      </c>
      <c r="B11" s="109" t="str">
        <f>Declaration!D20</f>
        <v>jeff@senasys.com</v>
      </c>
      <c r="C11" s="109" t="str">
        <f t="shared" ca="1" si="3"/>
        <v>Complete</v>
      </c>
      <c r="D11" s="119" t="str">
        <f>IF(H11=1,"Click here to enter Representative's email","")</f>
        <v/>
      </c>
      <c r="E11" s="91" t="s">
        <v>2521</v>
      </c>
      <c r="F11" s="117">
        <v>1</v>
      </c>
      <c r="G11" s="88">
        <f>IF(ISNUMBER(SEARCH("@",B11)),0,1)</f>
        <v>0</v>
      </c>
      <c r="H11" s="89">
        <f t="shared" si="2"/>
        <v>0</v>
      </c>
      <c r="I11" s="210" t="str">
        <f ca="1">OFFSET(L!$C$1,MATCH("Checker"&amp;"Comp",L!$A:$A,0)-1,SL,,)</f>
        <v>Complete</v>
      </c>
      <c r="J11" s="22" t="str">
        <f ca="1">OFFSET(L!$C$1,MATCH("Checker"&amp;ADDRESS(ROW(),COLUMN(),4),L!$A:$A,0)-1,SL,,)</f>
        <v>Provide an email for authorized company representative on Declaration tab cell D20</v>
      </c>
    </row>
    <row r="12" spans="1:10" ht="39">
      <c r="A12" s="110" t="str">
        <f ca="1">Declaration!B21</f>
        <v>Phone - Authorizer (*):</v>
      </c>
      <c r="B12" s="109" t="str">
        <f>Declaration!D21</f>
        <v>715-831-6353</v>
      </c>
      <c r="C12" s="109" t="str">
        <f ca="1">IF(H12=1,J12,I12)</f>
        <v>Complete</v>
      </c>
      <c r="D12" s="119" t="str">
        <f>IF(H12=1,"Click here to enter Representative's phone","")</f>
        <v/>
      </c>
      <c r="E12" s="91" t="s">
        <v>2521</v>
      </c>
      <c r="F12" s="117">
        <v>1</v>
      </c>
      <c r="G12" s="88">
        <f>IF(B12=0,1,0)</f>
        <v>0</v>
      </c>
      <c r="H12" s="89">
        <f>F12*G12</f>
        <v>0</v>
      </c>
      <c r="I12" s="210" t="str">
        <f ca="1">OFFSET(L!$C$1,MATCH("Checker"&amp;"Comp",L!$A:$A,0)-1,SL,,)</f>
        <v>Complete</v>
      </c>
      <c r="J12" s="22" t="str">
        <f ca="1">OFFSET(L!$C$1,MATCH("Checker"&amp;ADDRESS(ROW(),COLUMN(),4),L!$A:$A,0)-1,SL,,)</f>
        <v>Provide a phone number for authorized company representative on Declaration tab cell D21</v>
      </c>
    </row>
    <row r="13" spans="1:10" ht="39">
      <c r="A13" s="110" t="str">
        <f ca="1">Declaration!B22</f>
        <v>Effective Date (*):</v>
      </c>
      <c r="B13" s="111">
        <f>Declaration!D22</f>
        <v>42803</v>
      </c>
      <c r="C13" s="109" t="str">
        <f t="shared" ca="1" si="3"/>
        <v>Complete</v>
      </c>
      <c r="D13" s="119" t="str">
        <f>IF(H13=1,"Click here to enter Date of Completion","")</f>
        <v/>
      </c>
      <c r="E13" s="91" t="s">
        <v>2521</v>
      </c>
      <c r="F13" s="117">
        <v>1</v>
      </c>
      <c r="G13" s="88">
        <f t="shared" si="4"/>
        <v>0</v>
      </c>
      <c r="H13" s="89">
        <f t="shared" si="2"/>
        <v>0</v>
      </c>
      <c r="I13" s="210" t="str">
        <f ca="1">OFFSET(L!$C$1,MATCH("Checker"&amp;"Comp",L!$A:$A,0)-1,SL,,)</f>
        <v>Complete</v>
      </c>
      <c r="J13" s="22" t="str">
        <f ca="1">OFFSET(L!$C$1,MATCH("Checker"&amp;ADDRESS(ROW(),COLUMN(),4),L!$A:$A,0)-1,SL,,)</f>
        <v>Provide date the form was completed on Declaration tab cell D22</v>
      </c>
    </row>
    <row r="14" spans="1:10" ht="63.75">
      <c r="A14" s="109" t="str">
        <f ca="1">Declaration!B25</f>
        <v>1) Is the 3TG intentionally added to your product? (*)</v>
      </c>
      <c r="B14" s="112"/>
      <c r="C14" s="112"/>
      <c r="D14" s="120"/>
      <c r="E14" s="91" t="s">
        <v>1429</v>
      </c>
      <c r="F14" s="117"/>
      <c r="G14" s="24"/>
      <c r="H14" s="90">
        <f t="shared" si="2"/>
        <v>0</v>
      </c>
    </row>
    <row r="15" spans="1:10" ht="26.25">
      <c r="A15" s="110" t="str">
        <f ca="1">Declaration!B26</f>
        <v>Tantalum  (*)</v>
      </c>
      <c r="B15" s="109" t="str">
        <f>Declaration!D26</f>
        <v>No</v>
      </c>
      <c r="C15" s="109" t="str">
        <f t="shared" ca="1" si="3"/>
        <v>Complete</v>
      </c>
      <c r="D15" s="119" t="str">
        <f>IF(H15=1,"Click here to answer question 1 for Tantalum","")</f>
        <v/>
      </c>
      <c r="E15" s="91" t="s">
        <v>1425</v>
      </c>
      <c r="F15" s="117">
        <v>1</v>
      </c>
      <c r="G15" s="88">
        <f t="shared" si="4"/>
        <v>0</v>
      </c>
      <c r="H15" s="89">
        <f t="shared" si="2"/>
        <v>0</v>
      </c>
      <c r="I15" s="210" t="str">
        <f ca="1">OFFSET(L!$C$1,MATCH("Checker"&amp;"Comp",L!$A:$A,0)-1,SL,,)</f>
        <v>Complete</v>
      </c>
      <c r="J15" s="211" t="str">
        <f ca="1">OFFSET(L!$C$1,MATCH("Checker"&amp;ADDRESS(ROW(),COLUMN(),4),L!$A:$A,0)-1,SL,,)</f>
        <v>Declare if Tantalum is intentionally added to your products on Declaration tab cell D26</v>
      </c>
    </row>
    <row r="16" spans="1:10" ht="39">
      <c r="A16" s="110" t="str">
        <f ca="1">Declaration!B27</f>
        <v>Tin  (*)</v>
      </c>
      <c r="B16" s="109" t="str">
        <f>Declaration!D27</f>
        <v>Yes</v>
      </c>
      <c r="C16" s="109" t="str">
        <f t="shared" ca="1" si="3"/>
        <v>Complete</v>
      </c>
      <c r="D16" s="119" t="str">
        <f>IF(H16=1,"Click here to answer question 1 for Tin","")</f>
        <v/>
      </c>
      <c r="E16" s="91" t="s">
        <v>1426</v>
      </c>
      <c r="F16" s="117">
        <v>1</v>
      </c>
      <c r="G16" s="88">
        <f t="shared" si="4"/>
        <v>0</v>
      </c>
      <c r="H16" s="89">
        <f t="shared" si="2"/>
        <v>0</v>
      </c>
      <c r="I16" s="210" t="str">
        <f ca="1">OFFSET(L!$C$1,MATCH("Checker"&amp;"Comp",L!$A:$A,0)-1,SL,,)</f>
        <v>Complete</v>
      </c>
      <c r="J16" s="211" t="str">
        <f ca="1">OFFSET(L!$C$1,MATCH("Checker"&amp;ADDRESS(ROW(),COLUMN(),4),L!$A:$A,0)-1,SL,,)</f>
        <v>Declare if Tin is intentionally added to your products on Declaration tab cell D27</v>
      </c>
    </row>
    <row r="17" spans="1:10" ht="39">
      <c r="A17" s="110" t="str">
        <f ca="1">Declaration!B28</f>
        <v>Gold  (*)</v>
      </c>
      <c r="B17" s="109" t="str">
        <f>Declaration!D28</f>
        <v>Yes</v>
      </c>
      <c r="C17" s="109" t="str">
        <f t="shared" ca="1" si="3"/>
        <v>Complete</v>
      </c>
      <c r="D17" s="119" t="str">
        <f>IF(H17=1,"Click here to answer question 1 for Gold","")</f>
        <v/>
      </c>
      <c r="E17" s="91" t="s">
        <v>1426</v>
      </c>
      <c r="F17" s="117">
        <v>1</v>
      </c>
      <c r="G17" s="88">
        <f t="shared" si="4"/>
        <v>0</v>
      </c>
      <c r="H17" s="89">
        <f t="shared" si="2"/>
        <v>0</v>
      </c>
      <c r="I17" s="210" t="str">
        <f ca="1">OFFSET(L!$C$1,MATCH("Checker"&amp;"Comp",L!$A:$A,0)-1,SL,,)</f>
        <v>Complete</v>
      </c>
      <c r="J17" s="211" t="str">
        <f ca="1">OFFSET(L!$C$1,MATCH("Checker"&amp;ADDRESS(ROW(),COLUMN(),4),L!$A:$A,0)-1,SL,,)</f>
        <v>Declare if Gold is intentionally added to your products on Declaration tab cell D28</v>
      </c>
    </row>
    <row r="18" spans="1:10" ht="39">
      <c r="A18" s="110" t="str">
        <f ca="1">Declaration!B29</f>
        <v>Tungsten  (*)</v>
      </c>
      <c r="B18" s="109" t="str">
        <f>Declaration!D29</f>
        <v>No</v>
      </c>
      <c r="C18" s="109" t="str">
        <f t="shared" ca="1" si="3"/>
        <v>Complete</v>
      </c>
      <c r="D18" s="119" t="str">
        <f>IF(H18=1,"Click here to answer question 1 for Tungsten","")</f>
        <v/>
      </c>
      <c r="E18" s="91" t="s">
        <v>1426</v>
      </c>
      <c r="F18" s="117">
        <v>1</v>
      </c>
      <c r="G18" s="88">
        <f t="shared" si="4"/>
        <v>0</v>
      </c>
      <c r="H18" s="89">
        <f t="shared" si="2"/>
        <v>0</v>
      </c>
      <c r="I18" s="210" t="str">
        <f ca="1">OFFSET(L!$C$1,MATCH("Checker"&amp;"Comp",L!$A:$A,0)-1,SL,,)</f>
        <v>Complete</v>
      </c>
      <c r="J18" s="211" t="str">
        <f ca="1">OFFSET(L!$C$1,MATCH("Checker"&amp;ADDRESS(ROW(),COLUMN(),4),L!$A:$A,0)-1,SL,,)</f>
        <v>Declare if Tungsten is intentionally added to your products on Declaration tab cell D29</v>
      </c>
    </row>
    <row r="19" spans="1:10" ht="51">
      <c r="A19" s="109" t="str">
        <f ca="1">Declaration!B31</f>
        <v>2) Is the 3TG necessary to the production of your company’s products and contained in the finished product that your company manufactures or contracts to manufacture?  (*)</v>
      </c>
      <c r="B19" s="112"/>
      <c r="C19" s="112"/>
      <c r="D19" s="120"/>
      <c r="E19" s="91" t="s">
        <v>1427</v>
      </c>
      <c r="F19" s="117"/>
      <c r="G19" s="24"/>
      <c r="H19" s="24"/>
      <c r="J19" s="211"/>
    </row>
    <row r="20" spans="1:10" ht="39">
      <c r="A20" s="110" t="str">
        <f ca="1">Declaration!B32</f>
        <v>Tantalum  (*)</v>
      </c>
      <c r="B20" s="109" t="str">
        <f>Declaration!D32</f>
        <v>No</v>
      </c>
      <c r="C20" s="109" t="str">
        <f t="shared" ca="1" si="3"/>
        <v>Complete</v>
      </c>
      <c r="D20" s="121" t="str">
        <f>IF(H20=1,"Click here to answer question 2 for Tantalum","")</f>
        <v/>
      </c>
      <c r="E20" s="91" t="s">
        <v>1426</v>
      </c>
      <c r="F20" s="117">
        <v>1</v>
      </c>
      <c r="G20" s="88">
        <f t="shared" si="4"/>
        <v>0</v>
      </c>
      <c r="H20" s="89">
        <f t="shared" si="2"/>
        <v>0</v>
      </c>
      <c r="I20" s="210" t="str">
        <f ca="1">OFFSET(L!$C$1,MATCH("Checker"&amp;"Comp",L!$A:$A,0)-1,SL,,)</f>
        <v>Complete</v>
      </c>
      <c r="J20" s="211" t="str">
        <f ca="1">OFFSET(L!$C$1,MATCH("Checker"&amp;ADDRESS(ROW(),COLUMN(),4),L!$A:$A,0)-1,SL,,)</f>
        <v>Declare if Tantalum is necessary to the production of your products and contained within the finished products declared in Declaration tab cell D32</v>
      </c>
    </row>
    <row r="21" spans="1:10" ht="39">
      <c r="A21" s="110" t="str">
        <f ca="1">Declaration!B33</f>
        <v>Tin  (*)</v>
      </c>
      <c r="B21" s="109" t="str">
        <f>Declaration!D33</f>
        <v>Yes</v>
      </c>
      <c r="C21" s="109" t="str">
        <f t="shared" ca="1" si="3"/>
        <v>Complete</v>
      </c>
      <c r="D21" s="121" t="str">
        <f>IF(H21=1,"Click here to answer question 2 for Tin","")</f>
        <v/>
      </c>
      <c r="E21" s="91" t="s">
        <v>1426</v>
      </c>
      <c r="F21" s="117">
        <v>1</v>
      </c>
      <c r="G21" s="88">
        <f t="shared" si="4"/>
        <v>0</v>
      </c>
      <c r="H21" s="89">
        <f t="shared" si="2"/>
        <v>0</v>
      </c>
      <c r="I21" s="210" t="str">
        <f ca="1">OFFSET(L!$C$1,MATCH("Checker"&amp;"Comp",L!$A:$A,0)-1,SL,,)</f>
        <v>Complete</v>
      </c>
      <c r="J21" s="211" t="str">
        <f ca="1">OFFSET(L!$C$1,MATCH("Checker"&amp;ADDRESS(ROW(),COLUMN(),4),L!$A:$A,0)-1,SL,,)</f>
        <v>Declare if Tin is necessary to the production of your products and contained within the finished products declared in Declaration tab cell D33</v>
      </c>
    </row>
    <row r="22" spans="1:10" ht="39">
      <c r="A22" s="110" t="str">
        <f ca="1">Declaration!B34</f>
        <v>Gold  (*)</v>
      </c>
      <c r="B22" s="109" t="str">
        <f>Declaration!D34</f>
        <v>Yes</v>
      </c>
      <c r="C22" s="109" t="str">
        <f t="shared" ca="1" si="3"/>
        <v>Complete</v>
      </c>
      <c r="D22" s="121" t="str">
        <f>IF(H22=1,"Click here to answer question 2 for Gold","")</f>
        <v/>
      </c>
      <c r="E22" s="91" t="s">
        <v>1426</v>
      </c>
      <c r="F22" s="117">
        <v>1</v>
      </c>
      <c r="G22" s="88">
        <f t="shared" si="4"/>
        <v>0</v>
      </c>
      <c r="H22" s="89">
        <f t="shared" si="2"/>
        <v>0</v>
      </c>
      <c r="I22" s="210" t="str">
        <f ca="1">OFFSET(L!$C$1,MATCH("Checker"&amp;"Comp",L!$A:$A,0)-1,SL,,)</f>
        <v>Complete</v>
      </c>
      <c r="J22" s="211" t="str">
        <f ca="1">OFFSET(L!$C$1,MATCH("Checker"&amp;ADDRESS(ROW(),COLUMN(),4),L!$A:$A,0)-1,SL,,)</f>
        <v>Declare if Gold is necessary to the production of your products and contained within the finished products declared in Declaration tab cell D34</v>
      </c>
    </row>
    <row r="23" spans="1:10" ht="39">
      <c r="A23" s="110" t="str">
        <f ca="1">Declaration!B35</f>
        <v>Tungsten  (*)</v>
      </c>
      <c r="B23" s="109" t="str">
        <f>Declaration!D35</f>
        <v>No</v>
      </c>
      <c r="C23" s="109" t="str">
        <f t="shared" ca="1" si="3"/>
        <v>Complete</v>
      </c>
      <c r="D23" s="121" t="str">
        <f>IF(H23=1,"Click here to answer question 2 for Tungsten","")</f>
        <v/>
      </c>
      <c r="E23" s="91" t="s">
        <v>1426</v>
      </c>
      <c r="F23" s="117">
        <v>1</v>
      </c>
      <c r="G23" s="88">
        <f t="shared" si="4"/>
        <v>0</v>
      </c>
      <c r="H23" s="89">
        <f t="shared" si="2"/>
        <v>0</v>
      </c>
      <c r="I23" s="210" t="str">
        <f ca="1">OFFSET(L!$C$1,MATCH("Checker"&amp;"Comp",L!$A:$A,0)-1,SL,,)</f>
        <v>Complete</v>
      </c>
      <c r="J23" s="211" t="str">
        <f ca="1">OFFSET(L!$C$1,MATCH("Checker"&amp;ADDRESS(ROW(),COLUMN(),4),L!$A:$A,0)-1,SL,,)</f>
        <v>Declare if Tungsten is necessary to the production of your products and contained within the finished products declared in Declaration tab cell D35</v>
      </c>
    </row>
    <row r="24" spans="1:10" ht="38.25">
      <c r="A24" s="109" t="str">
        <f ca="1">Declaration!B37</f>
        <v>3) Do any of the smelters in your supply chain source the 3TG from the covered countries? (SEC term, see definitions tab) (*)</v>
      </c>
      <c r="B24" s="112"/>
      <c r="C24" s="112"/>
      <c r="D24" s="120"/>
      <c r="E24" s="91" t="s">
        <v>1426</v>
      </c>
      <c r="F24" s="117"/>
      <c r="G24" s="24"/>
      <c r="H24" s="24"/>
      <c r="J24" s="211"/>
    </row>
    <row r="25" spans="1:10" ht="51">
      <c r="A25" s="110" t="str">
        <f ca="1">Declaration!B38</f>
        <v xml:space="preserve">Tantalum  </v>
      </c>
      <c r="B25" s="109">
        <f>Declaration!D38</f>
        <v>0</v>
      </c>
      <c r="C25" s="109" t="str">
        <f t="shared" ca="1" si="3"/>
        <v>Complete</v>
      </c>
      <c r="D25" s="121" t="str">
        <f>IF(H25=1,"Click here to answer question 3 for Tantalum","")</f>
        <v/>
      </c>
      <c r="E25" s="91" t="s">
        <v>1426</v>
      </c>
      <c r="F25" s="118">
        <f>IF(AND(B$15="No",B$20="No"),0,1)</f>
        <v>0</v>
      </c>
      <c r="G25" s="88">
        <f t="shared" ref="G25:G60" si="5">IF(B25=0,1,0)</f>
        <v>1</v>
      </c>
      <c r="H25" s="89">
        <f t="shared" ref="H25:H61" si="6">F25*G25</f>
        <v>0</v>
      </c>
      <c r="I25" s="210"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0" t="str">
        <f ca="1">Declaration!B39</f>
        <v>Tin  (*)</v>
      </c>
      <c r="B26" s="109" t="str">
        <f>Declaration!D39</f>
        <v>No</v>
      </c>
      <c r="C26" s="109" t="str">
        <f t="shared" ca="1" si="3"/>
        <v>Complete</v>
      </c>
      <c r="D26" s="121" t="str">
        <f>IF(H26=1,"Click here to answer question 3 for Tin","")</f>
        <v/>
      </c>
      <c r="E26" s="91" t="s">
        <v>1426</v>
      </c>
      <c r="F26" s="118">
        <f>IF(AND(B$16="No",B$21="No"),0,1)</f>
        <v>1</v>
      </c>
      <c r="G26" s="88">
        <f t="shared" si="5"/>
        <v>0</v>
      </c>
      <c r="H26" s="89">
        <f t="shared" si="6"/>
        <v>0</v>
      </c>
      <c r="I26" s="210"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0" t="str">
        <f ca="1">Declaration!B40</f>
        <v>Gold  (*)</v>
      </c>
      <c r="B27" s="109" t="str">
        <f>Declaration!D40</f>
        <v>No</v>
      </c>
      <c r="C27" s="109" t="str">
        <f t="shared" ca="1" si="3"/>
        <v>Complete</v>
      </c>
      <c r="D27" s="121" t="str">
        <f>IF(H27=1,"Click here to answer question 3 for Gold","")</f>
        <v/>
      </c>
      <c r="E27" s="91" t="s">
        <v>1426</v>
      </c>
      <c r="F27" s="118">
        <f>IF(AND(B$17="No",B$22="No"),0,1)</f>
        <v>1</v>
      </c>
      <c r="G27" s="88">
        <f t="shared" si="5"/>
        <v>0</v>
      </c>
      <c r="H27" s="89">
        <f t="shared" si="6"/>
        <v>0</v>
      </c>
      <c r="I27" s="210"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10" t="str">
        <f ca="1">Declaration!B41</f>
        <v xml:space="preserve">Tungsten  </v>
      </c>
      <c r="B28" s="109">
        <f>Declaration!D41</f>
        <v>0</v>
      </c>
      <c r="C28" s="109" t="str">
        <f t="shared" ca="1" si="3"/>
        <v>Complete</v>
      </c>
      <c r="D28" s="121" t="str">
        <f>IF(H28=1,"Click here to answer question 3 for Tungsten","")</f>
        <v/>
      </c>
      <c r="E28" s="91" t="s">
        <v>1426</v>
      </c>
      <c r="F28" s="118">
        <f>IF(AND(B$18="No",B$23="No"),0,1)</f>
        <v>0</v>
      </c>
      <c r="G28" s="88">
        <f t="shared" si="5"/>
        <v>1</v>
      </c>
      <c r="H28" s="89">
        <f t="shared" si="6"/>
        <v>0</v>
      </c>
      <c r="I28" s="210"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9" t="str">
        <f ca="1">Declaration!B43</f>
        <v>4) Does 100 percent of the 3TG (necessary to the functionality or production of your products) originate from recycled or scrap sources?  (*)</v>
      </c>
      <c r="B29" s="112"/>
      <c r="C29" s="112"/>
      <c r="D29" s="120"/>
      <c r="E29" s="91" t="s">
        <v>2521</v>
      </c>
      <c r="F29" s="117"/>
      <c r="G29" s="24"/>
      <c r="H29" s="24"/>
      <c r="J29" s="211"/>
    </row>
    <row r="30" spans="1:10" ht="51">
      <c r="A30" s="110" t="str">
        <f ca="1">Declaration!B44</f>
        <v xml:space="preserve">Tantalum  </v>
      </c>
      <c r="B30" s="109">
        <f>Declaration!D44</f>
        <v>0</v>
      </c>
      <c r="C30" s="109" t="str">
        <f ca="1">IF(H30=1,J30,I30)</f>
        <v>Complete</v>
      </c>
      <c r="D30" s="121" t="str">
        <f>IF(H30=1,"Click here to answer question 4 for Tantalum","")</f>
        <v/>
      </c>
      <c r="E30" s="91" t="s">
        <v>2521</v>
      </c>
      <c r="F30" s="118">
        <f>F25</f>
        <v>0</v>
      </c>
      <c r="G30" s="88">
        <f>IF(B30=0,1,0)</f>
        <v>1</v>
      </c>
      <c r="H30" s="89">
        <f>F30*G30</f>
        <v>0</v>
      </c>
      <c r="I30" s="210" t="str">
        <f ca="1">OFFSET(L!$C$1,MATCH("Checker"&amp;"Comp",L!$A:$A,0)-1,SL,,)</f>
        <v>Complete</v>
      </c>
      <c r="J30" s="211" t="str">
        <f ca="1">OFFSET(L!$C$1,MATCH("Checker"&amp;ADDRESS(ROW(),COLUMN(),4),L!$A:$A,0)-1,SL,,)</f>
        <v>Declare if Tantalum used within the scope of products declared within this survey response originated entirely from a recycled or scrap source on the Declaration tab cell D44</v>
      </c>
    </row>
    <row r="31" spans="1:10" ht="39">
      <c r="A31" s="110" t="str">
        <f ca="1">Declaration!B45</f>
        <v>Tin  (*)</v>
      </c>
      <c r="B31" s="109" t="str">
        <f>Declaration!D45</f>
        <v>No</v>
      </c>
      <c r="C31" s="109" t="str">
        <f ca="1">IF(H31=1,J31,I31)</f>
        <v>Complete</v>
      </c>
      <c r="D31" s="121" t="str">
        <f>IF(H31=1,"Click here to answer question 4 for Tin","")</f>
        <v/>
      </c>
      <c r="E31" s="91" t="s">
        <v>2521</v>
      </c>
      <c r="F31" s="118">
        <f>F26</f>
        <v>1</v>
      </c>
      <c r="G31" s="88">
        <f>IF(B31=0,1,0)</f>
        <v>0</v>
      </c>
      <c r="H31" s="89">
        <f>F31*G31</f>
        <v>0</v>
      </c>
      <c r="I31" s="210" t="str">
        <f ca="1">OFFSET(L!$C$1,MATCH("Checker"&amp;"Comp",L!$A:$A,0)-1,SL,,)</f>
        <v>Complete</v>
      </c>
      <c r="J31" s="211" t="str">
        <f ca="1">OFFSET(L!$C$1,MATCH("Checker"&amp;ADDRESS(ROW(),COLUMN(),4),L!$A:$A,0)-1,SL,,)</f>
        <v>Declare if Tin used within the scope of products declared within this survey response originated entirely from a recycled or scrap source on the Declaration tab cell D45</v>
      </c>
    </row>
    <row r="32" spans="1:10" ht="39">
      <c r="A32" s="110" t="str">
        <f ca="1">Declaration!B46</f>
        <v>Gold  (*)</v>
      </c>
      <c r="B32" s="109" t="str">
        <f>Declaration!D46</f>
        <v>No</v>
      </c>
      <c r="C32" s="109" t="str">
        <f ca="1">IF(H32=1,J32,I32)</f>
        <v>Complete</v>
      </c>
      <c r="D32" s="121" t="str">
        <f>IF(H32=1,"Click here to answer question 4 for Gold","")</f>
        <v/>
      </c>
      <c r="E32" s="91" t="s">
        <v>2521</v>
      </c>
      <c r="F32" s="118">
        <f>F27</f>
        <v>1</v>
      </c>
      <c r="G32" s="88">
        <f>IF(B32=0,1,0)</f>
        <v>0</v>
      </c>
      <c r="H32" s="89">
        <f>F32*G32</f>
        <v>0</v>
      </c>
      <c r="I32" s="210" t="str">
        <f ca="1">OFFSET(L!$C$1,MATCH("Checker"&amp;"Comp",L!$A:$A,0)-1,SL,,)</f>
        <v>Complete</v>
      </c>
      <c r="J32" s="211" t="str">
        <f ca="1">OFFSET(L!$C$1,MATCH("Checker"&amp;ADDRESS(ROW(),COLUMN(),4),L!$A:$A,0)-1,SL,,)</f>
        <v>Declare if Gold used within the scope of products declared within this survey response originated entirely from a recycled or scrap source on the Declaration tab cell D46</v>
      </c>
    </row>
    <row r="33" spans="1:10" ht="51">
      <c r="A33" s="110" t="str">
        <f ca="1">Declaration!B47</f>
        <v xml:space="preserve">Tungsten  </v>
      </c>
      <c r="B33" s="109">
        <f>Declaration!D47</f>
        <v>0</v>
      </c>
      <c r="C33" s="109" t="str">
        <f ca="1">IF(H33=1,J33,I33)</f>
        <v>Complete</v>
      </c>
      <c r="D33" s="121" t="str">
        <f>IF(H33=1,"Click here to answer question 4 for Tungsten","")</f>
        <v/>
      </c>
      <c r="E33" s="91" t="s">
        <v>2521</v>
      </c>
      <c r="F33" s="118">
        <f>F28</f>
        <v>0</v>
      </c>
      <c r="G33" s="88">
        <f>IF(B33=0,1,0)</f>
        <v>1</v>
      </c>
      <c r="H33" s="89">
        <f>F33*G33</f>
        <v>0</v>
      </c>
      <c r="I33" s="210" t="str">
        <f ca="1">OFFSET(L!$C$1,MATCH("Checker"&amp;"Comp",L!$A:$A,0)-1,SL,,)</f>
        <v>Complete</v>
      </c>
      <c r="J33" s="211" t="str">
        <f ca="1">OFFSET(L!$C$1,MATCH("Checker"&amp;ADDRESS(ROW(),COLUMN(),4),L!$A:$A,0)-1,SL,,)</f>
        <v>Declare if Tungsten used within the scope of products declared within this survey response originated entirely from a recycled or scrap source on the Declaration tab cell D47</v>
      </c>
    </row>
    <row r="34" spans="1:10" ht="38.25">
      <c r="A34" s="109" t="str">
        <f ca="1">Declaration!B49</f>
        <v>5) Have you received data/information for each 3TG from all relevant suppliers? (*)</v>
      </c>
      <c r="B34" s="112"/>
      <c r="C34" s="112"/>
      <c r="D34" s="120"/>
      <c r="E34" s="91" t="s">
        <v>1426</v>
      </c>
      <c r="F34" s="117"/>
      <c r="G34" s="24"/>
      <c r="H34" s="24"/>
    </row>
    <row r="35" spans="1:10" ht="26.25">
      <c r="A35" s="110" t="str">
        <f ca="1">Declaration!B50</f>
        <v xml:space="preserve">Tantalum  </v>
      </c>
      <c r="B35" s="109">
        <f>Declaration!D50</f>
        <v>0</v>
      </c>
      <c r="C35" s="109" t="str">
        <f t="shared" ca="1" si="3"/>
        <v>Complete</v>
      </c>
      <c r="D35" s="119" t="str">
        <f>IF(H35=1,"Click here to answer question 5 for Tantalum","")</f>
        <v/>
      </c>
      <c r="E35" s="91" t="s">
        <v>1425</v>
      </c>
      <c r="F35" s="118">
        <f>F25</f>
        <v>0</v>
      </c>
      <c r="G35" s="88">
        <f t="shared" si="5"/>
        <v>1</v>
      </c>
      <c r="H35" s="89">
        <f t="shared" si="6"/>
        <v>0</v>
      </c>
      <c r="I35" s="210" t="str">
        <f ca="1">OFFSET(L!$C$1,MATCH("Checker"&amp;"Comp",L!$A:$A,0)-1,SL,,)</f>
        <v>Complete</v>
      </c>
      <c r="J35" s="22" t="str">
        <f ca="1">OFFSET(L!$C$1,MATCH("Checker"&amp;ADDRESS(ROW(),COLUMN(),4),L!$A:$A,0)-1,SL,,)</f>
        <v>Provide % of completeness of supplier's smelter information on Declaration tab cell D50</v>
      </c>
    </row>
    <row r="36" spans="1:10" ht="26.25">
      <c r="A36" s="110" t="str">
        <f ca="1">Declaration!B51</f>
        <v>Tin  (*)</v>
      </c>
      <c r="B36" s="109" t="str">
        <f>Declaration!D51</f>
        <v>Yes, 100%</v>
      </c>
      <c r="C36" s="109" t="str">
        <f t="shared" ca="1" si="3"/>
        <v>Complete</v>
      </c>
      <c r="D36" s="119" t="str">
        <f>IF(H36=1,"Click here to answer question 5 for Tin","")</f>
        <v/>
      </c>
      <c r="E36" s="91" t="s">
        <v>1425</v>
      </c>
      <c r="F36" s="118">
        <f>F26</f>
        <v>1</v>
      </c>
      <c r="G36" s="88">
        <f t="shared" si="5"/>
        <v>0</v>
      </c>
      <c r="H36" s="89">
        <f t="shared" si="6"/>
        <v>0</v>
      </c>
      <c r="I36" s="210" t="str">
        <f ca="1">OFFSET(L!$C$1,MATCH("Checker"&amp;"Comp",L!$A:$A,0)-1,SL,,)</f>
        <v>Complete</v>
      </c>
      <c r="J36" s="22" t="str">
        <f ca="1">OFFSET(L!$C$1,MATCH("Checker"&amp;ADDRESS(ROW(),COLUMN(),4),L!$A:$A,0)-1,SL,,)</f>
        <v>Provide % of completeness of supplier's smelter information on Declaration tab cell D51</v>
      </c>
    </row>
    <row r="37" spans="1:10" ht="26.25">
      <c r="A37" s="110" t="str">
        <f ca="1">Declaration!B52</f>
        <v>Gold  (*)</v>
      </c>
      <c r="B37" s="109" t="str">
        <f>Declaration!D52</f>
        <v>Yes, 100%</v>
      </c>
      <c r="C37" s="109" t="str">
        <f t="shared" ca="1" si="3"/>
        <v>Complete</v>
      </c>
      <c r="D37" s="119" t="str">
        <f>IF(H37=1,"Click here to answer question 5 for Gold","")</f>
        <v/>
      </c>
      <c r="E37" s="91" t="s">
        <v>1425</v>
      </c>
      <c r="F37" s="118">
        <f>F27</f>
        <v>1</v>
      </c>
      <c r="G37" s="88">
        <f t="shared" si="5"/>
        <v>0</v>
      </c>
      <c r="H37" s="89">
        <f t="shared" si="6"/>
        <v>0</v>
      </c>
      <c r="I37" s="210" t="str">
        <f ca="1">OFFSET(L!$C$1,MATCH("Checker"&amp;"Comp",L!$A:$A,0)-1,SL,,)</f>
        <v>Complete</v>
      </c>
      <c r="J37" s="22" t="str">
        <f ca="1">OFFSET(L!$C$1,MATCH("Checker"&amp;ADDRESS(ROW(),COLUMN(),4),L!$A:$A,0)-1,SL,,)</f>
        <v>Provide % of completeness of supplier's smelter information on Declaration tab cell D52</v>
      </c>
    </row>
    <row r="38" spans="1:10" ht="26.25">
      <c r="A38" s="110" t="str">
        <f ca="1">Declaration!B53</f>
        <v xml:space="preserve">Tungsten  </v>
      </c>
      <c r="B38" s="109">
        <f>Declaration!D53</f>
        <v>0</v>
      </c>
      <c r="C38" s="109" t="str">
        <f t="shared" ca="1" si="3"/>
        <v>Complete</v>
      </c>
      <c r="D38" s="119" t="str">
        <f>IF(H38=1,"Click here to answer question 5 for Tungsten","")</f>
        <v/>
      </c>
      <c r="E38" s="91" t="s">
        <v>1425</v>
      </c>
      <c r="F38" s="118">
        <f>F28</f>
        <v>0</v>
      </c>
      <c r="G38" s="88">
        <f t="shared" si="5"/>
        <v>1</v>
      </c>
      <c r="H38" s="89">
        <f t="shared" si="6"/>
        <v>0</v>
      </c>
      <c r="I38" s="210" t="str">
        <f ca="1">OFFSET(L!$C$1,MATCH("Checker"&amp;"Comp",L!$A:$A,0)-1,SL,,)</f>
        <v>Complete</v>
      </c>
      <c r="J38" s="22" t="str">
        <f ca="1">OFFSET(L!$C$1,MATCH("Checker"&amp;ADDRESS(ROW(),COLUMN(),4),L!$A:$A,0)-1,SL,,)</f>
        <v>Provide % of completeness of supplier's smelter information on Declaration tab cell D53</v>
      </c>
    </row>
    <row r="39" spans="1:10" ht="51">
      <c r="A39" s="109" t="str">
        <f ca="1">Declaration!B55</f>
        <v>6) Have you identified all of the smelters supplying the 3TG to your supply chain?  (*)</v>
      </c>
      <c r="B39" s="112"/>
      <c r="C39" s="112"/>
      <c r="D39" s="120"/>
      <c r="E39" s="91" t="s">
        <v>1427</v>
      </c>
      <c r="F39" s="117"/>
      <c r="G39" s="24"/>
      <c r="H39" s="24"/>
    </row>
    <row r="40" spans="1:10" ht="51.75">
      <c r="A40" s="110" t="str">
        <f ca="1">Declaration!B56</f>
        <v xml:space="preserve">Tantalum  </v>
      </c>
      <c r="B40" s="109">
        <f>Declaration!D56</f>
        <v>0</v>
      </c>
      <c r="C40" s="109" t="str">
        <f t="shared" ca="1" si="3"/>
        <v>Complete</v>
      </c>
      <c r="D40" s="121" t="str">
        <f>IF(H40=1,"Click here to answer question 6 for Tantalum","")</f>
        <v/>
      </c>
      <c r="E40" s="91" t="s">
        <v>2517</v>
      </c>
      <c r="F40" s="118">
        <f>F25</f>
        <v>0</v>
      </c>
      <c r="G40" s="88">
        <f t="shared" si="5"/>
        <v>1</v>
      </c>
      <c r="H40" s="89">
        <f t="shared" si="6"/>
        <v>0</v>
      </c>
      <c r="I40" s="210"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0" t="str">
        <f ca="1">Declaration!B57</f>
        <v>Tin  (*)</v>
      </c>
      <c r="B41" s="109" t="str">
        <f>Declaration!D57</f>
        <v>yes</v>
      </c>
      <c r="C41" s="109" t="str">
        <f t="shared" ca="1" si="3"/>
        <v>Complete</v>
      </c>
      <c r="D41" s="121" t="str">
        <f>IF(H41=1,"Click here to answer question 6 for Tin","")</f>
        <v/>
      </c>
      <c r="E41" s="91" t="s">
        <v>2517</v>
      </c>
      <c r="F41" s="118">
        <f>F26</f>
        <v>1</v>
      </c>
      <c r="G41" s="88">
        <f t="shared" si="5"/>
        <v>0</v>
      </c>
      <c r="H41" s="89">
        <f t="shared" si="6"/>
        <v>0</v>
      </c>
      <c r="I41" s="210"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0" t="str">
        <f ca="1">Declaration!B58</f>
        <v>Gold  (*)</v>
      </c>
      <c r="B42" s="109" t="str">
        <f>Declaration!D58</f>
        <v>yes</v>
      </c>
      <c r="C42" s="109" t="str">
        <f t="shared" ca="1" si="3"/>
        <v>Complete</v>
      </c>
      <c r="D42" s="121" t="str">
        <f>IF(H42=1,"Click here to answer question 6 for Gold","")</f>
        <v/>
      </c>
      <c r="E42" s="91" t="s">
        <v>2517</v>
      </c>
      <c r="F42" s="118">
        <f>F27</f>
        <v>1</v>
      </c>
      <c r="G42" s="88">
        <f t="shared" si="5"/>
        <v>0</v>
      </c>
      <c r="H42" s="89">
        <f t="shared" si="6"/>
        <v>0</v>
      </c>
      <c r="I42" s="210"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0" t="str">
        <f ca="1">Declaration!B59</f>
        <v xml:space="preserve">Tungsten  </v>
      </c>
      <c r="B43" s="109">
        <f>Declaration!D59</f>
        <v>0</v>
      </c>
      <c r="C43" s="109" t="str">
        <f t="shared" ca="1" si="3"/>
        <v>Complete</v>
      </c>
      <c r="D43" s="121" t="str">
        <f>IF(H43=1,"Click here to answer question 6 for Tungsten","")</f>
        <v/>
      </c>
      <c r="E43" s="91" t="s">
        <v>2517</v>
      </c>
      <c r="F43" s="118">
        <f>F28</f>
        <v>0</v>
      </c>
      <c r="G43" s="88">
        <f t="shared" si="5"/>
        <v>1</v>
      </c>
      <c r="H43" s="89">
        <f t="shared" si="6"/>
        <v>0</v>
      </c>
      <c r="I43" s="210"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9" t="str">
        <f ca="1">Declaration!B61</f>
        <v>7) Has all applicable smelter information received by your company been reported in this declaration?  (*)</v>
      </c>
      <c r="B44" s="112"/>
      <c r="C44" s="112"/>
      <c r="D44" s="120"/>
      <c r="E44" s="91" t="s">
        <v>1428</v>
      </c>
      <c r="F44" s="117"/>
      <c r="G44" s="24"/>
      <c r="H44" s="24"/>
    </row>
    <row r="45" spans="1:10" ht="39">
      <c r="A45" s="110" t="str">
        <f ca="1">Declaration!B62</f>
        <v xml:space="preserve">Tantalum  </v>
      </c>
      <c r="B45" s="109">
        <f>Declaration!D62</f>
        <v>0</v>
      </c>
      <c r="C45" s="109" t="str">
        <f t="shared" ca="1" si="3"/>
        <v>Complete</v>
      </c>
      <c r="D45" s="122" t="str">
        <f>IF(H45=1,"Click here to answer question 7 for Tantalum","")</f>
        <v/>
      </c>
      <c r="E45" s="91" t="s">
        <v>1426</v>
      </c>
      <c r="F45" s="118">
        <f>F25</f>
        <v>0</v>
      </c>
      <c r="G45" s="88">
        <f t="shared" si="5"/>
        <v>1</v>
      </c>
      <c r="H45" s="89">
        <f t="shared" si="6"/>
        <v>0</v>
      </c>
      <c r="I45" s="210" t="str">
        <f ca="1">OFFSET(L!$C$1,MATCH("Checker"&amp;"Comp",L!$A:$A,0)-1,SL,,)</f>
        <v>Complete</v>
      </c>
      <c r="J45" s="22" t="str">
        <f ca="1">OFFSET(L!$C$1,MATCH("Checker"&amp;ADDRESS(ROW(),COLUMN(),4),L!$A:$A,0)-1,SL,,)</f>
        <v>Declare if all applicable Tantalum smelter information has been provided on Declaration tab cell D62</v>
      </c>
    </row>
    <row r="46" spans="1:10" ht="39">
      <c r="A46" s="110" t="str">
        <f ca="1">Declaration!B63</f>
        <v>Tin  (*)</v>
      </c>
      <c r="B46" s="109" t="str">
        <f>Declaration!D63</f>
        <v>Yes</v>
      </c>
      <c r="C46" s="109" t="str">
        <f t="shared" ca="1" si="3"/>
        <v>Complete</v>
      </c>
      <c r="D46" s="122" t="str">
        <f>IF(H46=1,"Click here to answer question 7 for Tin","")</f>
        <v/>
      </c>
      <c r="E46" s="91" t="s">
        <v>1426</v>
      </c>
      <c r="F46" s="118">
        <f>F26</f>
        <v>1</v>
      </c>
      <c r="G46" s="88">
        <f t="shared" si="5"/>
        <v>0</v>
      </c>
      <c r="H46" s="89">
        <f t="shared" si="6"/>
        <v>0</v>
      </c>
      <c r="I46" s="210" t="str">
        <f ca="1">OFFSET(L!$C$1,MATCH("Checker"&amp;"Comp",L!$A:$A,0)-1,SL,,)</f>
        <v>Complete</v>
      </c>
      <c r="J46" s="22" t="str">
        <f ca="1">OFFSET(L!$C$1,MATCH("Checker"&amp;ADDRESS(ROW(),COLUMN(),4),L!$A:$A,0)-1,SL,,)</f>
        <v>Declare if all applicable Tin smelter information has been provided on Declaration tab cell D63</v>
      </c>
    </row>
    <row r="47" spans="1:10" ht="39">
      <c r="A47" s="110" t="str">
        <f ca="1">Declaration!B64</f>
        <v>Gold  (*)</v>
      </c>
      <c r="B47" s="109" t="str">
        <f>Declaration!D64</f>
        <v>Yes</v>
      </c>
      <c r="C47" s="109" t="str">
        <f t="shared" ca="1" si="3"/>
        <v>Complete</v>
      </c>
      <c r="D47" s="122" t="str">
        <f>IF(H47=1,"Click here to answer question 7 for Gold","")</f>
        <v/>
      </c>
      <c r="E47" s="91" t="s">
        <v>1426</v>
      </c>
      <c r="F47" s="118">
        <f>F27</f>
        <v>1</v>
      </c>
      <c r="G47" s="88">
        <f t="shared" si="5"/>
        <v>0</v>
      </c>
      <c r="H47" s="89">
        <f t="shared" si="6"/>
        <v>0</v>
      </c>
      <c r="I47" s="210" t="str">
        <f ca="1">OFFSET(L!$C$1,MATCH("Checker"&amp;"Comp",L!$A:$A,0)-1,SL,,)</f>
        <v>Complete</v>
      </c>
      <c r="J47" s="22" t="str">
        <f ca="1">OFFSET(L!$C$1,MATCH("Checker"&amp;ADDRESS(ROW(),COLUMN(),4),L!$A:$A,0)-1,SL,,)</f>
        <v>Declare if all applicable Gold smelter information has been provided on Declaration tab cell D64</v>
      </c>
    </row>
    <row r="48" spans="1:10" ht="39">
      <c r="A48" s="110" t="str">
        <f ca="1">Declaration!B65</f>
        <v xml:space="preserve">Tungsten  </v>
      </c>
      <c r="B48" s="109">
        <f>Declaration!D65</f>
        <v>0</v>
      </c>
      <c r="C48" s="109" t="str">
        <f t="shared" ca="1" si="3"/>
        <v>Complete</v>
      </c>
      <c r="D48" s="122" t="str">
        <f>IF(H48=1,"Click here to answer question 7 for Tungsten","")</f>
        <v/>
      </c>
      <c r="E48" s="91" t="s">
        <v>1426</v>
      </c>
      <c r="F48" s="118">
        <f>F28</f>
        <v>0</v>
      </c>
      <c r="G48" s="88">
        <f t="shared" si="5"/>
        <v>1</v>
      </c>
      <c r="H48" s="89">
        <f t="shared" si="6"/>
        <v>0</v>
      </c>
      <c r="I48" s="210" t="str">
        <f ca="1">OFFSET(L!$C$1,MATCH("Checker"&amp;"Comp",L!$A:$A,0)-1,SL,,)</f>
        <v>Complete</v>
      </c>
      <c r="J48" s="22" t="str">
        <f ca="1">OFFSET(L!$C$1,MATCH("Checker"&amp;ADDRESS(ROW(),COLUMN(),4),L!$A:$A,0)-1,SL,,)</f>
        <v>Declare if all applicable Tungsten smelter information has been provided on Declaration tab cell D65</v>
      </c>
    </row>
    <row r="49" spans="1:12" ht="25.5">
      <c r="A49" s="109" t="str">
        <f ca="1">Declaration!B68</f>
        <v>Question</v>
      </c>
      <c r="B49" s="112"/>
      <c r="C49" s="112"/>
      <c r="D49" s="120"/>
      <c r="E49" s="91" t="s">
        <v>850</v>
      </c>
      <c r="F49" s="117"/>
      <c r="G49" s="117"/>
      <c r="H49" s="117"/>
    </row>
    <row r="50" spans="1:12" ht="39">
      <c r="A50" s="109" t="str">
        <f ca="1">Declaration!B69</f>
        <v>A. Do you have a policy in place that addresses conflict minerals sourcing? (*)</v>
      </c>
      <c r="B50" s="109" t="str">
        <f>Declaration!D69</f>
        <v>Yes</v>
      </c>
      <c r="C50" s="109" t="str">
        <f t="shared" ca="1" si="3"/>
        <v>Complete</v>
      </c>
      <c r="D50" s="119" t="str">
        <f>IF(H50=1,"Click here to answer question (A)","")</f>
        <v/>
      </c>
      <c r="E50" s="91" t="s">
        <v>2521</v>
      </c>
      <c r="F50" s="118">
        <f>IF(SUM(F$25:F$28)=0,0,1)</f>
        <v>1</v>
      </c>
      <c r="G50" s="88">
        <f t="shared" si="5"/>
        <v>0</v>
      </c>
      <c r="H50" s="89">
        <f t="shared" si="6"/>
        <v>0</v>
      </c>
      <c r="I50" s="210" t="str">
        <f ca="1">OFFSET(L!$C$1,MATCH("Checker"&amp;"Comp",L!$A:$A,0)-1,SL,,)</f>
        <v>Complete</v>
      </c>
      <c r="J50" s="22" t="str">
        <f ca="1">OFFSET(L!$C$1,MATCH("Checker"&amp;ADDRESS(ROW(),COLUMN(),4),L!$A:$A,0)-1,SL,,)</f>
        <v>Answer if your company has a DRC conflict-free sourcing policy on the Declaration tab cell D69</v>
      </c>
    </row>
    <row r="51" spans="1:12" ht="39">
      <c r="A51" s="109" t="str">
        <f ca="1">Declaration!B71</f>
        <v>B. Is your conflict minerals sourcing policy publicly available on your website? (Note – If yes, the user shall specify the URL in the comment field.) (*)</v>
      </c>
      <c r="B51" s="109" t="str">
        <f>Declaration!D71</f>
        <v>No</v>
      </c>
      <c r="C51" s="109" t="str">
        <f t="shared" ca="1" si="3"/>
        <v>Complete</v>
      </c>
      <c r="D51" s="119" t="str">
        <f>IF(H51=1,"Click here to answer question (B)","")</f>
        <v/>
      </c>
      <c r="E51" s="91" t="s">
        <v>2521</v>
      </c>
      <c r="F51" s="118">
        <f t="shared" ref="F51:F60" si="7">F$50</f>
        <v>1</v>
      </c>
      <c r="G51" s="88">
        <f t="shared" si="5"/>
        <v>0</v>
      </c>
      <c r="H51" s="89">
        <f t="shared" si="6"/>
        <v>0</v>
      </c>
      <c r="I51" s="210"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15">
      <c r="A52" s="189" t="s">
        <v>6</v>
      </c>
      <c r="B52" s="109">
        <f>Declaration!G71</f>
        <v>0</v>
      </c>
      <c r="C52" s="109" t="str">
        <f ca="1">IF(H52=1,J52,I52)</f>
        <v>Complete</v>
      </c>
      <c r="D52" s="119" t="str">
        <f>IF(H52=1,"Click here to specify URL for question (B)","")</f>
        <v/>
      </c>
      <c r="E52" s="91"/>
      <c r="F52" s="118">
        <f>IF(AND(F51=1,B51="Yes"),1,0)</f>
        <v>0</v>
      </c>
      <c r="G52" s="88">
        <f>IF(LEN(B52)&gt;1,0,1)</f>
        <v>1</v>
      </c>
      <c r="H52" s="89">
        <f t="shared" si="6"/>
        <v>0</v>
      </c>
      <c r="I52" s="210" t="str">
        <f ca="1">OFFSET(L!$C$1,MATCH("Checker"&amp;"Comp",L!$A:$A,0)-1,SL,,)</f>
        <v>Complete</v>
      </c>
      <c r="J52" s="190" t="str">
        <f ca="1">OFFSET(L!$C$1,MATCH("Checker"&amp;ADDRESS(ROW(),COLUMN(),4),L!$A:$A,0)-1,SL,,)</f>
        <v>Enter the URL in Declaration worksheet cell G71 if you answer "Yes" for question B. The format of the URL should be "www.companyname.com"</v>
      </c>
    </row>
    <row r="53" spans="1:12" ht="39">
      <c r="A53" s="109" t="str">
        <f ca="1">Declaration!B73</f>
        <v>C. Do you require your direct suppliers to be DRC conflict-free? (*)</v>
      </c>
      <c r="B53" s="109" t="str">
        <f>Declaration!D73</f>
        <v>Yes</v>
      </c>
      <c r="C53" s="109" t="str">
        <f t="shared" ca="1" si="3"/>
        <v>Complete</v>
      </c>
      <c r="D53" s="119" t="str">
        <f>IF(H53=1,"Click here to answer question (C)","")</f>
        <v/>
      </c>
      <c r="E53" s="91" t="s">
        <v>2521</v>
      </c>
      <c r="F53" s="118">
        <f t="shared" si="7"/>
        <v>1</v>
      </c>
      <c r="G53" s="88">
        <f t="shared" si="5"/>
        <v>0</v>
      </c>
      <c r="H53" s="89">
        <f t="shared" si="6"/>
        <v>0</v>
      </c>
      <c r="I53" s="210" t="str">
        <f ca="1">OFFSET(L!$C$1,MATCH("Checker"&amp;"Comp",L!$A:$A,0)-1,SL,,)</f>
        <v>Complete</v>
      </c>
      <c r="J53" s="22" t="str">
        <f ca="1">OFFSET(L!$C$1,MATCH("Checker"&amp;ADDRESS(ROW(),COLUMN(),4),L!$A:$A,0)-1,SL,,)</f>
        <v>Answer if you require your direct suppliers to be DRC conflict-free on the Declaration tab cell D73</v>
      </c>
    </row>
    <row r="54" spans="1:12" ht="51">
      <c r="A54" s="109" t="str">
        <f ca="1">Declaration!B75</f>
        <v>D. Do you require your direct suppliers to source the 3TG from smelters whose due diligence practices have been validated by an independent third party audit program? (*)</v>
      </c>
      <c r="B54" s="109" t="str">
        <f>Declaration!D75</f>
        <v>No</v>
      </c>
      <c r="C54" s="109" t="str">
        <f t="shared" ca="1" si="3"/>
        <v>Complete</v>
      </c>
      <c r="D54" s="119" t="str">
        <f>IF(H54=1,"Click here to answer question (D)","")</f>
        <v/>
      </c>
      <c r="E54" s="91" t="s">
        <v>2521</v>
      </c>
      <c r="F54" s="118">
        <f t="shared" si="7"/>
        <v>1</v>
      </c>
      <c r="G54" s="88">
        <f t="shared" si="5"/>
        <v>0</v>
      </c>
      <c r="H54" s="89">
        <f t="shared" si="6"/>
        <v>0</v>
      </c>
      <c r="I54" s="210"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9" t="str">
        <f ca="1">Declaration!B77</f>
        <v>E. Have you implemented due diligence measures for conflict-free sourcing? (*)</v>
      </c>
      <c r="B55" s="109" t="str">
        <f>Declaration!D77</f>
        <v>Yes</v>
      </c>
      <c r="C55" s="109" t="str">
        <f t="shared" ca="1" si="3"/>
        <v>Complete</v>
      </c>
      <c r="D55" s="119" t="str">
        <f>IF(H55=1,"Click here to answer question (E)","")</f>
        <v/>
      </c>
      <c r="E55" s="91" t="s">
        <v>2521</v>
      </c>
      <c r="F55" s="118">
        <f t="shared" si="7"/>
        <v>1</v>
      </c>
      <c r="G55" s="88">
        <f t="shared" si="5"/>
        <v>0</v>
      </c>
      <c r="H55" s="89">
        <f t="shared" si="6"/>
        <v>0</v>
      </c>
      <c r="I55" s="210"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09" t="str">
        <f ca="1">Declaration!B79</f>
        <v>F. Do you collect conflict minerals due diligence information from your suppliers which is in conformance with the IPC-1755 Conflict Minerals Data Exchange standard [e.g., the CFSI Conflict Minerals Reporting Template]? (*)</v>
      </c>
      <c r="B56" s="109" t="str">
        <f>Declaration!D79</f>
        <v>Yes</v>
      </c>
      <c r="C56" s="109" t="str">
        <f t="shared" ca="1" si="3"/>
        <v>Complete</v>
      </c>
      <c r="D56" s="119" t="str">
        <f>IF(H56=1,"Click here to answer question (F)","")</f>
        <v/>
      </c>
      <c r="E56" s="91" t="s">
        <v>2521</v>
      </c>
      <c r="F56" s="118">
        <f t="shared" si="7"/>
        <v>1</v>
      </c>
      <c r="G56" s="88">
        <f t="shared" si="5"/>
        <v>0</v>
      </c>
      <c r="H56" s="89">
        <f t="shared" si="6"/>
        <v>0</v>
      </c>
      <c r="I56" s="210"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09" t="str">
        <f ca="1">Declaration!B81</f>
        <v>G. Do you request smelter names from your suppliers? (*)</v>
      </c>
      <c r="B57" s="109" t="str">
        <f>Declaration!D81</f>
        <v>Yes</v>
      </c>
      <c r="C57" s="109" t="str">
        <f t="shared" ca="1" si="3"/>
        <v>Complete</v>
      </c>
      <c r="D57" s="119" t="str">
        <f>IF(H57=1,"Click here to answer question (G)","")</f>
        <v/>
      </c>
      <c r="E57" s="91" t="s">
        <v>2521</v>
      </c>
      <c r="F57" s="118">
        <f t="shared" si="7"/>
        <v>1</v>
      </c>
      <c r="G57" s="88">
        <f t="shared" si="5"/>
        <v>0</v>
      </c>
      <c r="H57" s="89">
        <f t="shared" si="6"/>
        <v>0</v>
      </c>
      <c r="I57" s="210" t="str">
        <f ca="1">OFFSET(L!$C$1,MATCH("Checker"&amp;"Comp",L!$A:$A,0)-1,SL,,)</f>
        <v>Complete</v>
      </c>
      <c r="J57" s="22" t="str">
        <f ca="1">OFFSET(L!$C$1,MATCH("Checker"&amp;ADDRESS(ROW(),COLUMN(),4),L!$A:$A,0)-1,SL,,)</f>
        <v>Answer if you request smelter names from your suppliers on the declaration tab cell D81</v>
      </c>
    </row>
    <row r="58" spans="1:12" ht="39">
      <c r="A58" s="109" t="str">
        <f ca="1">Declaration!B83</f>
        <v>H. Do you review due diligence information received from your suppliers against your company’s expectations? (*)</v>
      </c>
      <c r="B58" s="109" t="str">
        <f>Declaration!D83</f>
        <v>Yes</v>
      </c>
      <c r="C58" s="109" t="str">
        <f t="shared" ca="1" si="3"/>
        <v>Complete</v>
      </c>
      <c r="D58" s="119" t="str">
        <f>IF(H58=1,"Click here to answer question (H)","")</f>
        <v/>
      </c>
      <c r="E58" s="91" t="s">
        <v>2521</v>
      </c>
      <c r="F58" s="118">
        <f t="shared" si="7"/>
        <v>1</v>
      </c>
      <c r="G58" s="88">
        <f t="shared" si="5"/>
        <v>0</v>
      </c>
      <c r="H58" s="89">
        <f t="shared" si="6"/>
        <v>0</v>
      </c>
      <c r="I58" s="210"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9" t="str">
        <f ca="1">Declaration!B85</f>
        <v>I. Does your review process include corrective action management? (*)</v>
      </c>
      <c r="B59" s="109" t="str">
        <f>Declaration!D85</f>
        <v>No</v>
      </c>
      <c r="C59" s="109" t="str">
        <f t="shared" ca="1" si="3"/>
        <v>Complete</v>
      </c>
      <c r="D59" s="119" t="str">
        <f>IF(H59=1,"Click here to answer question (I)","")</f>
        <v/>
      </c>
      <c r="E59" s="91" t="s">
        <v>2521</v>
      </c>
      <c r="F59" s="118">
        <f t="shared" si="7"/>
        <v>1</v>
      </c>
      <c r="G59" s="88">
        <f t="shared" si="5"/>
        <v>0</v>
      </c>
      <c r="H59" s="89">
        <f t="shared" si="6"/>
        <v>0</v>
      </c>
      <c r="I59" s="210" t="str">
        <f ca="1">OFFSET(L!$C$1,MATCH("Checker"&amp;"Comp",L!$A:$A,0)-1,SL,,)</f>
        <v>Complete</v>
      </c>
      <c r="J59" s="22" t="str">
        <f ca="1">OFFSET(L!$C$1,MATCH("Checker"&amp;ADDRESS(ROW(),COLUMN(),4),L!$A:$A,0)-1,SL,,)</f>
        <v>Answer if your verification process includes corrective action management on Declaration tab cell D85</v>
      </c>
    </row>
    <row r="60" spans="1:12" ht="39">
      <c r="A60" s="109" t="str">
        <f ca="1">Declaration!B87</f>
        <v>J. Are you subject to the SEC Conflict Minerals rule? (*)</v>
      </c>
      <c r="B60" s="109" t="str">
        <f>Declaration!D87</f>
        <v>No</v>
      </c>
      <c r="C60" s="109" t="str">
        <f t="shared" ca="1" si="3"/>
        <v>Complete</v>
      </c>
      <c r="D60" s="119" t="str">
        <f>IF(H60=1,"Click here to answer question (J)","")</f>
        <v/>
      </c>
      <c r="E60" s="91" t="s">
        <v>2521</v>
      </c>
      <c r="F60" s="118">
        <f t="shared" si="7"/>
        <v>1</v>
      </c>
      <c r="G60" s="88">
        <f t="shared" si="5"/>
        <v>0</v>
      </c>
      <c r="H60" s="89">
        <f t="shared" si="6"/>
        <v>0</v>
      </c>
      <c r="I60" s="210" t="str">
        <f ca="1">OFFSET(L!$C$1,MATCH("Checker"&amp;"Comp",L!$A:$A,0)-1,SL,,)</f>
        <v>Complete</v>
      </c>
      <c r="J60" s="22" t="str">
        <f ca="1">OFFSET(L!$C$1,MATCH("Checker"&amp;ADDRESS(ROW(),COLUMN(),4),L!$A:$A,0)-1,SL,,)</f>
        <v>Answer if you are subject to the SEC Disclosure requirement on Declaration tab cell D87</v>
      </c>
    </row>
    <row r="61" spans="1:12" ht="39">
      <c r="A61" s="110" t="s">
        <v>2459</v>
      </c>
      <c r="B61" s="109" t="str">
        <f>IF(G61=1,"No products or item numbers listed","One or more product / item numbers have been provided")</f>
        <v>No products or item numbers listed</v>
      </c>
      <c r="C61" s="109" t="str">
        <f t="shared" ca="1" si="3"/>
        <v>Complete</v>
      </c>
      <c r="D61" s="119" t="str">
        <f>IF(H61=1,"Click here to enter detail on Product List tab","")</f>
        <v/>
      </c>
      <c r="E61" s="91" t="s">
        <v>2521</v>
      </c>
      <c r="F61" s="118">
        <f>IF(B5=Declaration!Q9,1,0)</f>
        <v>0</v>
      </c>
      <c r="G61" s="88">
        <f>IF('Product List'!B6="",1,0)</f>
        <v>1</v>
      </c>
      <c r="H61" s="89">
        <f t="shared" si="6"/>
        <v>0</v>
      </c>
      <c r="I61" s="210"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18" t="s">
        <v>3520</v>
      </c>
      <c r="B62" s="109"/>
      <c r="C62" s="219"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List'!Y$5:Y$2504))&gt;0),I62,J62))))</f>
        <v>Not Required</v>
      </c>
      <c r="D62" s="119" t="str">
        <f ca="1">IF(H62=0,"","Click here to provide smelter information")</f>
        <v/>
      </c>
      <c r="E62" s="91" t="s">
        <v>2521</v>
      </c>
      <c r="F62" s="118">
        <f>F$50</f>
        <v>1</v>
      </c>
      <c r="G62" s="88">
        <f ca="1">IF(COUNTIF('Smelter List'!C5:C14,"")&lt;10,0,1)</f>
        <v>0</v>
      </c>
      <c r="H62" s="89">
        <f ca="1">IF(AND(OR(Declaration!D26="Yes",Declaration!D32="Yes"),(COUNTIF(SmelterIdetifiedForMetal,"Tantalum")&lt;1)),(1*K62),(0*K62))</f>
        <v>0</v>
      </c>
      <c r="I62" s="210" t="str">
        <f ca="1">OFFSET(L!$C$1,MATCH("Checker"&amp;"Comp",L!$A:$A,0)-1,SL,,)</f>
        <v>Complete</v>
      </c>
      <c r="J62" s="22" t="str">
        <f ca="1">OFFSET(L!$C$1,MATCH("Checker"&amp;ADDRESS(ROW(),COLUMN(),4),L!$A:$A,0)-1,SL,,)</f>
        <v>Provide list of tantalum smelters contributing material to supply chain on Smelter List tab</v>
      </c>
      <c r="K62" s="217">
        <f>IF(AND(Declaration!D26="No",Declaration!D32="No"),0,1)</f>
        <v>0</v>
      </c>
      <c r="L62" s="22" t="str">
        <f ca="1">OFFSET(L!$C$1,MATCH("Checker"&amp;ADDRESS(ROW(),COLUMN(),4),L!$A:$A,0)-1,SL,,)</f>
        <v>Please answer Questions 1 and 2 on Declaration tab</v>
      </c>
    </row>
    <row r="63" spans="1:12" ht="39">
      <c r="A63" s="218" t="s">
        <v>3521</v>
      </c>
      <c r="B63" s="109"/>
      <c r="C63" s="219"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List'!Y$5:Y$2504))&gt;0),I63,J63))))</f>
        <v>Complete</v>
      </c>
      <c r="D63" s="119" t="str">
        <f ca="1">IF(H63=0,"","Click here to provide smelter information")</f>
        <v/>
      </c>
      <c r="E63" s="91" t="s">
        <v>1426</v>
      </c>
      <c r="F63" s="118">
        <f>F$50</f>
        <v>1</v>
      </c>
      <c r="G63" s="88">
        <f ca="1">IF(COUNTIF('Smelter List'!C6:C15,"")&lt;10,0,1)</f>
        <v>0</v>
      </c>
      <c r="H63" s="89">
        <f ca="1">IF(AND(OR(Declaration!D27="Yes",Declaration!D33="Yes"),(COUNTIF(SmelterIdetifiedForMetal,"Tin")&lt;1)),(1*K63),(0*K63))</f>
        <v>0</v>
      </c>
      <c r="I63" s="210" t="str">
        <f ca="1">OFFSET(L!$C$1,MATCH("Checker"&amp;"Comp",L!$A:$A,0)-1,SL,,)</f>
        <v>Complete</v>
      </c>
      <c r="J63" s="22" t="str">
        <f ca="1">OFFSET(L!$C$1,MATCH("Checker"&amp;ADDRESS(ROW(),COLUMN(),4),L!$A:$A,0)-1,SL,,)</f>
        <v>Provide list of tin smelters contributing material to supply chain on Smelter List tab</v>
      </c>
      <c r="K63" s="217">
        <f>IF(AND(Declaration!D27="No",Declaration!D33="No"),0,1)</f>
        <v>1</v>
      </c>
      <c r="L63" s="22" t="str">
        <f ca="1">OFFSET(L!$C$1,MATCH("Checker"&amp;ADDRESS(ROW(),COLUMN(),4),L!$A:$A,0)-1,SL,,)</f>
        <v>Please answer Questions 1 and 2 on Declaration tab</v>
      </c>
    </row>
    <row r="64" spans="1:12" ht="39">
      <c r="A64" s="218" t="s">
        <v>3522</v>
      </c>
      <c r="B64" s="109"/>
      <c r="C64" s="219"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List'!Y$5:Y$2504))&gt;0),I64,J64))))</f>
        <v>Complete</v>
      </c>
      <c r="D64" s="119" t="str">
        <f ca="1">IF(H64=0,"","Click here to provide smelter information")</f>
        <v/>
      </c>
      <c r="E64" s="91" t="s">
        <v>1426</v>
      </c>
      <c r="F64" s="118">
        <f>F$50</f>
        <v>1</v>
      </c>
      <c r="G64" s="88">
        <f ca="1">IF(COUNTIF('Smelter List'!C7:C16,"")&lt;10,0,1)</f>
        <v>0</v>
      </c>
      <c r="H64" s="89">
        <f ca="1">IF(AND(OR(Declaration!D28="Yes",Declaration!D34="Yes"),(COUNTIF(SmelterIdetifiedForMetal,"Gold")&lt;1)),(1*K64),(0*K64))</f>
        <v>0</v>
      </c>
      <c r="I64" s="210" t="str">
        <f ca="1">OFFSET(L!$C$1,MATCH("Checker"&amp;"Comp",L!$A:$A,0)-1,SL,,)</f>
        <v>Complete</v>
      </c>
      <c r="J64" s="22" t="str">
        <f ca="1">OFFSET(L!$C$1,MATCH("Checker"&amp;ADDRESS(ROW(),COLUMN(),4),L!$A:$A,0)-1,SL,,)</f>
        <v>Provide list of gold smelters contributing material to supply chain on Smelter List tab</v>
      </c>
      <c r="K64" s="217">
        <f>IF(AND(Declaration!D28="No",Declaration!D34="No"),0,1)</f>
        <v>1</v>
      </c>
      <c r="L64" s="22" t="str">
        <f ca="1">OFFSET(L!$C$1,MATCH("Checker"&amp;ADDRESS(ROW(),COLUMN(),4),L!$A:$A,0)-1,SL,,)</f>
        <v>Please answer Questions 1 and 2 on Declaration tab</v>
      </c>
    </row>
    <row r="65" spans="1:12" ht="39">
      <c r="A65" s="218" t="s">
        <v>3523</v>
      </c>
      <c r="B65" s="109"/>
      <c r="C65" s="219"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List'!Y$5:Y$2504))&gt;0),I65,J65))))</f>
        <v>Not Required</v>
      </c>
      <c r="D65" s="119" t="str">
        <f ca="1">IF(H65=0,"","Click here to provide smelter information")</f>
        <v/>
      </c>
      <c r="E65" s="91" t="s">
        <v>1426</v>
      </c>
      <c r="F65" s="118">
        <f>F$50</f>
        <v>1</v>
      </c>
      <c r="G65" s="88">
        <f ca="1">IF(COUNTIF('Smelter List'!C8:C17,"")&lt;10,0,1)</f>
        <v>0</v>
      </c>
      <c r="H65" s="89">
        <f ca="1">IF(AND(OR(Declaration!D29="Yes",Declaration!D35="Yes"),(COUNTIF(SmelterIdetifiedForMetal,"Tungsten")&lt;1)),(1*K65),(0*K65))</f>
        <v>0</v>
      </c>
      <c r="I65" s="210" t="str">
        <f ca="1">OFFSET(L!$C$1,MATCH("Checker"&amp;"Comp",L!$A:$A,0)-1,SL,,)</f>
        <v>Complete</v>
      </c>
      <c r="J65" s="22" t="str">
        <f ca="1">OFFSET(L!$C$1,MATCH("Checker"&amp;ADDRESS(ROW(),COLUMN(),4),L!$A:$A,0)-1,SL,,)</f>
        <v>Provide list of tungsten smelters contributing material to supply chain on Smelter List tab</v>
      </c>
      <c r="K65" s="217">
        <f>IF(AND(Declaration!D29="No",Declaration!D35="No"),0,1)</f>
        <v>0</v>
      </c>
      <c r="L65" s="22" t="str">
        <f ca="1">OFFSET(L!$C$1,MATCH("Checker"&amp;ADDRESS(ROW(),COLUMN(),4),L!$A:$A,0)-1,SL,,)</f>
        <v>Please answer Questions 1 and 2 on Declaration tab</v>
      </c>
    </row>
    <row r="66" spans="1:12" ht="25.5">
      <c r="A66" s="246" t="s">
        <v>4639</v>
      </c>
      <c r="B66" s="109"/>
      <c r="C66" s="246" t="str">
        <f ca="1">IF(F66=0,J66,IF(G66=0,I66,L66))</f>
        <v>N/A</v>
      </c>
      <c r="D66" s="119"/>
      <c r="E66" s="91"/>
      <c r="F66" s="118">
        <f ca="1">IF(COUNTIF('Smelter List'!$C:$C,"Smelter Not Listed")&gt;0,1,0)</f>
        <v>0</v>
      </c>
      <c r="G66" s="88">
        <f ca="1">SUM('Smelter List'!U5:U2504)</f>
        <v>0</v>
      </c>
      <c r="H66" s="89">
        <f ca="1">F66*G66</f>
        <v>0</v>
      </c>
      <c r="I66" s="210" t="str">
        <f ca="1">OFFSET(L!$C$1,MATCH("Checker"&amp;"Comp",L!$A:$A,0)-1,SL,,)</f>
        <v>Complete</v>
      </c>
      <c r="J66" s="22" t="s">
        <v>4640</v>
      </c>
      <c r="K66" s="217"/>
      <c r="L66" s="22" t="s">
        <v>4641</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68" priority="331" stopIfTrue="1">
      <formula>IF(F62=0,TRUE)</formula>
    </cfRule>
  </conditionalFormatting>
  <conditionalFormatting sqref="A5:A13">
    <cfRule type="expression" dxfId="67" priority="39" stopIfTrue="1">
      <formula>$F5=0</formula>
    </cfRule>
    <cfRule type="expression" dxfId="66" priority="40" stopIfTrue="1">
      <formula>AND($F5=1,$G5=0)</formula>
    </cfRule>
    <cfRule type="expression" dxfId="65" priority="41" stopIfTrue="1">
      <formula>AND($F5&lt;&gt;0,$G5&lt;&gt;0)</formula>
    </cfRule>
  </conditionalFormatting>
  <conditionalFormatting sqref="B61">
    <cfRule type="expression" dxfId="64" priority="37" stopIfTrue="1">
      <formula>$F61=0</formula>
    </cfRule>
  </conditionalFormatting>
  <conditionalFormatting sqref="D52">
    <cfRule type="expression" dxfId="63" priority="348" stopIfTrue="1">
      <formula>$H$52=0</formula>
    </cfRule>
  </conditionalFormatting>
  <conditionalFormatting sqref="B63">
    <cfRule type="expression" dxfId="62" priority="29" stopIfTrue="1">
      <formula>IF(F63=0,TRUE)</formula>
    </cfRule>
  </conditionalFormatting>
  <conditionalFormatting sqref="B64">
    <cfRule type="expression" dxfId="61" priority="25" stopIfTrue="1">
      <formula>IF(F64=0,TRUE)</formula>
    </cfRule>
  </conditionalFormatting>
  <conditionalFormatting sqref="B65:B66">
    <cfRule type="expression" dxfId="60" priority="21" stopIfTrue="1">
      <formula>IF(F65=0,TRUE)</formula>
    </cfRule>
  </conditionalFormatting>
  <conditionalFormatting sqref="C62:C66">
    <cfRule type="expression" dxfId="59" priority="3" stopIfTrue="1">
      <formula>C62="Not Required"</formula>
    </cfRule>
    <cfRule type="expression" dxfId="58" priority="11" stopIfTrue="1">
      <formula>OR(C62="Complete",C62="填写", C62="記入",C62="완료",C62="Complétez",C62="Concluído",C62="Vollständig",C62="Completare",C62="Doldurun")</formula>
    </cfRule>
  </conditionalFormatting>
  <conditionalFormatting sqref="A62:A66">
    <cfRule type="expression" dxfId="57" priority="4" stopIfTrue="1">
      <formula>C62="Not Required"</formula>
    </cfRule>
    <cfRule type="expression" dxfId="56"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55" priority="337" stopIfTrue="1">
      <formula>$F4=0</formula>
    </cfRule>
    <cfRule type="expression" dxfId="54" priority="338" stopIfTrue="1">
      <formula>$H4=0</formula>
    </cfRule>
    <cfRule type="expression" dxfId="53" priority="339" stopIfTrue="1">
      <formula>$H4=1</formula>
    </cfRule>
  </conditionalFormatting>
  <conditionalFormatting sqref="C66 A66">
    <cfRule type="expression" dxfId="52"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8" customWidth="1"/>
    <col min="2" max="2" width="39.875" style="129" customWidth="1"/>
    <col min="3" max="3" width="39.875" style="128" customWidth="1"/>
    <col min="4" max="4" width="58.75" style="128" customWidth="1"/>
    <col min="5" max="5" width="1.625" style="128" customWidth="1"/>
    <col min="6" max="35" width="9" customWidth="1"/>
    <col min="36" max="16384" width="8.75" style="26"/>
  </cols>
  <sheetData>
    <row r="1" spans="1:35" ht="34.9" customHeight="1" thickTop="1">
      <c r="A1" s="396" t="str">
        <f ca="1">OFFSET(L!$C$1,MATCH("Product List"&amp;ADDRESS(ROW(),COLUMN(),4),L!$A:$A,0)-1,SL,,)</f>
        <v>Completion required only if reporting level "Product (or List of Products)" selected on the 'Declaration' worksheet.</v>
      </c>
      <c r="B1" s="397"/>
      <c r="C1" s="397"/>
      <c r="D1" s="397"/>
      <c r="E1" s="157"/>
    </row>
    <row r="2" spans="1:35">
      <c r="A2" s="29"/>
      <c r="B2" s="162"/>
      <c r="C2" s="162"/>
      <c r="D2"/>
      <c r="E2" s="30"/>
    </row>
    <row r="3" spans="1:35">
      <c r="A3" s="29"/>
      <c r="B3" s="162"/>
      <c r="C3" s="162"/>
      <c r="D3" s="162"/>
      <c r="E3" s="30"/>
    </row>
    <row r="4" spans="1:35" ht="15.75" customHeight="1">
      <c r="A4" s="29"/>
      <c r="B4" s="395" t="s">
        <v>1750</v>
      </c>
      <c r="C4" s="395"/>
      <c r="D4" s="395"/>
      <c r="E4" s="30"/>
    </row>
    <row r="5" spans="1:35" ht="15.75">
      <c r="A5" s="177"/>
      <c r="B5" s="180" t="str">
        <f ca="1">OFFSET(L!$C$1,MATCH("Product List"&amp;ADDRESS(ROW(),COLUMN(),4),L!$A:$A,0)-1,SL,,)</f>
        <v>Manufacturer’s Product Number (*)</v>
      </c>
      <c r="C5" s="180" t="str">
        <f ca="1">OFFSET(L!$C$1,MATCH("Product List"&amp;ADDRESS(ROW(),COLUMN(),4),L!$A:$A,0)-1,SL,,)</f>
        <v>Manufacturer’s Product Name</v>
      </c>
      <c r="D5" s="92" t="str">
        <f ca="1">OFFSET(L!$C$1,MATCH("Product List"&amp;ADDRESS(ROW(),COLUMN(),4),L!$A:$A,0)-1,SL,,)</f>
        <v>Comments</v>
      </c>
      <c r="E5" s="30"/>
    </row>
    <row r="6" spans="1:35" s="33" customFormat="1" ht="15.75">
      <c r="A6" s="174"/>
      <c r="B6" s="163"/>
      <c r="C6" s="123"/>
      <c r="D6" s="123"/>
      <c r="E6" s="32"/>
      <c r="F6"/>
      <c r="G6"/>
      <c r="H6"/>
      <c r="I6"/>
      <c r="J6"/>
      <c r="K6"/>
      <c r="L6"/>
      <c r="M6"/>
      <c r="N6"/>
      <c r="O6"/>
      <c r="P6"/>
      <c r="Q6"/>
      <c r="R6"/>
      <c r="S6"/>
      <c r="T6"/>
      <c r="U6"/>
      <c r="V6"/>
      <c r="W6"/>
      <c r="X6"/>
      <c r="Y6"/>
      <c r="Z6"/>
      <c r="AA6"/>
      <c r="AB6"/>
      <c r="AC6"/>
      <c r="AD6"/>
      <c r="AE6"/>
      <c r="AF6"/>
      <c r="AG6"/>
      <c r="AH6"/>
      <c r="AI6"/>
    </row>
    <row r="7" spans="1:35" s="33" customFormat="1" ht="15.75">
      <c r="A7" s="175"/>
      <c r="B7" s="163"/>
      <c r="C7" s="123"/>
      <c r="D7" s="123"/>
      <c r="E7" s="32"/>
      <c r="F7"/>
      <c r="G7"/>
      <c r="H7"/>
      <c r="I7"/>
      <c r="J7"/>
      <c r="K7"/>
      <c r="L7"/>
      <c r="M7"/>
      <c r="N7"/>
      <c r="O7"/>
      <c r="P7"/>
      <c r="Q7"/>
      <c r="R7"/>
      <c r="S7"/>
      <c r="T7"/>
      <c r="U7"/>
      <c r="V7"/>
      <c r="W7"/>
      <c r="X7"/>
      <c r="Y7"/>
      <c r="Z7"/>
      <c r="AA7"/>
      <c r="AB7"/>
      <c r="AC7"/>
      <c r="AD7"/>
      <c r="AE7"/>
      <c r="AF7"/>
      <c r="AG7"/>
      <c r="AH7"/>
      <c r="AI7"/>
    </row>
    <row r="8" spans="1:35" s="33" customFormat="1" ht="15.75">
      <c r="A8" s="175"/>
      <c r="B8" s="163"/>
      <c r="C8" s="123"/>
      <c r="D8" s="123"/>
      <c r="E8" s="32"/>
      <c r="F8"/>
      <c r="G8"/>
      <c r="H8"/>
      <c r="I8"/>
      <c r="J8"/>
      <c r="K8"/>
      <c r="L8"/>
      <c r="M8"/>
      <c r="N8"/>
      <c r="O8"/>
      <c r="P8"/>
      <c r="Q8"/>
      <c r="R8"/>
      <c r="S8"/>
      <c r="T8"/>
      <c r="U8"/>
      <c r="V8"/>
      <c r="W8"/>
      <c r="X8"/>
      <c r="Y8"/>
      <c r="Z8"/>
      <c r="AA8"/>
      <c r="AB8"/>
      <c r="AC8"/>
      <c r="AD8"/>
      <c r="AE8"/>
      <c r="AF8"/>
      <c r="AG8"/>
      <c r="AH8"/>
      <c r="AI8"/>
    </row>
    <row r="9" spans="1:35" s="33" customFormat="1" ht="15.75">
      <c r="A9" s="175"/>
      <c r="B9" s="163"/>
      <c r="C9" s="123"/>
      <c r="D9" s="123"/>
      <c r="E9" s="32"/>
      <c r="F9"/>
      <c r="G9"/>
      <c r="H9"/>
      <c r="I9"/>
      <c r="J9"/>
      <c r="K9"/>
      <c r="L9"/>
      <c r="M9"/>
      <c r="N9"/>
      <c r="O9"/>
      <c r="P9"/>
      <c r="Q9"/>
      <c r="R9"/>
      <c r="S9"/>
      <c r="T9"/>
      <c r="U9"/>
      <c r="V9"/>
      <c r="W9"/>
      <c r="X9"/>
      <c r="Y9"/>
      <c r="Z9"/>
      <c r="AA9"/>
      <c r="AB9"/>
      <c r="AC9"/>
      <c r="AD9"/>
      <c r="AE9"/>
      <c r="AF9"/>
      <c r="AG9"/>
      <c r="AH9"/>
      <c r="AI9"/>
    </row>
    <row r="10" spans="1:35" s="33" customFormat="1" ht="15.75">
      <c r="A10" s="175"/>
      <c r="B10" s="163"/>
      <c r="C10" s="123"/>
      <c r="D10" s="123"/>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5"/>
      <c r="B11" s="163"/>
      <c r="C11" s="123"/>
      <c r="D11" s="123"/>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5"/>
      <c r="B12" s="163"/>
      <c r="C12" s="123"/>
      <c r="D12" s="123"/>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5"/>
      <c r="B13" s="163"/>
      <c r="C13" s="123"/>
      <c r="D13" s="123"/>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5"/>
      <c r="B14" s="163"/>
      <c r="C14" s="123"/>
      <c r="D14" s="123"/>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5"/>
      <c r="B15" s="163"/>
      <c r="C15" s="123"/>
      <c r="D15" s="123"/>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5"/>
      <c r="B16" s="163"/>
      <c r="C16" s="123"/>
      <c r="D16" s="123"/>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5"/>
      <c r="B17" s="163"/>
      <c r="C17" s="123"/>
      <c r="D17" s="123"/>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5"/>
      <c r="B18" s="163"/>
      <c r="C18" s="123"/>
      <c r="D18" s="123"/>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5"/>
      <c r="B19" s="163"/>
      <c r="C19" s="123"/>
      <c r="D19" s="123"/>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5"/>
      <c r="B20" s="163"/>
      <c r="C20" s="123"/>
      <c r="D20" s="123"/>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5"/>
      <c r="B21" s="163"/>
      <c r="C21" s="123"/>
      <c r="D21" s="123"/>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5"/>
      <c r="B22" s="163"/>
      <c r="C22" s="123"/>
      <c r="D22" s="123"/>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5"/>
      <c r="B23" s="163"/>
      <c r="C23" s="123"/>
      <c r="D23" s="123"/>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5"/>
      <c r="B24" s="163"/>
      <c r="C24" s="123"/>
      <c r="D24" s="123"/>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5"/>
      <c r="B25" s="163"/>
      <c r="C25" s="123"/>
      <c r="D25" s="123"/>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5"/>
      <c r="B26" s="163"/>
      <c r="C26" s="123"/>
      <c r="D26" s="123"/>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5"/>
      <c r="B27" s="163"/>
      <c r="C27" s="123"/>
      <c r="D27" s="123"/>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5"/>
      <c r="B28" s="163"/>
      <c r="C28" s="123"/>
      <c r="D28" s="123"/>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5"/>
      <c r="B29" s="163"/>
      <c r="C29" s="123"/>
      <c r="D29" s="123"/>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5"/>
      <c r="B30" s="163"/>
      <c r="C30" s="123"/>
      <c r="D30" s="123"/>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5"/>
      <c r="B31" s="163"/>
      <c r="C31" s="123"/>
      <c r="D31" s="123"/>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5"/>
      <c r="B32" s="163"/>
      <c r="C32" s="123"/>
      <c r="D32" s="123"/>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5"/>
      <c r="B33" s="163"/>
      <c r="C33" s="123"/>
      <c r="D33" s="123"/>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5"/>
      <c r="B34" s="163"/>
      <c r="C34" s="123"/>
      <c r="D34" s="123"/>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5"/>
      <c r="B35" s="163"/>
      <c r="C35" s="123"/>
      <c r="D35" s="123"/>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5"/>
      <c r="B36" s="163"/>
      <c r="C36" s="123"/>
      <c r="D36" s="123"/>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5"/>
      <c r="B37" s="163"/>
      <c r="C37" s="123"/>
      <c r="D37" s="123"/>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5"/>
      <c r="B38" s="163"/>
      <c r="C38" s="123"/>
      <c r="D38" s="123"/>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5"/>
      <c r="B39" s="163"/>
      <c r="C39" s="123"/>
      <c r="D39" s="123"/>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5"/>
      <c r="B40" s="163"/>
      <c r="C40" s="123"/>
      <c r="D40" s="123"/>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5"/>
      <c r="B41" s="163"/>
      <c r="C41" s="123"/>
      <c r="D41" s="123"/>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5"/>
      <c r="B42" s="163"/>
      <c r="C42" s="123"/>
      <c r="D42" s="123"/>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5"/>
      <c r="B43" s="163"/>
      <c r="C43" s="123"/>
      <c r="D43" s="123"/>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5"/>
      <c r="B44" s="163"/>
      <c r="C44" s="123"/>
      <c r="D44" s="123"/>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5"/>
      <c r="B45" s="163"/>
      <c r="C45" s="123"/>
      <c r="D45" s="123"/>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5"/>
      <c r="B46" s="163"/>
      <c r="C46" s="123"/>
      <c r="D46" s="123"/>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5"/>
      <c r="B47" s="163"/>
      <c r="C47" s="123"/>
      <c r="D47" s="123"/>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5"/>
      <c r="B48" s="163"/>
      <c r="C48" s="123"/>
      <c r="D48" s="123"/>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5"/>
      <c r="B49" s="163"/>
      <c r="C49" s="123"/>
      <c r="D49" s="123"/>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5"/>
      <c r="B50" s="163"/>
      <c r="C50" s="123"/>
      <c r="D50" s="123"/>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5"/>
      <c r="B51" s="163"/>
      <c r="C51" s="123"/>
      <c r="D51" s="123"/>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5"/>
      <c r="B52" s="163"/>
      <c r="C52" s="123"/>
      <c r="D52" s="123"/>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5"/>
      <c r="B53" s="163"/>
      <c r="C53" s="123"/>
      <c r="D53" s="123"/>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5"/>
      <c r="B54" s="163"/>
      <c r="C54" s="123"/>
      <c r="D54" s="123"/>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5"/>
      <c r="B55" s="163"/>
      <c r="C55" s="123"/>
      <c r="D55" s="123"/>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5"/>
      <c r="B56" s="163"/>
      <c r="C56" s="123"/>
      <c r="D56" s="123"/>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5"/>
      <c r="B57" s="163"/>
      <c r="C57" s="123"/>
      <c r="D57" s="123"/>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5"/>
      <c r="B58" s="163"/>
      <c r="C58" s="123"/>
      <c r="D58" s="123"/>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5"/>
      <c r="B59" s="163"/>
      <c r="C59" s="123"/>
      <c r="D59" s="123"/>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5"/>
      <c r="B60" s="163"/>
      <c r="C60" s="123"/>
      <c r="D60" s="123"/>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5"/>
      <c r="B61" s="163"/>
      <c r="C61" s="123"/>
      <c r="D61" s="123"/>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5"/>
      <c r="B62" s="163"/>
      <c r="C62" s="123"/>
      <c r="D62" s="123"/>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5"/>
      <c r="B63" s="163"/>
      <c r="C63" s="123"/>
      <c r="D63" s="123"/>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5"/>
      <c r="B64" s="163"/>
      <c r="C64" s="123"/>
      <c r="D64" s="123"/>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5"/>
      <c r="B65" s="163"/>
      <c r="C65" s="123"/>
      <c r="D65" s="123"/>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5"/>
      <c r="B66" s="163"/>
      <c r="C66" s="123"/>
      <c r="D66" s="123"/>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5"/>
      <c r="B67" s="163"/>
      <c r="C67" s="123"/>
      <c r="D67" s="123"/>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5"/>
      <c r="B68" s="163"/>
      <c r="C68" s="123"/>
      <c r="D68" s="123"/>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5"/>
      <c r="B69" s="163"/>
      <c r="C69" s="123"/>
      <c r="D69" s="123"/>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5"/>
      <c r="B70" s="163"/>
      <c r="C70" s="123"/>
      <c r="D70" s="123"/>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5"/>
      <c r="B71" s="163"/>
      <c r="C71" s="123"/>
      <c r="D71" s="123"/>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5"/>
      <c r="B72" s="163"/>
      <c r="C72" s="123"/>
      <c r="D72" s="123"/>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5"/>
      <c r="B73" s="163"/>
      <c r="C73" s="123"/>
      <c r="D73" s="123"/>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5"/>
      <c r="B74" s="163"/>
      <c r="C74" s="123"/>
      <c r="D74" s="123"/>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5"/>
      <c r="B75" s="163"/>
      <c r="C75" s="123"/>
      <c r="D75" s="123"/>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5"/>
      <c r="B76" s="163"/>
      <c r="C76" s="123"/>
      <c r="D76" s="123"/>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5"/>
      <c r="B77" s="163"/>
      <c r="C77" s="123"/>
      <c r="D77" s="123"/>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5"/>
      <c r="B78" s="163"/>
      <c r="C78" s="123"/>
      <c r="D78" s="123"/>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5"/>
      <c r="B79" s="163"/>
      <c r="C79" s="123"/>
      <c r="D79" s="123"/>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5"/>
      <c r="B80" s="163"/>
      <c r="C80" s="123"/>
      <c r="D80" s="123"/>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5"/>
      <c r="B81" s="163"/>
      <c r="C81" s="123"/>
      <c r="D81" s="123"/>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5"/>
      <c r="B82" s="163"/>
      <c r="C82" s="123"/>
      <c r="D82" s="123"/>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5"/>
      <c r="B83" s="163"/>
      <c r="C83" s="123"/>
      <c r="D83" s="123"/>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5"/>
      <c r="B84" s="163"/>
      <c r="C84" s="123"/>
      <c r="D84" s="123"/>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5"/>
      <c r="B85" s="163"/>
      <c r="C85" s="123"/>
      <c r="D85" s="123"/>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5"/>
      <c r="B86" s="163"/>
      <c r="C86" s="123"/>
      <c r="D86" s="123"/>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5"/>
      <c r="B87" s="163"/>
      <c r="C87" s="123"/>
      <c r="D87" s="123"/>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5"/>
      <c r="B88" s="163"/>
      <c r="C88" s="123"/>
      <c r="D88" s="123"/>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5"/>
      <c r="B89" s="163"/>
      <c r="C89" s="123"/>
      <c r="D89" s="123"/>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5"/>
      <c r="B90" s="163"/>
      <c r="C90" s="123"/>
      <c r="D90" s="123"/>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5"/>
      <c r="B91" s="163"/>
      <c r="C91" s="123"/>
      <c r="D91" s="123"/>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5"/>
      <c r="B92" s="163"/>
      <c r="C92" s="123"/>
      <c r="D92" s="123"/>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5"/>
      <c r="B93" s="163"/>
      <c r="C93" s="123"/>
      <c r="D93" s="123"/>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5"/>
      <c r="B94" s="163"/>
      <c r="C94" s="123"/>
      <c r="D94" s="123"/>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5"/>
      <c r="B95" s="163"/>
      <c r="C95" s="123"/>
      <c r="D95" s="123"/>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5"/>
      <c r="B96" s="163"/>
      <c r="C96" s="123"/>
      <c r="D96" s="123"/>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5"/>
      <c r="B97" s="163"/>
      <c r="C97" s="123"/>
      <c r="D97" s="123"/>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5"/>
      <c r="B98" s="163"/>
      <c r="C98" s="123"/>
      <c r="D98" s="123"/>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5"/>
      <c r="B99" s="163"/>
      <c r="C99" s="123"/>
      <c r="D99" s="123"/>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5"/>
      <c r="B100" s="163"/>
      <c r="C100" s="123"/>
      <c r="D100" s="123"/>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5"/>
      <c r="B101" s="163"/>
      <c r="C101" s="123"/>
      <c r="D101" s="123"/>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5"/>
      <c r="B102" s="163"/>
      <c r="C102" s="123"/>
      <c r="D102" s="123"/>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5"/>
      <c r="B103" s="163"/>
      <c r="C103" s="123"/>
      <c r="D103" s="123"/>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5"/>
      <c r="B104" s="163"/>
      <c r="C104" s="123"/>
      <c r="D104" s="123"/>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5"/>
      <c r="B105" s="163"/>
      <c r="C105" s="123"/>
      <c r="D105" s="123"/>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5"/>
      <c r="B106" s="163"/>
      <c r="C106" s="123"/>
      <c r="D106" s="123"/>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5"/>
      <c r="B107" s="163"/>
      <c r="C107" s="123"/>
      <c r="D107" s="123"/>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5"/>
      <c r="B108" s="163"/>
      <c r="C108" s="123"/>
      <c r="D108" s="123"/>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5"/>
      <c r="B109" s="163"/>
      <c r="C109" s="123"/>
      <c r="D109" s="123"/>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5"/>
      <c r="B110" s="163"/>
      <c r="C110" s="123"/>
      <c r="D110" s="123"/>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5"/>
      <c r="B111" s="163"/>
      <c r="C111" s="123"/>
      <c r="D111" s="123"/>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5"/>
      <c r="B112" s="163"/>
      <c r="C112" s="123"/>
      <c r="D112" s="123"/>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5"/>
      <c r="B113" s="163"/>
      <c r="C113" s="123"/>
      <c r="D113" s="123"/>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5"/>
      <c r="B114" s="163"/>
      <c r="C114" s="123"/>
      <c r="D114" s="123"/>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5"/>
      <c r="B115" s="163"/>
      <c r="C115" s="123"/>
      <c r="D115" s="123"/>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5"/>
      <c r="B116" s="163"/>
      <c r="C116" s="123"/>
      <c r="D116" s="123"/>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5"/>
      <c r="B117" s="163"/>
      <c r="C117" s="123"/>
      <c r="D117" s="123"/>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5"/>
      <c r="B118" s="163"/>
      <c r="C118" s="123"/>
      <c r="D118" s="123"/>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5"/>
      <c r="B119" s="163"/>
      <c r="C119" s="123"/>
      <c r="D119" s="123"/>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5"/>
      <c r="B120" s="163"/>
      <c r="C120" s="123"/>
      <c r="D120" s="123"/>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5"/>
      <c r="B121" s="163"/>
      <c r="C121" s="123"/>
      <c r="D121" s="123"/>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5"/>
      <c r="B122" s="163"/>
      <c r="C122" s="123"/>
      <c r="D122" s="123"/>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5"/>
      <c r="B123" s="163"/>
      <c r="C123" s="123"/>
      <c r="D123" s="123"/>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5"/>
      <c r="B124" s="163"/>
      <c r="C124" s="123"/>
      <c r="D124" s="123"/>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5"/>
      <c r="B125" s="163"/>
      <c r="C125" s="123"/>
      <c r="D125" s="123"/>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5"/>
      <c r="B126" s="163"/>
      <c r="C126" s="123"/>
      <c r="D126" s="123"/>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5"/>
      <c r="B127" s="163"/>
      <c r="C127" s="123"/>
      <c r="D127" s="123"/>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5"/>
      <c r="B128" s="163"/>
      <c r="C128" s="123"/>
      <c r="D128" s="123"/>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5"/>
      <c r="B129" s="163"/>
      <c r="C129" s="123"/>
      <c r="D129" s="123"/>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5"/>
      <c r="B130" s="163"/>
      <c r="C130" s="123"/>
      <c r="D130" s="123"/>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5"/>
      <c r="B131" s="163"/>
      <c r="C131" s="123"/>
      <c r="D131" s="123"/>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5"/>
      <c r="B132" s="163"/>
      <c r="C132" s="123"/>
      <c r="D132" s="123"/>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5"/>
      <c r="B133" s="163"/>
      <c r="C133" s="123"/>
      <c r="D133" s="123"/>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5"/>
      <c r="B134" s="163"/>
      <c r="C134" s="123"/>
      <c r="D134" s="123"/>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5"/>
      <c r="B135" s="163"/>
      <c r="C135" s="123"/>
      <c r="D135" s="123"/>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5"/>
      <c r="B136" s="163"/>
      <c r="C136" s="123"/>
      <c r="D136" s="123"/>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5"/>
      <c r="B137" s="163"/>
      <c r="C137" s="123"/>
      <c r="D137" s="123"/>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5"/>
      <c r="B138" s="163"/>
      <c r="C138" s="123"/>
      <c r="D138" s="123"/>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5"/>
      <c r="B139" s="163"/>
      <c r="C139" s="123"/>
      <c r="D139" s="123"/>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5"/>
      <c r="B140" s="163"/>
      <c r="C140" s="123"/>
      <c r="D140" s="123"/>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5"/>
      <c r="B141" s="163"/>
      <c r="C141" s="123"/>
      <c r="D141" s="123"/>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5"/>
      <c r="B142" s="163"/>
      <c r="C142" s="123"/>
      <c r="D142" s="123"/>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5"/>
      <c r="B143" s="163"/>
      <c r="C143" s="123"/>
      <c r="D143" s="123"/>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5"/>
      <c r="B144" s="163"/>
      <c r="C144" s="123"/>
      <c r="D144" s="123"/>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5"/>
      <c r="B145" s="163"/>
      <c r="C145" s="123"/>
      <c r="D145" s="123"/>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5"/>
      <c r="B146" s="163"/>
      <c r="C146" s="123"/>
      <c r="D146" s="123"/>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5"/>
      <c r="B147" s="163"/>
      <c r="C147" s="123"/>
      <c r="D147" s="123"/>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5"/>
      <c r="B148" s="163"/>
      <c r="C148" s="123"/>
      <c r="D148" s="123"/>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5"/>
      <c r="B149" s="163"/>
      <c r="C149" s="123"/>
      <c r="D149" s="123"/>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5"/>
      <c r="B150" s="163"/>
      <c r="C150" s="123"/>
      <c r="D150" s="123"/>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5"/>
      <c r="B151" s="163"/>
      <c r="C151" s="123"/>
      <c r="D151" s="123"/>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5"/>
      <c r="B152" s="163"/>
      <c r="C152" s="123"/>
      <c r="D152" s="123"/>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5"/>
      <c r="B153" s="163"/>
      <c r="C153" s="123"/>
      <c r="D153" s="123"/>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5"/>
      <c r="B154" s="163"/>
      <c r="C154" s="123"/>
      <c r="D154" s="123"/>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5"/>
      <c r="B155" s="163"/>
      <c r="C155" s="123"/>
      <c r="D155" s="123"/>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5"/>
      <c r="B156" s="163"/>
      <c r="C156" s="123"/>
      <c r="D156" s="123"/>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5"/>
      <c r="B157" s="163"/>
      <c r="C157" s="123"/>
      <c r="D157" s="123"/>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5"/>
      <c r="B158" s="163"/>
      <c r="C158" s="123"/>
      <c r="D158" s="123"/>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5"/>
      <c r="B159" s="163"/>
      <c r="C159" s="123"/>
      <c r="D159" s="123"/>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5"/>
      <c r="B160" s="163"/>
      <c r="C160" s="123"/>
      <c r="D160" s="123"/>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5"/>
      <c r="B161" s="163"/>
      <c r="C161" s="123"/>
      <c r="D161" s="123"/>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5"/>
      <c r="B162" s="163"/>
      <c r="C162" s="123"/>
      <c r="D162" s="123"/>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5"/>
      <c r="B163" s="163"/>
      <c r="C163" s="123"/>
      <c r="D163" s="123"/>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5"/>
      <c r="B164" s="163"/>
      <c r="C164" s="123"/>
      <c r="D164" s="123"/>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5"/>
      <c r="B165" s="163"/>
      <c r="C165" s="123"/>
      <c r="D165" s="123"/>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5"/>
      <c r="B166" s="163"/>
      <c r="C166" s="123"/>
      <c r="D166" s="123"/>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5"/>
      <c r="B167" s="163"/>
      <c r="C167" s="123"/>
      <c r="D167" s="123"/>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5"/>
      <c r="B168" s="163"/>
      <c r="C168" s="123"/>
      <c r="D168" s="123"/>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5"/>
      <c r="B169" s="163"/>
      <c r="C169" s="123"/>
      <c r="D169" s="123"/>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5"/>
      <c r="B170" s="163"/>
      <c r="C170" s="123"/>
      <c r="D170" s="123"/>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5"/>
      <c r="B171" s="163"/>
      <c r="C171" s="123"/>
      <c r="D171" s="123"/>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5"/>
      <c r="B172" s="163"/>
      <c r="C172" s="123"/>
      <c r="D172" s="123"/>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5"/>
      <c r="B173" s="163"/>
      <c r="C173" s="123"/>
      <c r="D173" s="123"/>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5"/>
      <c r="B174" s="163"/>
      <c r="C174" s="123"/>
      <c r="D174" s="123"/>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5"/>
      <c r="B175" s="163"/>
      <c r="C175" s="123"/>
      <c r="D175" s="123"/>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5"/>
      <c r="B176" s="163"/>
      <c r="C176" s="123"/>
      <c r="D176" s="123"/>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5"/>
      <c r="B177" s="163"/>
      <c r="C177" s="123"/>
      <c r="D177" s="123"/>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5"/>
      <c r="B178" s="163"/>
      <c r="C178" s="123"/>
      <c r="D178" s="123"/>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5"/>
      <c r="B179" s="163"/>
      <c r="C179" s="123"/>
      <c r="D179" s="123"/>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5"/>
      <c r="B180" s="163"/>
      <c r="C180" s="123"/>
      <c r="D180" s="123"/>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5"/>
      <c r="B181" s="163"/>
      <c r="C181" s="123"/>
      <c r="D181" s="123"/>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5"/>
      <c r="B182" s="163"/>
      <c r="C182" s="123"/>
      <c r="D182" s="123"/>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5"/>
      <c r="B183" s="163"/>
      <c r="C183" s="123"/>
      <c r="D183" s="123"/>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5"/>
      <c r="B184" s="163"/>
      <c r="C184" s="123"/>
      <c r="D184" s="123"/>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5"/>
      <c r="B185" s="163"/>
      <c r="C185" s="123"/>
      <c r="D185" s="123"/>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5"/>
      <c r="B186" s="163"/>
      <c r="C186" s="123"/>
      <c r="D186" s="123"/>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5"/>
      <c r="B187" s="163"/>
      <c r="C187" s="123"/>
      <c r="D187" s="123"/>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5"/>
      <c r="B188" s="163"/>
      <c r="C188" s="123"/>
      <c r="D188" s="123"/>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5"/>
      <c r="B189" s="163"/>
      <c r="C189" s="123"/>
      <c r="D189" s="123"/>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5"/>
      <c r="B190" s="163"/>
      <c r="C190" s="123"/>
      <c r="D190" s="123"/>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5"/>
      <c r="B191" s="163"/>
      <c r="C191" s="123"/>
      <c r="D191" s="123"/>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5"/>
      <c r="B192" s="163"/>
      <c r="C192" s="123"/>
      <c r="D192" s="123"/>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5"/>
      <c r="B193" s="163"/>
      <c r="C193" s="123"/>
      <c r="D193" s="123"/>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5"/>
      <c r="B194" s="163"/>
      <c r="C194" s="123"/>
      <c r="D194" s="123"/>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5"/>
      <c r="B195" s="163"/>
      <c r="C195" s="123"/>
      <c r="D195" s="123"/>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5"/>
      <c r="B196" s="163"/>
      <c r="C196" s="123"/>
      <c r="D196" s="123"/>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5"/>
      <c r="B197" s="163"/>
      <c r="C197" s="123"/>
      <c r="D197" s="123"/>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5"/>
      <c r="B198" s="163"/>
      <c r="C198" s="123"/>
      <c r="D198" s="123"/>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5"/>
      <c r="B199" s="163"/>
      <c r="C199" s="123"/>
      <c r="D199" s="123"/>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5"/>
      <c r="B200" s="163"/>
      <c r="C200" s="123"/>
      <c r="D200" s="123"/>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5"/>
      <c r="B201" s="163"/>
      <c r="C201" s="123"/>
      <c r="D201" s="123"/>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5"/>
      <c r="B202" s="163"/>
      <c r="C202" s="123"/>
      <c r="D202" s="123"/>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5"/>
      <c r="B203" s="163"/>
      <c r="C203" s="123"/>
      <c r="D203" s="123"/>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5"/>
      <c r="B204" s="163"/>
      <c r="C204" s="123"/>
      <c r="D204" s="123"/>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5"/>
      <c r="B205" s="163"/>
      <c r="C205" s="123"/>
      <c r="D205" s="123"/>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5"/>
      <c r="B206" s="163"/>
      <c r="C206" s="123"/>
      <c r="D206" s="123"/>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5"/>
      <c r="B207" s="163"/>
      <c r="C207" s="123"/>
      <c r="D207" s="123"/>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5"/>
      <c r="B208" s="163"/>
      <c r="C208" s="123"/>
      <c r="D208" s="123"/>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5"/>
      <c r="B209" s="163"/>
      <c r="C209" s="123"/>
      <c r="D209" s="123"/>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5"/>
      <c r="B210" s="163"/>
      <c r="C210" s="123"/>
      <c r="D210" s="123"/>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5"/>
      <c r="B211" s="163"/>
      <c r="C211" s="123"/>
      <c r="D211" s="123"/>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5"/>
      <c r="B212" s="163"/>
      <c r="C212" s="123"/>
      <c r="D212" s="123"/>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5"/>
      <c r="B213" s="163"/>
      <c r="C213" s="123"/>
      <c r="D213" s="123"/>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5"/>
      <c r="B214" s="163"/>
      <c r="C214" s="123"/>
      <c r="D214" s="123"/>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5"/>
      <c r="B215" s="163"/>
      <c r="C215" s="123"/>
      <c r="D215" s="123"/>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5"/>
      <c r="B216" s="163"/>
      <c r="C216" s="123"/>
      <c r="D216" s="123"/>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5"/>
      <c r="B217" s="163"/>
      <c r="C217" s="123"/>
      <c r="D217" s="123"/>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5"/>
      <c r="B218" s="163"/>
      <c r="C218" s="123"/>
      <c r="D218" s="123"/>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5"/>
      <c r="B219" s="163"/>
      <c r="C219" s="123"/>
      <c r="D219" s="123"/>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5"/>
      <c r="B220" s="163"/>
      <c r="C220" s="123"/>
      <c r="D220" s="123"/>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5"/>
      <c r="B221" s="163"/>
      <c r="C221" s="123"/>
      <c r="D221" s="123"/>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5"/>
      <c r="B222" s="163"/>
      <c r="C222" s="123"/>
      <c r="D222" s="123"/>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5"/>
      <c r="B223" s="163"/>
      <c r="C223" s="123"/>
      <c r="D223" s="123"/>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5"/>
      <c r="B224" s="163"/>
      <c r="C224" s="123"/>
      <c r="D224" s="123"/>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5"/>
      <c r="B225" s="163"/>
      <c r="C225" s="123"/>
      <c r="D225" s="123"/>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5"/>
      <c r="B226" s="163"/>
      <c r="C226" s="123"/>
      <c r="D226" s="123"/>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5"/>
      <c r="B227" s="163"/>
      <c r="C227" s="123"/>
      <c r="D227" s="123"/>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5"/>
      <c r="B228" s="163"/>
      <c r="C228" s="123"/>
      <c r="D228" s="123"/>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5"/>
      <c r="B229" s="163"/>
      <c r="C229" s="123"/>
      <c r="D229" s="123"/>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5"/>
      <c r="B230" s="163"/>
      <c r="C230" s="123"/>
      <c r="D230" s="123"/>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5"/>
      <c r="B231" s="163"/>
      <c r="C231" s="123"/>
      <c r="D231" s="123"/>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5"/>
      <c r="B232" s="163"/>
      <c r="C232" s="123"/>
      <c r="D232" s="123"/>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5"/>
      <c r="B233" s="163"/>
      <c r="C233" s="123"/>
      <c r="D233" s="123"/>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5"/>
      <c r="B234" s="163"/>
      <c r="C234" s="123"/>
      <c r="D234" s="123"/>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5"/>
      <c r="B235" s="163"/>
      <c r="C235" s="123"/>
      <c r="D235" s="123"/>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5"/>
      <c r="B236" s="163"/>
      <c r="C236" s="123"/>
      <c r="D236" s="123"/>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5"/>
      <c r="B237" s="163"/>
      <c r="C237" s="123"/>
      <c r="D237" s="123"/>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5"/>
      <c r="B238" s="163"/>
      <c r="C238" s="123"/>
      <c r="D238" s="123"/>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5"/>
      <c r="B239" s="163"/>
      <c r="C239" s="123"/>
      <c r="D239" s="123"/>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5"/>
      <c r="B240" s="163"/>
      <c r="C240" s="123"/>
      <c r="D240" s="123"/>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5"/>
      <c r="B241" s="163"/>
      <c r="C241" s="123"/>
      <c r="D241" s="123"/>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5"/>
      <c r="B242" s="163"/>
      <c r="C242" s="123"/>
      <c r="D242" s="123"/>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5"/>
      <c r="B243" s="163"/>
      <c r="C243" s="123"/>
      <c r="D243" s="123"/>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5"/>
      <c r="B244" s="163"/>
      <c r="C244" s="123"/>
      <c r="D244" s="123"/>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5"/>
      <c r="B245" s="163"/>
      <c r="C245" s="123"/>
      <c r="D245" s="123"/>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5"/>
      <c r="B246" s="163"/>
      <c r="C246" s="123"/>
      <c r="D246" s="123"/>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5"/>
      <c r="B247" s="163"/>
      <c r="C247" s="123"/>
      <c r="D247" s="123"/>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5"/>
      <c r="B248" s="163"/>
      <c r="C248" s="123"/>
      <c r="D248" s="123"/>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5"/>
      <c r="B249" s="163"/>
      <c r="C249" s="123"/>
      <c r="D249" s="123"/>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5"/>
      <c r="B250" s="163"/>
      <c r="C250" s="123"/>
      <c r="D250" s="123"/>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5"/>
      <c r="B251" s="163"/>
      <c r="C251" s="123"/>
      <c r="D251" s="123"/>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5"/>
      <c r="B252" s="163"/>
      <c r="C252" s="123"/>
      <c r="D252" s="123"/>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5"/>
      <c r="B253" s="163"/>
      <c r="C253" s="123"/>
      <c r="D253" s="123"/>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5"/>
      <c r="B254" s="163"/>
      <c r="C254" s="123"/>
      <c r="D254" s="123"/>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5"/>
      <c r="B255" s="163"/>
      <c r="C255" s="123"/>
      <c r="D255" s="123"/>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5"/>
      <c r="B256" s="163"/>
      <c r="C256" s="123"/>
      <c r="D256" s="123"/>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5"/>
      <c r="B257" s="163"/>
      <c r="C257" s="123"/>
      <c r="D257" s="123"/>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5"/>
      <c r="B258" s="163"/>
      <c r="C258" s="123"/>
      <c r="D258" s="123"/>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5"/>
      <c r="B259" s="163"/>
      <c r="C259" s="123"/>
      <c r="D259" s="123"/>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5"/>
      <c r="B260" s="163"/>
      <c r="C260" s="123"/>
      <c r="D260" s="123"/>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5"/>
      <c r="B261" s="163"/>
      <c r="C261" s="123"/>
      <c r="D261" s="123"/>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5"/>
      <c r="B262" s="163"/>
      <c r="C262" s="123"/>
      <c r="D262" s="123"/>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5"/>
      <c r="B263" s="163"/>
      <c r="C263" s="123"/>
      <c r="D263" s="123"/>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5"/>
      <c r="B264" s="163"/>
      <c r="C264" s="123"/>
      <c r="D264" s="123"/>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5"/>
      <c r="B265" s="163"/>
      <c r="C265" s="123"/>
      <c r="D265" s="123"/>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5"/>
      <c r="B266" s="163"/>
      <c r="C266" s="123"/>
      <c r="D266" s="123"/>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5"/>
      <c r="B267" s="163"/>
      <c r="C267" s="123"/>
      <c r="D267" s="123"/>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5"/>
      <c r="B268" s="163"/>
      <c r="C268" s="123"/>
      <c r="D268" s="123"/>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5"/>
      <c r="B269" s="163"/>
      <c r="C269" s="123"/>
      <c r="D269" s="123"/>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5"/>
      <c r="B270" s="163"/>
      <c r="C270" s="123"/>
      <c r="D270" s="123"/>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5"/>
      <c r="B271" s="163"/>
      <c r="C271" s="123"/>
      <c r="D271" s="123"/>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5"/>
      <c r="B272" s="163"/>
      <c r="C272" s="123"/>
      <c r="D272" s="123"/>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5"/>
      <c r="B273" s="163"/>
      <c r="C273" s="123"/>
      <c r="D273" s="123"/>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5"/>
      <c r="B274" s="163"/>
      <c r="C274" s="123"/>
      <c r="D274" s="123"/>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5"/>
      <c r="B275" s="163"/>
      <c r="C275" s="123"/>
      <c r="D275" s="123"/>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5"/>
      <c r="B276" s="163"/>
      <c r="C276" s="123"/>
      <c r="D276" s="123"/>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5"/>
      <c r="B277" s="163"/>
      <c r="C277" s="123"/>
      <c r="D277" s="123"/>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5"/>
      <c r="B278" s="163"/>
      <c r="C278" s="123"/>
      <c r="D278" s="123"/>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5"/>
      <c r="B279" s="163"/>
      <c r="C279" s="123"/>
      <c r="D279" s="123"/>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5"/>
      <c r="B280" s="163"/>
      <c r="C280" s="123"/>
      <c r="D280" s="123"/>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5"/>
      <c r="B281" s="163"/>
      <c r="C281" s="123"/>
      <c r="D281" s="123"/>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5"/>
      <c r="B282" s="163"/>
      <c r="C282" s="123"/>
      <c r="D282" s="123"/>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5"/>
      <c r="B283" s="163"/>
      <c r="C283" s="123"/>
      <c r="D283" s="123"/>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5"/>
      <c r="B284" s="163"/>
      <c r="C284" s="123"/>
      <c r="D284" s="123"/>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5"/>
      <c r="B285" s="163"/>
      <c r="C285" s="123"/>
      <c r="D285" s="123"/>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5"/>
      <c r="B286" s="163"/>
      <c r="C286" s="123"/>
      <c r="D286" s="123"/>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5"/>
      <c r="B287" s="163"/>
      <c r="C287" s="123"/>
      <c r="D287" s="123"/>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5"/>
      <c r="B288" s="163"/>
      <c r="C288" s="123"/>
      <c r="D288" s="123"/>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5"/>
      <c r="B289" s="163"/>
      <c r="C289" s="123"/>
      <c r="D289" s="123"/>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5"/>
      <c r="B290" s="163"/>
      <c r="C290" s="123"/>
      <c r="D290" s="123"/>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5"/>
      <c r="B291" s="163"/>
      <c r="C291" s="123"/>
      <c r="D291" s="123"/>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5"/>
      <c r="B292" s="163"/>
      <c r="C292" s="123"/>
      <c r="D292" s="123"/>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5"/>
      <c r="B293" s="163"/>
      <c r="C293" s="123"/>
      <c r="D293" s="123"/>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5"/>
      <c r="B294" s="163"/>
      <c r="C294" s="123"/>
      <c r="D294" s="123"/>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5"/>
      <c r="B295" s="163"/>
      <c r="C295" s="123"/>
      <c r="D295" s="123"/>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5"/>
      <c r="B296" s="163"/>
      <c r="C296" s="123"/>
      <c r="D296" s="123"/>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5"/>
      <c r="B297" s="163"/>
      <c r="C297" s="123"/>
      <c r="D297" s="123"/>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5"/>
      <c r="B298" s="163"/>
      <c r="C298" s="123"/>
      <c r="D298" s="123"/>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5"/>
      <c r="B299" s="163"/>
      <c r="C299" s="123"/>
      <c r="D299" s="123"/>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5"/>
      <c r="B300" s="163"/>
      <c r="C300" s="123"/>
      <c r="D300" s="123"/>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5"/>
      <c r="B301" s="163"/>
      <c r="C301" s="123"/>
      <c r="D301" s="123"/>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5"/>
      <c r="B302" s="163"/>
      <c r="C302" s="123"/>
      <c r="D302" s="123"/>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5"/>
      <c r="B303" s="163"/>
      <c r="C303" s="123"/>
      <c r="D303" s="123"/>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5"/>
      <c r="B304" s="163"/>
      <c r="C304" s="123"/>
      <c r="D304" s="123"/>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5"/>
      <c r="B305" s="163"/>
      <c r="C305" s="123"/>
      <c r="D305" s="123"/>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5"/>
      <c r="B306" s="163"/>
      <c r="C306" s="123"/>
      <c r="D306" s="123"/>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5"/>
      <c r="B307" s="163"/>
      <c r="C307" s="123"/>
      <c r="D307" s="123"/>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5"/>
      <c r="B308" s="163"/>
      <c r="C308" s="123"/>
      <c r="D308" s="123"/>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5"/>
      <c r="B309" s="163"/>
      <c r="C309" s="123"/>
      <c r="D309" s="123"/>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5"/>
      <c r="B310" s="163"/>
      <c r="C310" s="123"/>
      <c r="D310" s="123"/>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5"/>
      <c r="B311" s="163"/>
      <c r="C311" s="123"/>
      <c r="D311" s="123"/>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5"/>
      <c r="B312" s="163"/>
      <c r="C312" s="123"/>
      <c r="D312" s="123"/>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5"/>
      <c r="B313" s="163"/>
      <c r="C313" s="123"/>
      <c r="D313" s="123"/>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5"/>
      <c r="B314" s="163"/>
      <c r="C314" s="123"/>
      <c r="D314" s="123"/>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5"/>
      <c r="B315" s="163"/>
      <c r="C315" s="123"/>
      <c r="D315" s="123"/>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5"/>
      <c r="B316" s="163"/>
      <c r="C316" s="123"/>
      <c r="D316" s="123"/>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5"/>
      <c r="B317" s="163"/>
      <c r="C317" s="123"/>
      <c r="D317" s="123"/>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5"/>
      <c r="B318" s="163"/>
      <c r="C318" s="123"/>
      <c r="D318" s="123"/>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5"/>
      <c r="B319" s="163"/>
      <c r="C319" s="123"/>
      <c r="D319" s="123"/>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5"/>
      <c r="B320" s="163"/>
      <c r="C320" s="123"/>
      <c r="D320" s="123"/>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5"/>
      <c r="B321" s="163"/>
      <c r="C321" s="123"/>
      <c r="D321" s="123"/>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5"/>
      <c r="B322" s="163"/>
      <c r="C322" s="123"/>
      <c r="D322" s="123"/>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5"/>
      <c r="B323" s="163"/>
      <c r="C323" s="123"/>
      <c r="D323" s="123"/>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5"/>
      <c r="B324" s="163"/>
      <c r="C324" s="123"/>
      <c r="D324" s="123"/>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5"/>
      <c r="B325" s="163"/>
      <c r="C325" s="123"/>
      <c r="D325" s="123"/>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5"/>
      <c r="B326" s="163"/>
      <c r="C326" s="123"/>
      <c r="D326" s="123"/>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5"/>
      <c r="B327" s="163"/>
      <c r="C327" s="123"/>
      <c r="D327" s="123"/>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5"/>
      <c r="B328" s="163"/>
      <c r="C328" s="123"/>
      <c r="D328" s="123"/>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5"/>
      <c r="B329" s="163"/>
      <c r="C329" s="123"/>
      <c r="D329" s="123"/>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5"/>
      <c r="B330" s="163"/>
      <c r="C330" s="123"/>
      <c r="D330" s="123"/>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5"/>
      <c r="B331" s="163"/>
      <c r="C331" s="123"/>
      <c r="D331" s="123"/>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5"/>
      <c r="B332" s="163"/>
      <c r="C332" s="123"/>
      <c r="D332" s="123"/>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5"/>
      <c r="B333" s="163"/>
      <c r="C333" s="123"/>
      <c r="D333" s="123"/>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5"/>
      <c r="B334" s="163"/>
      <c r="C334" s="123"/>
      <c r="D334" s="123"/>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5"/>
      <c r="B335" s="163"/>
      <c r="C335" s="123"/>
      <c r="D335" s="123"/>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5"/>
      <c r="B336" s="163"/>
      <c r="C336" s="123"/>
      <c r="D336" s="123"/>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5"/>
      <c r="B337" s="163"/>
      <c r="C337" s="123"/>
      <c r="D337" s="123"/>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5"/>
      <c r="B338" s="163"/>
      <c r="C338" s="123"/>
      <c r="D338" s="123"/>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5"/>
      <c r="B339" s="163"/>
      <c r="C339" s="123"/>
      <c r="D339" s="123"/>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5"/>
      <c r="B340" s="163"/>
      <c r="C340" s="123"/>
      <c r="D340" s="123"/>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5"/>
      <c r="B341" s="163"/>
      <c r="C341" s="123"/>
      <c r="D341" s="123"/>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5"/>
      <c r="B342" s="163"/>
      <c r="C342" s="123"/>
      <c r="D342" s="123"/>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5"/>
      <c r="B343" s="163"/>
      <c r="C343" s="123"/>
      <c r="D343" s="123"/>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5"/>
      <c r="B344" s="163"/>
      <c r="C344" s="123"/>
      <c r="D344" s="123"/>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5"/>
      <c r="B345" s="163"/>
      <c r="C345" s="123"/>
      <c r="D345" s="123"/>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5"/>
      <c r="B346" s="163"/>
      <c r="C346" s="123"/>
      <c r="D346" s="123"/>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5"/>
      <c r="B347" s="163"/>
      <c r="C347" s="123"/>
      <c r="D347" s="123"/>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5"/>
      <c r="B348" s="163"/>
      <c r="C348" s="123"/>
      <c r="D348" s="123"/>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5"/>
      <c r="B349" s="163"/>
      <c r="C349" s="123"/>
      <c r="D349" s="123"/>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5"/>
      <c r="B350" s="163"/>
      <c r="C350" s="123"/>
      <c r="D350" s="123"/>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5"/>
      <c r="B351" s="163"/>
      <c r="C351" s="123"/>
      <c r="D351" s="123"/>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5"/>
      <c r="B352" s="163"/>
      <c r="C352" s="123"/>
      <c r="D352" s="123"/>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5"/>
      <c r="B353" s="163"/>
      <c r="C353" s="123"/>
      <c r="D353" s="123"/>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5"/>
      <c r="B354" s="163"/>
      <c r="C354" s="123"/>
      <c r="D354" s="123"/>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5"/>
      <c r="B355" s="163"/>
      <c r="C355" s="123"/>
      <c r="D355" s="123"/>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5"/>
      <c r="B356" s="163"/>
      <c r="C356" s="123"/>
      <c r="D356" s="123"/>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5"/>
      <c r="B357" s="163"/>
      <c r="C357" s="123"/>
      <c r="D357" s="123"/>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5"/>
      <c r="B358" s="163"/>
      <c r="C358" s="123"/>
      <c r="D358" s="123"/>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5"/>
      <c r="B359" s="163"/>
      <c r="C359" s="123"/>
      <c r="D359" s="123"/>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5"/>
      <c r="B360" s="163"/>
      <c r="C360" s="123"/>
      <c r="D360" s="123"/>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5"/>
      <c r="B361" s="163"/>
      <c r="C361" s="123"/>
      <c r="D361" s="123"/>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5"/>
      <c r="B362" s="163"/>
      <c r="C362" s="123"/>
      <c r="D362" s="123"/>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5"/>
      <c r="B363" s="163"/>
      <c r="C363" s="123"/>
      <c r="D363" s="123"/>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5"/>
      <c r="B364" s="163"/>
      <c r="C364" s="123"/>
      <c r="D364" s="123"/>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5"/>
      <c r="B365" s="163"/>
      <c r="C365" s="123"/>
      <c r="D365" s="123"/>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5"/>
      <c r="B366" s="163"/>
      <c r="C366" s="123"/>
      <c r="D366" s="123"/>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5"/>
      <c r="B367" s="163"/>
      <c r="C367" s="123"/>
      <c r="D367" s="123"/>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5"/>
      <c r="B368" s="163"/>
      <c r="C368" s="123"/>
      <c r="D368" s="123"/>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5"/>
      <c r="B369" s="163"/>
      <c r="C369" s="123"/>
      <c r="D369" s="123"/>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5"/>
      <c r="B370" s="163"/>
      <c r="C370" s="123"/>
      <c r="D370" s="123"/>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5"/>
      <c r="B371" s="163"/>
      <c r="C371" s="123"/>
      <c r="D371" s="123"/>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5"/>
      <c r="B372" s="163"/>
      <c r="C372" s="123"/>
      <c r="D372" s="123"/>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5"/>
      <c r="B373" s="163"/>
      <c r="C373" s="123"/>
      <c r="D373" s="123"/>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5"/>
      <c r="B374" s="163"/>
      <c r="C374" s="123"/>
      <c r="D374" s="123"/>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5"/>
      <c r="B375" s="163"/>
      <c r="C375" s="123"/>
      <c r="D375" s="123"/>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5"/>
      <c r="B376" s="163"/>
      <c r="C376" s="123"/>
      <c r="D376" s="123"/>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5"/>
      <c r="B377" s="163"/>
      <c r="C377" s="123"/>
      <c r="D377" s="123"/>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5"/>
      <c r="B378" s="163"/>
      <c r="C378" s="123"/>
      <c r="D378" s="123"/>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5"/>
      <c r="B379" s="163"/>
      <c r="C379" s="123"/>
      <c r="D379" s="123"/>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5"/>
      <c r="B380" s="163"/>
      <c r="C380" s="123"/>
      <c r="D380" s="123"/>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5"/>
      <c r="B381" s="163"/>
      <c r="C381" s="123"/>
      <c r="D381" s="123"/>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5"/>
      <c r="B382" s="163"/>
      <c r="C382" s="123"/>
      <c r="D382" s="123"/>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5"/>
      <c r="B383" s="163"/>
      <c r="C383" s="123"/>
      <c r="D383" s="123"/>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5"/>
      <c r="B384" s="163"/>
      <c r="C384" s="123"/>
      <c r="D384" s="123"/>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5"/>
      <c r="B385" s="163"/>
      <c r="C385" s="123"/>
      <c r="D385" s="123"/>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5"/>
      <c r="B386" s="163"/>
      <c r="C386" s="123"/>
      <c r="D386" s="123"/>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5"/>
      <c r="B387" s="163"/>
      <c r="C387" s="123"/>
      <c r="D387" s="123"/>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5"/>
      <c r="B388" s="163"/>
      <c r="C388" s="123"/>
      <c r="D388" s="123"/>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5"/>
      <c r="B389" s="163"/>
      <c r="C389" s="123"/>
      <c r="D389" s="123"/>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5"/>
      <c r="B390" s="163"/>
      <c r="C390" s="123"/>
      <c r="D390" s="123"/>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5"/>
      <c r="B391" s="163"/>
      <c r="C391" s="123"/>
      <c r="D391" s="123"/>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5"/>
      <c r="B392" s="163"/>
      <c r="C392" s="123"/>
      <c r="D392" s="123"/>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5"/>
      <c r="B393" s="163"/>
      <c r="C393" s="123"/>
      <c r="D393" s="123"/>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5"/>
      <c r="B394" s="163"/>
      <c r="C394" s="123"/>
      <c r="D394" s="123"/>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5"/>
      <c r="B395" s="163"/>
      <c r="C395" s="123"/>
      <c r="D395" s="123"/>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5"/>
      <c r="B396" s="163"/>
      <c r="C396" s="123"/>
      <c r="D396" s="123"/>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5"/>
      <c r="B397" s="163"/>
      <c r="C397" s="123"/>
      <c r="D397" s="123"/>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5"/>
      <c r="B398" s="163"/>
      <c r="C398" s="123"/>
      <c r="D398" s="123"/>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5"/>
      <c r="B399" s="163"/>
      <c r="C399" s="123"/>
      <c r="D399" s="123"/>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5"/>
      <c r="B400" s="163"/>
      <c r="C400" s="123"/>
      <c r="D400" s="123"/>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5"/>
      <c r="B401" s="163"/>
      <c r="C401" s="123"/>
      <c r="D401" s="123"/>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5"/>
      <c r="B402" s="163"/>
      <c r="C402" s="123"/>
      <c r="D402" s="123"/>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5"/>
      <c r="B403" s="163"/>
      <c r="C403" s="123"/>
      <c r="D403" s="123"/>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5"/>
      <c r="B404" s="163"/>
      <c r="C404" s="123"/>
      <c r="D404" s="123"/>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5"/>
      <c r="B405" s="163"/>
      <c r="C405" s="123"/>
      <c r="D405" s="123"/>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5"/>
      <c r="B406" s="163"/>
      <c r="C406" s="123"/>
      <c r="D406" s="123"/>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5"/>
      <c r="B407" s="163"/>
      <c r="C407" s="123"/>
      <c r="D407" s="123"/>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5"/>
      <c r="B408" s="163"/>
      <c r="C408" s="123"/>
      <c r="D408" s="123"/>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5"/>
      <c r="B409" s="163"/>
      <c r="C409" s="123"/>
      <c r="D409" s="123"/>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5"/>
      <c r="B410" s="163"/>
      <c r="C410" s="123"/>
      <c r="D410" s="123"/>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5"/>
      <c r="B411" s="163"/>
      <c r="C411" s="123"/>
      <c r="D411" s="123"/>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5"/>
      <c r="B412" s="163"/>
      <c r="C412" s="123"/>
      <c r="D412" s="123"/>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5"/>
      <c r="B413" s="163"/>
      <c r="C413" s="123"/>
      <c r="D413" s="123"/>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5"/>
      <c r="B414" s="163"/>
      <c r="C414" s="123"/>
      <c r="D414" s="123"/>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5"/>
      <c r="B415" s="163"/>
      <c r="C415" s="123"/>
      <c r="D415" s="123"/>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5"/>
      <c r="B416" s="163"/>
      <c r="C416" s="123"/>
      <c r="D416" s="123"/>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5"/>
      <c r="B417" s="163"/>
      <c r="C417" s="123"/>
      <c r="D417" s="123"/>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5"/>
      <c r="B418" s="163"/>
      <c r="C418" s="123"/>
      <c r="D418" s="123"/>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5"/>
      <c r="B419" s="163"/>
      <c r="C419" s="123"/>
      <c r="D419" s="123"/>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5"/>
      <c r="B420" s="163"/>
      <c r="C420" s="123"/>
      <c r="D420" s="123"/>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5"/>
      <c r="B421" s="163"/>
      <c r="C421" s="123"/>
      <c r="D421" s="123"/>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5"/>
      <c r="B422" s="163"/>
      <c r="C422" s="123"/>
      <c r="D422" s="123"/>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5"/>
      <c r="B423" s="163"/>
      <c r="C423" s="123"/>
      <c r="D423" s="123"/>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5"/>
      <c r="B424" s="163"/>
      <c r="C424" s="123"/>
      <c r="D424" s="123"/>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5"/>
      <c r="B425" s="163"/>
      <c r="C425" s="123"/>
      <c r="D425" s="123"/>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5"/>
      <c r="B426" s="163"/>
      <c r="C426" s="123"/>
      <c r="D426" s="123"/>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5"/>
      <c r="B427" s="163"/>
      <c r="C427" s="123"/>
      <c r="D427" s="123"/>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5"/>
      <c r="B428" s="163"/>
      <c r="C428" s="123"/>
      <c r="D428" s="123"/>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5"/>
      <c r="B429" s="163"/>
      <c r="C429" s="123"/>
      <c r="D429" s="123"/>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5"/>
      <c r="B430" s="163"/>
      <c r="C430" s="123"/>
      <c r="D430" s="123"/>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5"/>
      <c r="B431" s="163"/>
      <c r="C431" s="123"/>
      <c r="D431" s="123"/>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5"/>
      <c r="B432" s="163"/>
      <c r="C432" s="123"/>
      <c r="D432" s="123"/>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5"/>
      <c r="B433" s="163"/>
      <c r="C433" s="123"/>
      <c r="D433" s="123"/>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5"/>
      <c r="B434" s="163"/>
      <c r="C434" s="123"/>
      <c r="D434" s="123"/>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5"/>
      <c r="B435" s="163"/>
      <c r="C435" s="123"/>
      <c r="D435" s="123"/>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5"/>
      <c r="B436" s="163"/>
      <c r="C436" s="123"/>
      <c r="D436" s="123"/>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5"/>
      <c r="B437" s="163"/>
      <c r="C437" s="123"/>
      <c r="D437" s="123"/>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5"/>
      <c r="B438" s="163"/>
      <c r="C438" s="123"/>
      <c r="D438" s="123"/>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5"/>
      <c r="B439" s="163"/>
      <c r="C439" s="123"/>
      <c r="D439" s="123"/>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5"/>
      <c r="B440" s="163"/>
      <c r="C440" s="123"/>
      <c r="D440" s="123"/>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5"/>
      <c r="B441" s="163"/>
      <c r="C441" s="123"/>
      <c r="D441" s="123"/>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5"/>
      <c r="B442" s="163"/>
      <c r="C442" s="123"/>
      <c r="D442" s="123"/>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5"/>
      <c r="B443" s="163"/>
      <c r="C443" s="123"/>
      <c r="D443" s="123"/>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5"/>
      <c r="B444" s="163"/>
      <c r="C444" s="123"/>
      <c r="D444" s="123"/>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5"/>
      <c r="B445" s="163"/>
      <c r="C445" s="123"/>
      <c r="D445" s="123"/>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5"/>
      <c r="B446" s="163"/>
      <c r="C446" s="123"/>
      <c r="D446" s="123"/>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5"/>
      <c r="B447" s="163"/>
      <c r="C447" s="123"/>
      <c r="D447" s="123"/>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5"/>
      <c r="B448" s="163"/>
      <c r="C448" s="123"/>
      <c r="D448" s="123"/>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5"/>
      <c r="B449" s="163"/>
      <c r="C449" s="123"/>
      <c r="D449" s="123"/>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5"/>
      <c r="B450" s="163"/>
      <c r="C450" s="123"/>
      <c r="D450" s="123"/>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5"/>
      <c r="B451" s="163"/>
      <c r="C451" s="123"/>
      <c r="D451" s="123"/>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5"/>
      <c r="B452" s="163"/>
      <c r="C452" s="123"/>
      <c r="D452" s="123"/>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5"/>
      <c r="B453" s="163"/>
      <c r="C453" s="123"/>
      <c r="D453" s="123"/>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5"/>
      <c r="B454" s="163"/>
      <c r="C454" s="123"/>
      <c r="D454" s="123"/>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5"/>
      <c r="B455" s="163"/>
      <c r="C455" s="123"/>
      <c r="D455" s="123"/>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5"/>
      <c r="B456" s="163"/>
      <c r="C456" s="123"/>
      <c r="D456" s="123"/>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5"/>
      <c r="B457" s="163"/>
      <c r="C457" s="123"/>
      <c r="D457" s="123"/>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5"/>
      <c r="B458" s="163"/>
      <c r="C458" s="123"/>
      <c r="D458" s="123"/>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5"/>
      <c r="B459" s="163"/>
      <c r="C459" s="123"/>
      <c r="D459" s="123"/>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5"/>
      <c r="B460" s="163"/>
      <c r="C460" s="123"/>
      <c r="D460" s="123"/>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5"/>
      <c r="B461" s="163"/>
      <c r="C461" s="123"/>
      <c r="D461" s="123"/>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5"/>
      <c r="B462" s="163"/>
      <c r="C462" s="123"/>
      <c r="D462" s="123"/>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5"/>
      <c r="B463" s="163"/>
      <c r="C463" s="123"/>
      <c r="D463" s="123"/>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5"/>
      <c r="B464" s="163"/>
      <c r="C464" s="123"/>
      <c r="D464" s="123"/>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5"/>
      <c r="B465" s="163"/>
      <c r="C465" s="123"/>
      <c r="D465" s="123"/>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5"/>
      <c r="B466" s="163"/>
      <c r="C466" s="123"/>
      <c r="D466" s="123"/>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5"/>
      <c r="B467" s="163"/>
      <c r="C467" s="123"/>
      <c r="D467" s="123"/>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5"/>
      <c r="B468" s="163"/>
      <c r="C468" s="123"/>
      <c r="D468" s="123"/>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5"/>
      <c r="B469" s="163"/>
      <c r="C469" s="123"/>
      <c r="D469" s="123"/>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5"/>
      <c r="B470" s="163"/>
      <c r="C470" s="123"/>
      <c r="D470" s="123"/>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5"/>
      <c r="B471" s="163"/>
      <c r="C471" s="123"/>
      <c r="D471" s="123"/>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5"/>
      <c r="B472" s="163"/>
      <c r="C472" s="123"/>
      <c r="D472" s="123"/>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5"/>
      <c r="B473" s="163"/>
      <c r="C473" s="123"/>
      <c r="D473" s="123"/>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5"/>
      <c r="B474" s="163"/>
      <c r="C474" s="123"/>
      <c r="D474" s="123"/>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5"/>
      <c r="B475" s="163"/>
      <c r="C475" s="123"/>
      <c r="D475" s="123"/>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5"/>
      <c r="B476" s="163"/>
      <c r="C476" s="123"/>
      <c r="D476" s="123"/>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5"/>
      <c r="B477" s="163"/>
      <c r="C477" s="123"/>
      <c r="D477" s="123"/>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5"/>
      <c r="B478" s="163"/>
      <c r="C478" s="123"/>
      <c r="D478" s="123"/>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5"/>
      <c r="B479" s="163"/>
      <c r="C479" s="123"/>
      <c r="D479" s="123"/>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5"/>
      <c r="B480" s="163"/>
      <c r="C480" s="123"/>
      <c r="D480" s="123"/>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5"/>
      <c r="B481" s="163"/>
      <c r="C481" s="123"/>
      <c r="D481" s="123"/>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5"/>
      <c r="B482" s="163"/>
      <c r="C482" s="123"/>
      <c r="D482" s="123"/>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5"/>
      <c r="B483" s="163"/>
      <c r="C483" s="123"/>
      <c r="D483" s="123"/>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5"/>
      <c r="B484" s="163"/>
      <c r="C484" s="123"/>
      <c r="D484" s="123"/>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5"/>
      <c r="B485" s="163"/>
      <c r="C485" s="123"/>
      <c r="D485" s="123"/>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5"/>
      <c r="B486" s="163"/>
      <c r="C486" s="123"/>
      <c r="D486" s="123"/>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5"/>
      <c r="B487" s="163"/>
      <c r="C487" s="123"/>
      <c r="D487" s="123"/>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5"/>
      <c r="B488" s="163"/>
      <c r="C488" s="123"/>
      <c r="D488" s="123"/>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5"/>
      <c r="B489" s="163"/>
      <c r="C489" s="123"/>
      <c r="D489" s="123"/>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5"/>
      <c r="B490" s="163"/>
      <c r="C490" s="123"/>
      <c r="D490" s="123"/>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5"/>
      <c r="B491" s="163"/>
      <c r="C491" s="123"/>
      <c r="D491" s="123"/>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5"/>
      <c r="B492" s="163"/>
      <c r="C492" s="123"/>
      <c r="D492" s="123"/>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5"/>
      <c r="B493" s="163"/>
      <c r="C493" s="123"/>
      <c r="D493" s="123"/>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5"/>
      <c r="B494" s="163"/>
      <c r="C494" s="123"/>
      <c r="D494" s="123"/>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5"/>
      <c r="B495" s="163"/>
      <c r="C495" s="123"/>
      <c r="D495" s="123"/>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5"/>
      <c r="B496" s="163"/>
      <c r="C496" s="123"/>
      <c r="D496" s="123"/>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5"/>
      <c r="B497" s="163"/>
      <c r="C497" s="123"/>
      <c r="D497" s="123"/>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5"/>
      <c r="B498" s="163"/>
      <c r="C498" s="123"/>
      <c r="D498" s="123"/>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5"/>
      <c r="B499" s="163"/>
      <c r="C499" s="123"/>
      <c r="D499" s="123"/>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5"/>
      <c r="B500" s="163"/>
      <c r="C500" s="123"/>
      <c r="D500" s="123"/>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5"/>
      <c r="B501" s="163"/>
      <c r="C501" s="123"/>
      <c r="D501" s="123"/>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5"/>
      <c r="B502" s="163"/>
      <c r="C502" s="123"/>
      <c r="D502" s="123"/>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5"/>
      <c r="B503" s="163"/>
      <c r="C503" s="123"/>
      <c r="D503" s="123"/>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5"/>
      <c r="B504" s="163"/>
      <c r="C504" s="123"/>
      <c r="D504" s="123"/>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5"/>
      <c r="B505" s="163"/>
      <c r="C505" s="123"/>
      <c r="D505" s="123"/>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5"/>
      <c r="B506" s="163"/>
      <c r="C506" s="123"/>
      <c r="D506" s="123"/>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5"/>
      <c r="B507" s="163"/>
      <c r="C507" s="123"/>
      <c r="D507" s="123"/>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5"/>
      <c r="B508" s="163"/>
      <c r="C508" s="123"/>
      <c r="D508" s="123"/>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5"/>
      <c r="B509" s="163"/>
      <c r="C509" s="123"/>
      <c r="D509" s="123"/>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5"/>
      <c r="B510" s="163"/>
      <c r="C510" s="123"/>
      <c r="D510" s="123"/>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5"/>
      <c r="B511" s="163"/>
      <c r="C511" s="123"/>
      <c r="D511" s="123"/>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5"/>
      <c r="B512" s="163"/>
      <c r="C512" s="123"/>
      <c r="D512" s="123"/>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5"/>
      <c r="B513" s="163"/>
      <c r="C513" s="123"/>
      <c r="D513" s="123"/>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5"/>
      <c r="B514" s="163"/>
      <c r="C514" s="123"/>
      <c r="D514" s="123"/>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5"/>
      <c r="B515" s="163"/>
      <c r="C515" s="123"/>
      <c r="D515" s="123"/>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5"/>
      <c r="B516" s="163"/>
      <c r="C516" s="123"/>
      <c r="D516" s="123"/>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5"/>
      <c r="B517" s="163"/>
      <c r="C517" s="123"/>
      <c r="D517" s="123"/>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5"/>
      <c r="B518" s="163"/>
      <c r="C518" s="123"/>
      <c r="D518" s="123"/>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5"/>
      <c r="B519" s="163"/>
      <c r="C519" s="123"/>
      <c r="D519" s="123"/>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5"/>
      <c r="B520" s="163"/>
      <c r="C520" s="123"/>
      <c r="D520" s="123"/>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5"/>
      <c r="B521" s="163"/>
      <c r="C521" s="123"/>
      <c r="D521" s="123"/>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5"/>
      <c r="B522" s="163"/>
      <c r="C522" s="123"/>
      <c r="D522" s="123"/>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5"/>
      <c r="B523" s="163"/>
      <c r="C523" s="123"/>
      <c r="D523" s="123"/>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5"/>
      <c r="B524" s="163"/>
      <c r="C524" s="123"/>
      <c r="D524" s="123"/>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5"/>
      <c r="B525" s="163"/>
      <c r="C525" s="123"/>
      <c r="D525" s="123"/>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5"/>
      <c r="B526" s="163"/>
      <c r="C526" s="123"/>
      <c r="D526" s="123"/>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5"/>
      <c r="B527" s="163"/>
      <c r="C527" s="123"/>
      <c r="D527" s="123"/>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5"/>
      <c r="B528" s="163"/>
      <c r="C528" s="123"/>
      <c r="D528" s="123"/>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5"/>
      <c r="B529" s="163"/>
      <c r="C529" s="123"/>
      <c r="D529" s="123"/>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5"/>
      <c r="B530" s="163"/>
      <c r="C530" s="123"/>
      <c r="D530" s="123"/>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5"/>
      <c r="B531" s="163"/>
      <c r="C531" s="123"/>
      <c r="D531" s="123"/>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5"/>
      <c r="B532" s="163"/>
      <c r="C532" s="123"/>
      <c r="D532" s="123"/>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5"/>
      <c r="B533" s="163"/>
      <c r="C533" s="123"/>
      <c r="D533" s="123"/>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5"/>
      <c r="B534" s="163"/>
      <c r="C534" s="123"/>
      <c r="D534" s="123"/>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5"/>
      <c r="B535" s="163"/>
      <c r="C535" s="123"/>
      <c r="D535" s="123"/>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5"/>
      <c r="B536" s="163"/>
      <c r="C536" s="123"/>
      <c r="D536" s="123"/>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5"/>
      <c r="B537" s="163"/>
      <c r="C537" s="123"/>
      <c r="D537" s="123"/>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5"/>
      <c r="B538" s="163"/>
      <c r="C538" s="123"/>
      <c r="D538" s="123"/>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5"/>
      <c r="B539" s="163"/>
      <c r="C539" s="123"/>
      <c r="D539" s="123"/>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5"/>
      <c r="B540" s="163"/>
      <c r="C540" s="123"/>
      <c r="D540" s="123"/>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5"/>
      <c r="B541" s="163"/>
      <c r="C541" s="123"/>
      <c r="D541" s="123"/>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5"/>
      <c r="B542" s="163"/>
      <c r="C542" s="123"/>
      <c r="D542" s="123"/>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5"/>
      <c r="B543" s="163"/>
      <c r="C543" s="123"/>
      <c r="D543" s="123"/>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5"/>
      <c r="B544" s="163"/>
      <c r="C544" s="123"/>
      <c r="D544" s="123"/>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5"/>
      <c r="B545" s="163"/>
      <c r="C545" s="123"/>
      <c r="D545" s="123"/>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5"/>
      <c r="B546" s="163"/>
      <c r="C546" s="123"/>
      <c r="D546" s="123"/>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5"/>
      <c r="B547" s="163"/>
      <c r="C547" s="123"/>
      <c r="D547" s="123"/>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5"/>
      <c r="B548" s="163"/>
      <c r="C548" s="123"/>
      <c r="D548" s="123"/>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5"/>
      <c r="B549" s="163"/>
      <c r="C549" s="123"/>
      <c r="D549" s="123"/>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5"/>
      <c r="B550" s="163"/>
      <c r="C550" s="123"/>
      <c r="D550" s="123"/>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5"/>
      <c r="B551" s="163"/>
      <c r="C551" s="123"/>
      <c r="D551" s="123"/>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5"/>
      <c r="B552" s="163"/>
      <c r="C552" s="123"/>
      <c r="D552" s="123"/>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5"/>
      <c r="B553" s="163"/>
      <c r="C553" s="123"/>
      <c r="D553" s="123"/>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5"/>
      <c r="B554" s="163"/>
      <c r="C554" s="123"/>
      <c r="D554" s="123"/>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5"/>
      <c r="B555" s="163"/>
      <c r="C555" s="123"/>
      <c r="D555" s="123"/>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5"/>
      <c r="B556" s="163"/>
      <c r="C556" s="123"/>
      <c r="D556" s="123"/>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5"/>
      <c r="B557" s="163"/>
      <c r="C557" s="123"/>
      <c r="D557" s="123"/>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5"/>
      <c r="B558" s="163"/>
      <c r="C558" s="123"/>
      <c r="D558" s="123"/>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5"/>
      <c r="B559" s="163"/>
      <c r="C559" s="123"/>
      <c r="D559" s="123"/>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5"/>
      <c r="B560" s="163"/>
      <c r="C560" s="123"/>
      <c r="D560" s="123"/>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5"/>
      <c r="B561" s="163"/>
      <c r="C561" s="123"/>
      <c r="D561" s="123"/>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5"/>
      <c r="B562" s="163"/>
      <c r="C562" s="123"/>
      <c r="D562" s="123"/>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5"/>
      <c r="B563" s="163"/>
      <c r="C563" s="123"/>
      <c r="D563" s="123"/>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5"/>
      <c r="B564" s="163"/>
      <c r="C564" s="123"/>
      <c r="D564" s="123"/>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5"/>
      <c r="B565" s="163"/>
      <c r="C565" s="123"/>
      <c r="D565" s="123"/>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5"/>
      <c r="B566" s="163"/>
      <c r="C566" s="123"/>
      <c r="D566" s="123"/>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5"/>
      <c r="B567" s="163"/>
      <c r="C567" s="123"/>
      <c r="D567" s="123"/>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5"/>
      <c r="B568" s="163"/>
      <c r="C568" s="123"/>
      <c r="D568" s="123"/>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5"/>
      <c r="B569" s="163"/>
      <c r="C569" s="123"/>
      <c r="D569" s="123"/>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5"/>
      <c r="B570" s="163"/>
      <c r="C570" s="123"/>
      <c r="D570" s="123"/>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5"/>
      <c r="B571" s="163"/>
      <c r="C571" s="123"/>
      <c r="D571" s="123"/>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5"/>
      <c r="B572" s="163"/>
      <c r="C572" s="123"/>
      <c r="D572" s="123"/>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5"/>
      <c r="B573" s="163"/>
      <c r="C573" s="123"/>
      <c r="D573" s="123"/>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5"/>
      <c r="B574" s="163"/>
      <c r="C574" s="123"/>
      <c r="D574" s="123"/>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5"/>
      <c r="B575" s="163"/>
      <c r="C575" s="123"/>
      <c r="D575" s="123"/>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5"/>
      <c r="B576" s="163"/>
      <c r="C576" s="123"/>
      <c r="D576" s="123"/>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5"/>
      <c r="B577" s="163"/>
      <c r="C577" s="123"/>
      <c r="D577" s="123"/>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5"/>
      <c r="B578" s="163"/>
      <c r="C578" s="123"/>
      <c r="D578" s="123"/>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5"/>
      <c r="B579" s="163"/>
      <c r="C579" s="123"/>
      <c r="D579" s="123"/>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5"/>
      <c r="B580" s="163"/>
      <c r="C580" s="123"/>
      <c r="D580" s="123"/>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5"/>
      <c r="B581" s="163"/>
      <c r="C581" s="123"/>
      <c r="D581" s="123"/>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5"/>
      <c r="B582" s="163"/>
      <c r="C582" s="123"/>
      <c r="D582" s="123"/>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5"/>
      <c r="B583" s="163"/>
      <c r="C583" s="123"/>
      <c r="D583" s="123"/>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5"/>
      <c r="B584" s="163"/>
      <c r="C584" s="123"/>
      <c r="D584" s="123"/>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5"/>
      <c r="B585" s="163"/>
      <c r="C585" s="123"/>
      <c r="D585" s="123"/>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5"/>
      <c r="B586" s="163"/>
      <c r="C586" s="123"/>
      <c r="D586" s="123"/>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5"/>
      <c r="B587" s="163"/>
      <c r="C587" s="123"/>
      <c r="D587" s="123"/>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5"/>
      <c r="B588" s="163"/>
      <c r="C588" s="123"/>
      <c r="D588" s="123"/>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5"/>
      <c r="B589" s="163"/>
      <c r="C589" s="123"/>
      <c r="D589" s="123"/>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5"/>
      <c r="B590" s="163"/>
      <c r="C590" s="123"/>
      <c r="D590" s="123"/>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5"/>
      <c r="B591" s="163"/>
      <c r="C591" s="123"/>
      <c r="D591" s="123"/>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5"/>
      <c r="B592" s="163"/>
      <c r="C592" s="123"/>
      <c r="D592" s="123"/>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5"/>
      <c r="B593" s="163"/>
      <c r="C593" s="123"/>
      <c r="D593" s="123"/>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5"/>
      <c r="B594" s="163"/>
      <c r="C594" s="123"/>
      <c r="D594" s="123"/>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5"/>
      <c r="B595" s="163"/>
      <c r="C595" s="123"/>
      <c r="D595" s="123"/>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5"/>
      <c r="B596" s="163"/>
      <c r="C596" s="123"/>
      <c r="D596" s="123"/>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5"/>
      <c r="B597" s="163"/>
      <c r="C597" s="123"/>
      <c r="D597" s="123"/>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5"/>
      <c r="B598" s="163"/>
      <c r="C598" s="123"/>
      <c r="D598" s="123"/>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5"/>
      <c r="B599" s="163"/>
      <c r="C599" s="123"/>
      <c r="D599" s="123"/>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5"/>
      <c r="B600" s="163"/>
      <c r="C600" s="123"/>
      <c r="D600" s="123"/>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5"/>
      <c r="B601" s="163"/>
      <c r="C601" s="123"/>
      <c r="D601" s="123"/>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5"/>
      <c r="B602" s="163"/>
      <c r="C602" s="123"/>
      <c r="D602" s="123"/>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5"/>
      <c r="B603" s="163"/>
      <c r="C603" s="123"/>
      <c r="D603" s="123"/>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5"/>
      <c r="B604" s="163"/>
      <c r="C604" s="123"/>
      <c r="D604" s="123"/>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5"/>
      <c r="B605" s="163"/>
      <c r="C605" s="123"/>
      <c r="D605" s="123"/>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5"/>
      <c r="B606" s="163"/>
      <c r="C606" s="123"/>
      <c r="D606" s="123"/>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5"/>
      <c r="B607" s="163"/>
      <c r="C607" s="123"/>
      <c r="D607" s="123"/>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5"/>
      <c r="B608" s="163"/>
      <c r="C608" s="123"/>
      <c r="D608" s="123"/>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5"/>
      <c r="B609" s="163"/>
      <c r="C609" s="123"/>
      <c r="D609" s="123"/>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5"/>
      <c r="B610" s="163"/>
      <c r="C610" s="123"/>
      <c r="D610" s="123"/>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5"/>
      <c r="B611" s="163"/>
      <c r="C611" s="123"/>
      <c r="D611" s="123"/>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5"/>
      <c r="B612" s="163"/>
      <c r="C612" s="123"/>
      <c r="D612" s="123"/>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5"/>
      <c r="B613" s="163"/>
      <c r="C613" s="123"/>
      <c r="D613" s="123"/>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5"/>
      <c r="B614" s="163"/>
      <c r="C614" s="123"/>
      <c r="D614" s="123"/>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5"/>
      <c r="B615" s="163"/>
      <c r="C615" s="123"/>
      <c r="D615" s="123"/>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5"/>
      <c r="B616" s="163"/>
      <c r="C616" s="123"/>
      <c r="D616" s="123"/>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5"/>
      <c r="B617" s="163"/>
      <c r="C617" s="123"/>
      <c r="D617" s="123"/>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5"/>
      <c r="B618" s="163"/>
      <c r="C618" s="123"/>
      <c r="D618" s="123"/>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5"/>
      <c r="B619" s="163"/>
      <c r="C619" s="123"/>
      <c r="D619" s="123"/>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5"/>
      <c r="B620" s="163"/>
      <c r="C620" s="123"/>
      <c r="D620" s="123"/>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5"/>
      <c r="B621" s="163"/>
      <c r="C621" s="123"/>
      <c r="D621" s="123"/>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5"/>
      <c r="B622" s="163"/>
      <c r="C622" s="123"/>
      <c r="D622" s="123"/>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5"/>
      <c r="B623" s="163"/>
      <c r="C623" s="123"/>
      <c r="D623" s="123"/>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5"/>
      <c r="B624" s="163"/>
      <c r="C624" s="123"/>
      <c r="D624" s="123"/>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5"/>
      <c r="B625" s="163"/>
      <c r="C625" s="123"/>
      <c r="D625" s="123"/>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5"/>
      <c r="B626" s="163"/>
      <c r="C626" s="123"/>
      <c r="D626" s="123"/>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5"/>
      <c r="B627" s="163"/>
      <c r="C627" s="123"/>
      <c r="D627" s="123"/>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5"/>
      <c r="B628" s="163"/>
      <c r="C628" s="123"/>
      <c r="D628" s="123"/>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5"/>
      <c r="B629" s="163"/>
      <c r="C629" s="123"/>
      <c r="D629" s="123"/>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5"/>
      <c r="B630" s="163"/>
      <c r="C630" s="123"/>
      <c r="D630" s="123"/>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5"/>
      <c r="B631" s="163"/>
      <c r="C631" s="123"/>
      <c r="D631" s="123"/>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5"/>
      <c r="B632" s="163"/>
      <c r="C632" s="123"/>
      <c r="D632" s="123"/>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5"/>
      <c r="B633" s="163"/>
      <c r="C633" s="123"/>
      <c r="D633" s="123"/>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5"/>
      <c r="B634" s="163"/>
      <c r="C634" s="123"/>
      <c r="D634" s="123"/>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5"/>
      <c r="B635" s="163"/>
      <c r="C635" s="123"/>
      <c r="D635" s="123"/>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5"/>
      <c r="B636" s="163"/>
      <c r="C636" s="123"/>
      <c r="D636" s="123"/>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5"/>
      <c r="B637" s="163"/>
      <c r="C637" s="123"/>
      <c r="D637" s="123"/>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5"/>
      <c r="B638" s="163"/>
      <c r="C638" s="123"/>
      <c r="D638" s="123"/>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5"/>
      <c r="B639" s="163"/>
      <c r="C639" s="123"/>
      <c r="D639" s="123"/>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5"/>
      <c r="B640" s="163"/>
      <c r="C640" s="123"/>
      <c r="D640" s="123"/>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5"/>
      <c r="B641" s="163"/>
      <c r="C641" s="123"/>
      <c r="D641" s="123"/>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5"/>
      <c r="B642" s="163"/>
      <c r="C642" s="123"/>
      <c r="D642" s="123"/>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5"/>
      <c r="B643" s="163"/>
      <c r="C643" s="123"/>
      <c r="D643" s="123"/>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5"/>
      <c r="B644" s="163"/>
      <c r="C644" s="123"/>
      <c r="D644" s="123"/>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5"/>
      <c r="B645" s="163"/>
      <c r="C645" s="123"/>
      <c r="D645" s="123"/>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5"/>
      <c r="B646" s="163"/>
      <c r="C646" s="123"/>
      <c r="D646" s="123"/>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5"/>
      <c r="B647" s="163"/>
      <c r="C647" s="123"/>
      <c r="D647" s="123"/>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5"/>
      <c r="B648" s="163"/>
      <c r="C648" s="123"/>
      <c r="D648" s="123"/>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5"/>
      <c r="B649" s="163"/>
      <c r="C649" s="123"/>
      <c r="D649" s="123"/>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5"/>
      <c r="B650" s="163"/>
      <c r="C650" s="123"/>
      <c r="D650" s="123"/>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5"/>
      <c r="B651" s="163"/>
      <c r="C651" s="123"/>
      <c r="D651" s="123"/>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5"/>
      <c r="B652" s="163"/>
      <c r="C652" s="123"/>
      <c r="D652" s="123"/>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5"/>
      <c r="B653" s="163"/>
      <c r="C653" s="123"/>
      <c r="D653" s="123"/>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5"/>
      <c r="B654" s="163"/>
      <c r="C654" s="123"/>
      <c r="D654" s="123"/>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5"/>
      <c r="B655" s="163"/>
      <c r="C655" s="123"/>
      <c r="D655" s="123"/>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5"/>
      <c r="B656" s="163"/>
      <c r="C656" s="123"/>
      <c r="D656" s="123"/>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5"/>
      <c r="B657" s="163"/>
      <c r="C657" s="123"/>
      <c r="D657" s="123"/>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5"/>
      <c r="B658" s="163"/>
      <c r="C658" s="123"/>
      <c r="D658" s="123"/>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5"/>
      <c r="B659" s="163"/>
      <c r="C659" s="123"/>
      <c r="D659" s="123"/>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5"/>
      <c r="B660" s="163"/>
      <c r="C660" s="123"/>
      <c r="D660" s="123"/>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5"/>
      <c r="B661" s="163"/>
      <c r="C661" s="123"/>
      <c r="D661" s="123"/>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5"/>
      <c r="B662" s="163"/>
      <c r="C662" s="123"/>
      <c r="D662" s="123"/>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5"/>
      <c r="B663" s="163"/>
      <c r="C663" s="123"/>
      <c r="D663" s="123"/>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5"/>
      <c r="B664" s="163"/>
      <c r="C664" s="123"/>
      <c r="D664" s="123"/>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5"/>
      <c r="B665" s="163"/>
      <c r="C665" s="123"/>
      <c r="D665" s="123"/>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5"/>
      <c r="B666" s="163"/>
      <c r="C666" s="123"/>
      <c r="D666" s="123"/>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5"/>
      <c r="B667" s="163"/>
      <c r="C667" s="123"/>
      <c r="D667" s="123"/>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5"/>
      <c r="B668" s="163"/>
      <c r="C668" s="123"/>
      <c r="D668" s="123"/>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5"/>
      <c r="B669" s="163"/>
      <c r="C669" s="123"/>
      <c r="D669" s="123"/>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5"/>
      <c r="B670" s="163"/>
      <c r="C670" s="123"/>
      <c r="D670" s="123"/>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5"/>
      <c r="B671" s="163"/>
      <c r="C671" s="123"/>
      <c r="D671" s="123"/>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5"/>
      <c r="B672" s="163"/>
      <c r="C672" s="123"/>
      <c r="D672" s="123"/>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5"/>
      <c r="B673" s="163"/>
      <c r="C673" s="123"/>
      <c r="D673" s="123"/>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5"/>
      <c r="B674" s="163"/>
      <c r="C674" s="123"/>
      <c r="D674" s="123"/>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5"/>
      <c r="B675" s="163"/>
      <c r="C675" s="123"/>
      <c r="D675" s="123"/>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5"/>
      <c r="B676" s="163"/>
      <c r="C676" s="123"/>
      <c r="D676" s="123"/>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5"/>
      <c r="B677" s="163"/>
      <c r="C677" s="123"/>
      <c r="D677" s="123"/>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5"/>
      <c r="B678" s="163"/>
      <c r="C678" s="123"/>
      <c r="D678" s="123"/>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5"/>
      <c r="B679" s="163"/>
      <c r="C679" s="123"/>
      <c r="D679" s="123"/>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5"/>
      <c r="B680" s="163"/>
      <c r="C680" s="123"/>
      <c r="D680" s="123"/>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5"/>
      <c r="B681" s="163"/>
      <c r="C681" s="123"/>
      <c r="D681" s="123"/>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5"/>
      <c r="B682" s="163"/>
      <c r="C682" s="123"/>
      <c r="D682" s="123"/>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5"/>
      <c r="B683" s="163"/>
      <c r="C683" s="123"/>
      <c r="D683" s="123"/>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5"/>
      <c r="B684" s="163"/>
      <c r="C684" s="123"/>
      <c r="D684" s="123"/>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5"/>
      <c r="B685" s="163"/>
      <c r="C685" s="123"/>
      <c r="D685" s="123"/>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5"/>
      <c r="B686" s="163"/>
      <c r="C686" s="123"/>
      <c r="D686" s="123"/>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5"/>
      <c r="B687" s="163"/>
      <c r="C687" s="123"/>
      <c r="D687" s="123"/>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5"/>
      <c r="B688" s="163"/>
      <c r="C688" s="123"/>
      <c r="D688" s="123"/>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5"/>
      <c r="B689" s="163"/>
      <c r="C689" s="123"/>
      <c r="D689" s="123"/>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5"/>
      <c r="B690" s="163"/>
      <c r="C690" s="123"/>
      <c r="D690" s="123"/>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5"/>
      <c r="B691" s="163"/>
      <c r="C691" s="123"/>
      <c r="D691" s="123"/>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5"/>
      <c r="B692" s="163"/>
      <c r="C692" s="123"/>
      <c r="D692" s="123"/>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5"/>
      <c r="B693" s="163"/>
      <c r="C693" s="123"/>
      <c r="D693" s="123"/>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5"/>
      <c r="B694" s="163"/>
      <c r="C694" s="123"/>
      <c r="D694" s="123"/>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5"/>
      <c r="B695" s="163"/>
      <c r="C695" s="123"/>
      <c r="D695" s="123"/>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5"/>
      <c r="B696" s="163"/>
      <c r="C696" s="123"/>
      <c r="D696" s="123"/>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5"/>
      <c r="B697" s="163"/>
      <c r="C697" s="123"/>
      <c r="D697" s="123"/>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5"/>
      <c r="B698" s="163"/>
      <c r="C698" s="123"/>
      <c r="D698" s="123"/>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5"/>
      <c r="B699" s="163"/>
      <c r="C699" s="123"/>
      <c r="D699" s="123"/>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5"/>
      <c r="B700" s="163"/>
      <c r="C700" s="123"/>
      <c r="D700" s="123"/>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5"/>
      <c r="B701" s="163"/>
      <c r="C701" s="123"/>
      <c r="D701" s="123"/>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5"/>
      <c r="B702" s="163"/>
      <c r="C702" s="123"/>
      <c r="D702" s="123"/>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5"/>
      <c r="B703" s="163"/>
      <c r="C703" s="123"/>
      <c r="D703" s="123"/>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5"/>
      <c r="B704" s="163"/>
      <c r="C704" s="123"/>
      <c r="D704" s="123"/>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5"/>
      <c r="B705" s="163"/>
      <c r="C705" s="123"/>
      <c r="D705" s="123"/>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5"/>
      <c r="B706" s="163"/>
      <c r="C706" s="123"/>
      <c r="D706" s="123"/>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5"/>
      <c r="B707" s="163"/>
      <c r="C707" s="123"/>
      <c r="D707" s="123"/>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5"/>
      <c r="B708" s="163"/>
      <c r="C708" s="123"/>
      <c r="D708" s="123"/>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5"/>
      <c r="B709" s="163"/>
      <c r="C709" s="123"/>
      <c r="D709" s="123"/>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5"/>
      <c r="B710" s="163"/>
      <c r="C710" s="123"/>
      <c r="D710" s="123"/>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5"/>
      <c r="B711" s="163"/>
      <c r="C711" s="123"/>
      <c r="D711" s="123"/>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5"/>
      <c r="B712" s="163"/>
      <c r="C712" s="123"/>
      <c r="D712" s="123"/>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5"/>
      <c r="B713" s="163"/>
      <c r="C713" s="123"/>
      <c r="D713" s="123"/>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5"/>
      <c r="B714" s="163"/>
      <c r="C714" s="123"/>
      <c r="D714" s="123"/>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5"/>
      <c r="B715" s="163"/>
      <c r="C715" s="123"/>
      <c r="D715" s="123"/>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5"/>
      <c r="B716" s="163"/>
      <c r="C716" s="123"/>
      <c r="D716" s="123"/>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5"/>
      <c r="B717" s="163"/>
      <c r="C717" s="123"/>
      <c r="D717" s="123"/>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5"/>
      <c r="B718" s="163"/>
      <c r="C718" s="123"/>
      <c r="D718" s="123"/>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5"/>
      <c r="B719" s="163"/>
      <c r="C719" s="123"/>
      <c r="D719" s="123"/>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5"/>
      <c r="B720" s="163"/>
      <c r="C720" s="123"/>
      <c r="D720" s="123"/>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5"/>
      <c r="B721" s="163"/>
      <c r="C721" s="123"/>
      <c r="D721" s="123"/>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5"/>
      <c r="B722" s="163"/>
      <c r="C722" s="123"/>
      <c r="D722" s="123"/>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5"/>
      <c r="B723" s="163"/>
      <c r="C723" s="123"/>
      <c r="D723" s="123"/>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5"/>
      <c r="B724" s="163"/>
      <c r="C724" s="123"/>
      <c r="D724" s="123"/>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5"/>
      <c r="B725" s="163"/>
      <c r="C725" s="123"/>
      <c r="D725" s="123"/>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5"/>
      <c r="B726" s="163"/>
      <c r="C726" s="123"/>
      <c r="D726" s="123"/>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5"/>
      <c r="B727" s="163"/>
      <c r="C727" s="123"/>
      <c r="D727" s="123"/>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5"/>
      <c r="B728" s="163"/>
      <c r="C728" s="123"/>
      <c r="D728" s="123"/>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5"/>
      <c r="B729" s="163"/>
      <c r="C729" s="123"/>
      <c r="D729" s="123"/>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5"/>
      <c r="B730" s="163"/>
      <c r="C730" s="123"/>
      <c r="D730" s="123"/>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5"/>
      <c r="B731" s="163"/>
      <c r="C731" s="123"/>
      <c r="D731" s="123"/>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5"/>
      <c r="B732" s="163"/>
      <c r="C732" s="123"/>
      <c r="D732" s="123"/>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5"/>
      <c r="B733" s="163"/>
      <c r="C733" s="123"/>
      <c r="D733" s="123"/>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5"/>
      <c r="B734" s="163"/>
      <c r="C734" s="123"/>
      <c r="D734" s="123"/>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5"/>
      <c r="B735" s="163"/>
      <c r="C735" s="123"/>
      <c r="D735" s="123"/>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5"/>
      <c r="B736" s="163"/>
      <c r="C736" s="123"/>
      <c r="D736" s="123"/>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5"/>
      <c r="B737" s="163"/>
      <c r="C737" s="123"/>
      <c r="D737" s="123"/>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5"/>
      <c r="B738" s="163"/>
      <c r="C738" s="123"/>
      <c r="D738" s="123"/>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5"/>
      <c r="B739" s="163"/>
      <c r="C739" s="123"/>
      <c r="D739" s="123"/>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5"/>
      <c r="B740" s="163"/>
      <c r="C740" s="123"/>
      <c r="D740" s="123"/>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5"/>
      <c r="B741" s="163"/>
      <c r="C741" s="123"/>
      <c r="D741" s="123"/>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5"/>
      <c r="B742" s="163"/>
      <c r="C742" s="123"/>
      <c r="D742" s="123"/>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5"/>
      <c r="B743" s="163"/>
      <c r="C743" s="123"/>
      <c r="D743" s="123"/>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5"/>
      <c r="B744" s="163"/>
      <c r="C744" s="123"/>
      <c r="D744" s="123"/>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5"/>
      <c r="B745" s="163"/>
      <c r="C745" s="123"/>
      <c r="D745" s="123"/>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5"/>
      <c r="B746" s="163"/>
      <c r="C746" s="123"/>
      <c r="D746" s="123"/>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5"/>
      <c r="B747" s="163"/>
      <c r="C747" s="123"/>
      <c r="D747" s="123"/>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5"/>
      <c r="B748" s="163"/>
      <c r="C748" s="123"/>
      <c r="D748" s="123"/>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5"/>
      <c r="B749" s="163"/>
      <c r="C749" s="123"/>
      <c r="D749" s="123"/>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5"/>
      <c r="B750" s="163"/>
      <c r="C750" s="123"/>
      <c r="D750" s="123"/>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5"/>
      <c r="B751" s="163"/>
      <c r="C751" s="123"/>
      <c r="D751" s="123"/>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5"/>
      <c r="B752" s="163"/>
      <c r="C752" s="123"/>
      <c r="D752" s="123"/>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5"/>
      <c r="B753" s="163"/>
      <c r="C753" s="123"/>
      <c r="D753" s="123"/>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5"/>
      <c r="B754" s="163"/>
      <c r="C754" s="123"/>
      <c r="D754" s="123"/>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5"/>
      <c r="B755" s="163"/>
      <c r="C755" s="123"/>
      <c r="D755" s="123"/>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5"/>
      <c r="B756" s="163"/>
      <c r="C756" s="123"/>
      <c r="D756" s="123"/>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5"/>
      <c r="B757" s="163"/>
      <c r="C757" s="123"/>
      <c r="D757" s="123"/>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5"/>
      <c r="B758" s="163"/>
      <c r="C758" s="123"/>
      <c r="D758" s="123"/>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5"/>
      <c r="B759" s="163"/>
      <c r="C759" s="123"/>
      <c r="D759" s="123"/>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5"/>
      <c r="B760" s="163"/>
      <c r="C760" s="123"/>
      <c r="D760" s="123"/>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5"/>
      <c r="B761" s="163"/>
      <c r="C761" s="123"/>
      <c r="D761" s="123"/>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5"/>
      <c r="B762" s="163"/>
      <c r="C762" s="123"/>
      <c r="D762" s="123"/>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5"/>
      <c r="B763" s="163"/>
      <c r="C763" s="123"/>
      <c r="D763" s="123"/>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5"/>
      <c r="B764" s="163"/>
      <c r="C764" s="123"/>
      <c r="D764" s="123"/>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5"/>
      <c r="B765" s="163"/>
      <c r="C765" s="123"/>
      <c r="D765" s="123"/>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5"/>
      <c r="B766" s="163"/>
      <c r="C766" s="123"/>
      <c r="D766" s="123"/>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5"/>
      <c r="B767" s="163"/>
      <c r="C767" s="123"/>
      <c r="D767" s="123"/>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5"/>
      <c r="B768" s="163"/>
      <c r="C768" s="123"/>
      <c r="D768" s="123"/>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5"/>
      <c r="B769" s="163"/>
      <c r="C769" s="123"/>
      <c r="D769" s="123"/>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5"/>
      <c r="B770" s="163"/>
      <c r="C770" s="123"/>
      <c r="D770" s="123"/>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5"/>
      <c r="B771" s="163"/>
      <c r="C771" s="123"/>
      <c r="D771" s="123"/>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5"/>
      <c r="B772" s="163"/>
      <c r="C772" s="123"/>
      <c r="D772" s="123"/>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5"/>
      <c r="B773" s="163"/>
      <c r="C773" s="123"/>
      <c r="D773" s="123"/>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5"/>
      <c r="B774" s="163"/>
      <c r="C774" s="123"/>
      <c r="D774" s="123"/>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5"/>
      <c r="B775" s="163"/>
      <c r="C775" s="123"/>
      <c r="D775" s="123"/>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5"/>
      <c r="B776" s="163"/>
      <c r="C776" s="123"/>
      <c r="D776" s="123"/>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5"/>
      <c r="B777" s="163"/>
      <c r="C777" s="123"/>
      <c r="D777" s="123"/>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5"/>
      <c r="B778" s="163"/>
      <c r="C778" s="123"/>
      <c r="D778" s="123"/>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5"/>
      <c r="B779" s="163"/>
      <c r="C779" s="123"/>
      <c r="D779" s="123"/>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5"/>
      <c r="B780" s="163"/>
      <c r="C780" s="123"/>
      <c r="D780" s="123"/>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5"/>
      <c r="B781" s="163"/>
      <c r="C781" s="123"/>
      <c r="D781" s="123"/>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5"/>
      <c r="B782" s="163"/>
      <c r="C782" s="123"/>
      <c r="D782" s="123"/>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5"/>
      <c r="B783" s="163"/>
      <c r="C783" s="123"/>
      <c r="D783" s="123"/>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5"/>
      <c r="B784" s="163"/>
      <c r="C784" s="123"/>
      <c r="D784" s="123"/>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5"/>
      <c r="B785" s="163"/>
      <c r="C785" s="123"/>
      <c r="D785" s="123"/>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5"/>
      <c r="B786" s="163"/>
      <c r="C786" s="123"/>
      <c r="D786" s="123"/>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5"/>
      <c r="B787" s="163"/>
      <c r="C787" s="123"/>
      <c r="D787" s="123"/>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5"/>
      <c r="B788" s="163"/>
      <c r="C788" s="123"/>
      <c r="D788" s="123"/>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5"/>
      <c r="B789" s="163"/>
      <c r="C789" s="123"/>
      <c r="D789" s="123"/>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5"/>
      <c r="B790" s="163"/>
      <c r="C790" s="123"/>
      <c r="D790" s="123"/>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5"/>
      <c r="B791" s="163"/>
      <c r="C791" s="123"/>
      <c r="D791" s="123"/>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5"/>
      <c r="B792" s="163"/>
      <c r="C792" s="123"/>
      <c r="D792" s="123"/>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5"/>
      <c r="B793" s="163"/>
      <c r="C793" s="123"/>
      <c r="D793" s="123"/>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5"/>
      <c r="B794" s="163"/>
      <c r="C794" s="123"/>
      <c r="D794" s="123"/>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5"/>
      <c r="B795" s="163"/>
      <c r="C795" s="123"/>
      <c r="D795" s="123"/>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5"/>
      <c r="B796" s="163"/>
      <c r="C796" s="123"/>
      <c r="D796" s="123"/>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5"/>
      <c r="B797" s="163"/>
      <c r="C797" s="123"/>
      <c r="D797" s="123"/>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5"/>
      <c r="B798" s="163"/>
      <c r="C798" s="123"/>
      <c r="D798" s="123"/>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5"/>
      <c r="B799" s="163"/>
      <c r="C799" s="123"/>
      <c r="D799" s="123"/>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5"/>
      <c r="B800" s="163"/>
      <c r="C800" s="123"/>
      <c r="D800" s="123"/>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5"/>
      <c r="B801" s="163"/>
      <c r="C801" s="123"/>
      <c r="D801" s="123"/>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5"/>
      <c r="B802" s="163"/>
      <c r="C802" s="123"/>
      <c r="D802" s="123"/>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5"/>
      <c r="B803" s="163"/>
      <c r="C803" s="123"/>
      <c r="D803" s="123"/>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5"/>
      <c r="B804" s="163"/>
      <c r="C804" s="123"/>
      <c r="D804" s="123"/>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5"/>
      <c r="B805" s="163"/>
      <c r="C805" s="123"/>
      <c r="D805" s="123"/>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5"/>
      <c r="B806" s="163"/>
      <c r="C806" s="123"/>
      <c r="D806" s="123"/>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5"/>
      <c r="B807" s="163"/>
      <c r="C807" s="123"/>
      <c r="D807" s="123"/>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5"/>
      <c r="B808" s="163"/>
      <c r="C808" s="123"/>
      <c r="D808" s="123"/>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5"/>
      <c r="B809" s="163"/>
      <c r="C809" s="123"/>
      <c r="D809" s="123"/>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5"/>
      <c r="B810" s="163"/>
      <c r="C810" s="123"/>
      <c r="D810" s="123"/>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5"/>
      <c r="B811" s="163"/>
      <c r="C811" s="123"/>
      <c r="D811" s="123"/>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5"/>
      <c r="B812" s="163"/>
      <c r="C812" s="123"/>
      <c r="D812" s="123"/>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5"/>
      <c r="B813" s="163"/>
      <c r="C813" s="123"/>
      <c r="D813" s="123"/>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5"/>
      <c r="B814" s="163"/>
      <c r="C814" s="123"/>
      <c r="D814" s="123"/>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5"/>
      <c r="B815" s="163"/>
      <c r="C815" s="123"/>
      <c r="D815" s="123"/>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5"/>
      <c r="B816" s="163"/>
      <c r="C816" s="123"/>
      <c r="D816" s="123"/>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5"/>
      <c r="B817" s="163"/>
      <c r="C817" s="123"/>
      <c r="D817" s="123"/>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5"/>
      <c r="B818" s="163"/>
      <c r="C818" s="123"/>
      <c r="D818" s="123"/>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5"/>
      <c r="B819" s="163"/>
      <c r="C819" s="123"/>
      <c r="D819" s="123"/>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5"/>
      <c r="B820" s="163"/>
      <c r="C820" s="123"/>
      <c r="D820" s="123"/>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5"/>
      <c r="B821" s="163"/>
      <c r="C821" s="123"/>
      <c r="D821" s="123"/>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5"/>
      <c r="B822" s="163"/>
      <c r="C822" s="123"/>
      <c r="D822" s="123"/>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5"/>
      <c r="B823" s="163"/>
      <c r="C823" s="123"/>
      <c r="D823" s="123"/>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5"/>
      <c r="B824" s="163"/>
      <c r="C824" s="123"/>
      <c r="D824" s="123"/>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5"/>
      <c r="B825" s="163"/>
      <c r="C825" s="123"/>
      <c r="D825" s="123"/>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5"/>
      <c r="B826" s="163"/>
      <c r="C826" s="123"/>
      <c r="D826" s="123"/>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5"/>
      <c r="B827" s="163"/>
      <c r="C827" s="123"/>
      <c r="D827" s="123"/>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5"/>
      <c r="B828" s="163"/>
      <c r="C828" s="123"/>
      <c r="D828" s="123"/>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5"/>
      <c r="B829" s="163"/>
      <c r="C829" s="123"/>
      <c r="D829" s="123"/>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5"/>
      <c r="B830" s="163"/>
      <c r="C830" s="123"/>
      <c r="D830" s="123"/>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5"/>
      <c r="B831" s="163"/>
      <c r="C831" s="123"/>
      <c r="D831" s="123"/>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5"/>
      <c r="B832" s="163"/>
      <c r="C832" s="123"/>
      <c r="D832" s="123"/>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5"/>
      <c r="B833" s="163"/>
      <c r="C833" s="123"/>
      <c r="D833" s="123"/>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5"/>
      <c r="B834" s="163"/>
      <c r="C834" s="123"/>
      <c r="D834" s="123"/>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5"/>
      <c r="B835" s="163"/>
      <c r="C835" s="123"/>
      <c r="D835" s="123"/>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5"/>
      <c r="B836" s="163"/>
      <c r="C836" s="123"/>
      <c r="D836" s="123"/>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5"/>
      <c r="B837" s="163"/>
      <c r="C837" s="123"/>
      <c r="D837" s="123"/>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5"/>
      <c r="B838" s="163"/>
      <c r="C838" s="123"/>
      <c r="D838" s="123"/>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5"/>
      <c r="B839" s="163"/>
      <c r="C839" s="123"/>
      <c r="D839" s="123"/>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5"/>
      <c r="B840" s="163"/>
      <c r="C840" s="123"/>
      <c r="D840" s="123"/>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5"/>
      <c r="B841" s="163"/>
      <c r="C841" s="123"/>
      <c r="D841" s="123"/>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5"/>
      <c r="B842" s="163"/>
      <c r="C842" s="123"/>
      <c r="D842" s="123"/>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5"/>
      <c r="B843" s="163"/>
      <c r="C843" s="123"/>
      <c r="D843" s="123"/>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5"/>
      <c r="B844" s="163"/>
      <c r="C844" s="123"/>
      <c r="D844" s="123"/>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5"/>
      <c r="B845" s="163"/>
      <c r="C845" s="123"/>
      <c r="D845" s="123"/>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5"/>
      <c r="B846" s="163"/>
      <c r="C846" s="123"/>
      <c r="D846" s="123"/>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5"/>
      <c r="B847" s="163"/>
      <c r="C847" s="123"/>
      <c r="D847" s="123"/>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5"/>
      <c r="B848" s="163"/>
      <c r="C848" s="123"/>
      <c r="D848" s="123"/>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5"/>
      <c r="B849" s="163"/>
      <c r="C849" s="123"/>
      <c r="D849" s="123"/>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5"/>
      <c r="B850" s="163"/>
      <c r="C850" s="123"/>
      <c r="D850" s="123"/>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5"/>
      <c r="B851" s="163"/>
      <c r="C851" s="123"/>
      <c r="D851" s="123"/>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5"/>
      <c r="B852" s="163"/>
      <c r="C852" s="123"/>
      <c r="D852" s="123"/>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5"/>
      <c r="B853" s="163"/>
      <c r="C853" s="123"/>
      <c r="D853" s="123"/>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5"/>
      <c r="B854" s="163"/>
      <c r="C854" s="123"/>
      <c r="D854" s="123"/>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5"/>
      <c r="B855" s="163"/>
      <c r="C855" s="123"/>
      <c r="D855" s="123"/>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5"/>
      <c r="B856" s="163"/>
      <c r="C856" s="123"/>
      <c r="D856" s="123"/>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5"/>
      <c r="B857" s="163"/>
      <c r="C857" s="123"/>
      <c r="D857" s="123"/>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5"/>
      <c r="B858" s="163"/>
      <c r="C858" s="123"/>
      <c r="D858" s="123"/>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5"/>
      <c r="B859" s="163"/>
      <c r="C859" s="123"/>
      <c r="D859" s="123"/>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5"/>
      <c r="B860" s="163"/>
      <c r="C860" s="123"/>
      <c r="D860" s="123"/>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5"/>
      <c r="B861" s="163"/>
      <c r="C861" s="123"/>
      <c r="D861" s="123"/>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5"/>
      <c r="B862" s="163"/>
      <c r="C862" s="123"/>
      <c r="D862" s="123"/>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5"/>
      <c r="B863" s="163"/>
      <c r="C863" s="123"/>
      <c r="D863" s="123"/>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5"/>
      <c r="B864" s="163"/>
      <c r="C864" s="123"/>
      <c r="D864" s="123"/>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5"/>
      <c r="B865" s="163"/>
      <c r="C865" s="123"/>
      <c r="D865" s="123"/>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5"/>
      <c r="B866" s="163"/>
      <c r="C866" s="123"/>
      <c r="D866" s="123"/>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5"/>
      <c r="B867" s="163"/>
      <c r="C867" s="123"/>
      <c r="D867" s="123"/>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5"/>
      <c r="B868" s="163"/>
      <c r="C868" s="123"/>
      <c r="D868" s="123"/>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5"/>
      <c r="B869" s="163"/>
      <c r="C869" s="123"/>
      <c r="D869" s="123"/>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5"/>
      <c r="B870" s="163"/>
      <c r="C870" s="123"/>
      <c r="D870" s="123"/>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5"/>
      <c r="B871" s="163"/>
      <c r="C871" s="123"/>
      <c r="D871" s="123"/>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5"/>
      <c r="B872" s="163"/>
      <c r="C872" s="123"/>
      <c r="D872" s="123"/>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5"/>
      <c r="B873" s="163"/>
      <c r="C873" s="123"/>
      <c r="D873" s="123"/>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5"/>
      <c r="B874" s="163"/>
      <c r="C874" s="123"/>
      <c r="D874" s="123"/>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5"/>
      <c r="B875" s="163"/>
      <c r="C875" s="123"/>
      <c r="D875" s="123"/>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5"/>
      <c r="B876" s="163"/>
      <c r="C876" s="123"/>
      <c r="D876" s="123"/>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5"/>
      <c r="B877" s="163"/>
      <c r="C877" s="123"/>
      <c r="D877" s="123"/>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5"/>
      <c r="B878" s="163"/>
      <c r="C878" s="123"/>
      <c r="D878" s="123"/>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5"/>
      <c r="B879" s="163"/>
      <c r="C879" s="123"/>
      <c r="D879" s="123"/>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5"/>
      <c r="B880" s="163"/>
      <c r="C880" s="123"/>
      <c r="D880" s="123"/>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5"/>
      <c r="B881" s="163"/>
      <c r="C881" s="123"/>
      <c r="D881" s="123"/>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5"/>
      <c r="B882" s="163"/>
      <c r="C882" s="123"/>
      <c r="D882" s="123"/>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5"/>
      <c r="B883" s="163"/>
      <c r="C883" s="123"/>
      <c r="D883" s="123"/>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5"/>
      <c r="B884" s="163"/>
      <c r="C884" s="123"/>
      <c r="D884" s="123"/>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5"/>
      <c r="B885" s="163"/>
      <c r="C885" s="123"/>
      <c r="D885" s="123"/>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5"/>
      <c r="B886" s="163"/>
      <c r="C886" s="123"/>
      <c r="D886" s="123"/>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5"/>
      <c r="B887" s="163"/>
      <c r="C887" s="123"/>
      <c r="D887" s="123"/>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5"/>
      <c r="B888" s="163"/>
      <c r="C888" s="123"/>
      <c r="D888" s="123"/>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5"/>
      <c r="B889" s="163"/>
      <c r="C889" s="123"/>
      <c r="D889" s="123"/>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5"/>
      <c r="B890" s="163"/>
      <c r="C890" s="123"/>
      <c r="D890" s="123"/>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5"/>
      <c r="B891" s="163"/>
      <c r="C891" s="123"/>
      <c r="D891" s="123"/>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5"/>
      <c r="B892" s="163"/>
      <c r="C892" s="123"/>
      <c r="D892" s="123"/>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5"/>
      <c r="B893" s="163"/>
      <c r="C893" s="123"/>
      <c r="D893" s="123"/>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5"/>
      <c r="B894" s="163"/>
      <c r="C894" s="123"/>
      <c r="D894" s="123"/>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5"/>
      <c r="B895" s="163"/>
      <c r="C895" s="123"/>
      <c r="D895" s="123"/>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5"/>
      <c r="B896" s="163"/>
      <c r="C896" s="123"/>
      <c r="D896" s="123"/>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5"/>
      <c r="B897" s="163"/>
      <c r="C897" s="123"/>
      <c r="D897" s="123"/>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5"/>
      <c r="B898" s="163"/>
      <c r="C898" s="123"/>
      <c r="D898" s="123"/>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5"/>
      <c r="B899" s="163"/>
      <c r="C899" s="123"/>
      <c r="D899" s="123"/>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5"/>
      <c r="B900" s="163"/>
      <c r="C900" s="123"/>
      <c r="D900" s="123"/>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5"/>
      <c r="B901" s="163"/>
      <c r="C901" s="123"/>
      <c r="D901" s="123"/>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5"/>
      <c r="B902" s="163"/>
      <c r="C902" s="123"/>
      <c r="D902" s="123"/>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5"/>
      <c r="B903" s="163"/>
      <c r="C903" s="123"/>
      <c r="D903" s="123"/>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5"/>
      <c r="B904" s="163"/>
      <c r="C904" s="123"/>
      <c r="D904" s="123"/>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5"/>
      <c r="B905" s="163"/>
      <c r="C905" s="123"/>
      <c r="D905" s="123"/>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5"/>
      <c r="B906" s="163"/>
      <c r="C906" s="123"/>
      <c r="D906" s="123"/>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5"/>
      <c r="B907" s="163"/>
      <c r="C907" s="123"/>
      <c r="D907" s="123"/>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5"/>
      <c r="B908" s="163"/>
      <c r="C908" s="123"/>
      <c r="D908" s="123"/>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5"/>
      <c r="B909" s="163"/>
      <c r="C909" s="123"/>
      <c r="D909" s="123"/>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5"/>
      <c r="B910" s="163"/>
      <c r="C910" s="123"/>
      <c r="D910" s="123"/>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5"/>
      <c r="B911" s="163"/>
      <c r="C911" s="123"/>
      <c r="D911" s="123"/>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5"/>
      <c r="B912" s="163"/>
      <c r="C912" s="123"/>
      <c r="D912" s="123"/>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5"/>
      <c r="B913" s="163"/>
      <c r="C913" s="123"/>
      <c r="D913" s="123"/>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5"/>
      <c r="B914" s="163"/>
      <c r="C914" s="123"/>
      <c r="D914" s="123"/>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5"/>
      <c r="B915" s="163"/>
      <c r="C915" s="123"/>
      <c r="D915" s="123"/>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5"/>
      <c r="B916" s="163"/>
      <c r="C916" s="123"/>
      <c r="D916" s="123"/>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5"/>
      <c r="B917" s="163"/>
      <c r="C917" s="123"/>
      <c r="D917" s="123"/>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5"/>
      <c r="B918" s="163"/>
      <c r="C918" s="123"/>
      <c r="D918" s="123"/>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5"/>
      <c r="B919" s="163"/>
      <c r="C919" s="123"/>
      <c r="D919" s="123"/>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5"/>
      <c r="B920" s="163"/>
      <c r="C920" s="123"/>
      <c r="D920" s="123"/>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5"/>
      <c r="B921" s="163"/>
      <c r="C921" s="123"/>
      <c r="D921" s="123"/>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5"/>
      <c r="B922" s="163"/>
      <c r="C922" s="123"/>
      <c r="D922" s="123"/>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5"/>
      <c r="B923" s="163"/>
      <c r="C923" s="123"/>
      <c r="D923" s="123"/>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5"/>
      <c r="B924" s="163"/>
      <c r="C924" s="123"/>
      <c r="D924" s="123"/>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5"/>
      <c r="B925" s="163"/>
      <c r="C925" s="123"/>
      <c r="D925" s="123"/>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5"/>
      <c r="B926" s="163"/>
      <c r="C926" s="123"/>
      <c r="D926" s="123"/>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5"/>
      <c r="B927" s="163"/>
      <c r="C927" s="123"/>
      <c r="D927" s="123"/>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5"/>
      <c r="B928" s="163"/>
      <c r="C928" s="123"/>
      <c r="D928" s="123"/>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5"/>
      <c r="B929" s="163"/>
      <c r="C929" s="123"/>
      <c r="D929" s="123"/>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5"/>
      <c r="B930" s="163"/>
      <c r="C930" s="123"/>
      <c r="D930" s="123"/>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5"/>
      <c r="B931" s="163"/>
      <c r="C931" s="123"/>
      <c r="D931" s="123"/>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5"/>
      <c r="B932" s="163"/>
      <c r="C932" s="123"/>
      <c r="D932" s="123"/>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5"/>
      <c r="B933" s="163"/>
      <c r="C933" s="123"/>
      <c r="D933" s="123"/>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5"/>
      <c r="B934" s="163"/>
      <c r="C934" s="123"/>
      <c r="D934" s="123"/>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5"/>
      <c r="B935" s="163"/>
      <c r="C935" s="123"/>
      <c r="D935" s="123"/>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5"/>
      <c r="B936" s="163"/>
      <c r="C936" s="123"/>
      <c r="D936" s="123"/>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5"/>
      <c r="B937" s="163"/>
      <c r="C937" s="123"/>
      <c r="D937" s="123"/>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5"/>
      <c r="B938" s="163"/>
      <c r="C938" s="123"/>
      <c r="D938" s="123"/>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5"/>
      <c r="B939" s="163"/>
      <c r="C939" s="123"/>
      <c r="D939" s="123"/>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5"/>
      <c r="B940" s="163"/>
      <c r="C940" s="123"/>
      <c r="D940" s="123"/>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5"/>
      <c r="B941" s="163"/>
      <c r="C941" s="123"/>
      <c r="D941" s="123"/>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5"/>
      <c r="B942" s="163"/>
      <c r="C942" s="123"/>
      <c r="D942" s="123"/>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5"/>
      <c r="B943" s="163"/>
      <c r="C943" s="123"/>
      <c r="D943" s="123"/>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5"/>
      <c r="B944" s="163"/>
      <c r="C944" s="123"/>
      <c r="D944" s="123"/>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5"/>
      <c r="B945" s="163"/>
      <c r="C945" s="123"/>
      <c r="D945" s="123"/>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5"/>
      <c r="B946" s="163"/>
      <c r="C946" s="123"/>
      <c r="D946" s="123"/>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5"/>
      <c r="B947" s="163"/>
      <c r="C947" s="123"/>
      <c r="D947" s="123"/>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5"/>
      <c r="B948" s="163"/>
      <c r="C948" s="123"/>
      <c r="D948" s="123"/>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5"/>
      <c r="B949" s="163"/>
      <c r="C949" s="123"/>
      <c r="D949" s="123"/>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5"/>
      <c r="B950" s="163"/>
      <c r="C950" s="123"/>
      <c r="D950" s="123"/>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5"/>
      <c r="B951" s="163"/>
      <c r="C951" s="123"/>
      <c r="D951" s="123"/>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5"/>
      <c r="B952" s="163"/>
      <c r="C952" s="123"/>
      <c r="D952" s="123"/>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5"/>
      <c r="B953" s="163"/>
      <c r="C953" s="123"/>
      <c r="D953" s="123"/>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5"/>
      <c r="B954" s="163"/>
      <c r="C954" s="123"/>
      <c r="D954" s="123"/>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5"/>
      <c r="B955" s="163"/>
      <c r="C955" s="123"/>
      <c r="D955" s="123"/>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5"/>
      <c r="B956" s="163"/>
      <c r="C956" s="123"/>
      <c r="D956" s="123"/>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5"/>
      <c r="B957" s="163"/>
      <c r="C957" s="123"/>
      <c r="D957" s="123"/>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5"/>
      <c r="B958" s="163"/>
      <c r="C958" s="123"/>
      <c r="D958" s="123"/>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5"/>
      <c r="B959" s="163"/>
      <c r="C959" s="123"/>
      <c r="D959" s="123"/>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5"/>
      <c r="B960" s="163"/>
      <c r="C960" s="123"/>
      <c r="D960" s="123"/>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5"/>
      <c r="B961" s="163"/>
      <c r="C961" s="123"/>
      <c r="D961" s="123"/>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5"/>
      <c r="B962" s="163"/>
      <c r="C962" s="123"/>
      <c r="D962" s="123"/>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5"/>
      <c r="B963" s="163"/>
      <c r="C963" s="123"/>
      <c r="D963" s="123"/>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5"/>
      <c r="B964" s="163"/>
      <c r="C964" s="123"/>
      <c r="D964" s="123"/>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5"/>
      <c r="B965" s="163"/>
      <c r="C965" s="123"/>
      <c r="D965" s="123"/>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5"/>
      <c r="B966" s="163"/>
      <c r="C966" s="123"/>
      <c r="D966" s="123"/>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5"/>
      <c r="B967" s="163"/>
      <c r="C967" s="123"/>
      <c r="D967" s="123"/>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5"/>
      <c r="B968" s="163"/>
      <c r="C968" s="123"/>
      <c r="D968" s="123"/>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5"/>
      <c r="B969" s="163"/>
      <c r="C969" s="123"/>
      <c r="D969" s="123"/>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5"/>
      <c r="B970" s="163"/>
      <c r="C970" s="123"/>
      <c r="D970" s="123"/>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5"/>
      <c r="B971" s="163"/>
      <c r="C971" s="123"/>
      <c r="D971" s="123"/>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5"/>
      <c r="B972" s="163"/>
      <c r="C972" s="123"/>
      <c r="D972" s="123"/>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5"/>
      <c r="B973" s="163"/>
      <c r="C973" s="123"/>
      <c r="D973" s="123"/>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5"/>
      <c r="B974" s="163"/>
      <c r="C974" s="123"/>
      <c r="D974" s="123"/>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5"/>
      <c r="B975" s="163"/>
      <c r="C975" s="123"/>
      <c r="D975" s="123"/>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5"/>
      <c r="B976" s="163"/>
      <c r="C976" s="123"/>
      <c r="D976" s="123"/>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5"/>
      <c r="B977" s="163"/>
      <c r="C977" s="123"/>
      <c r="D977" s="123"/>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5"/>
      <c r="B978" s="163"/>
      <c r="C978" s="123"/>
      <c r="D978" s="123"/>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5"/>
      <c r="B979" s="163"/>
      <c r="C979" s="123"/>
      <c r="D979" s="123"/>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5"/>
      <c r="B980" s="163"/>
      <c r="C980" s="123"/>
      <c r="D980" s="123"/>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5"/>
      <c r="B981" s="163"/>
      <c r="C981" s="123"/>
      <c r="D981" s="123"/>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5"/>
      <c r="B982" s="163"/>
      <c r="C982" s="123"/>
      <c r="D982" s="123"/>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5"/>
      <c r="B983" s="163"/>
      <c r="C983" s="123"/>
      <c r="D983" s="123"/>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5"/>
      <c r="B984" s="163"/>
      <c r="C984" s="123"/>
      <c r="D984" s="123"/>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5"/>
      <c r="B985" s="163"/>
      <c r="C985" s="123"/>
      <c r="D985" s="123"/>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5"/>
      <c r="B986" s="163"/>
      <c r="C986" s="123"/>
      <c r="D986" s="123"/>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5"/>
      <c r="B987" s="163"/>
      <c r="C987" s="123"/>
      <c r="D987" s="123"/>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5"/>
      <c r="B988" s="163"/>
      <c r="C988" s="123"/>
      <c r="D988" s="123"/>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5"/>
      <c r="B989" s="163"/>
      <c r="C989" s="123"/>
      <c r="D989" s="123"/>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5"/>
      <c r="B990" s="163"/>
      <c r="C990" s="123"/>
      <c r="D990" s="123"/>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5"/>
      <c r="B991" s="163"/>
      <c r="C991" s="123"/>
      <c r="D991" s="123"/>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5"/>
      <c r="B992" s="163"/>
      <c r="C992" s="123"/>
      <c r="D992" s="123"/>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5"/>
      <c r="B993" s="163"/>
      <c r="C993" s="123"/>
      <c r="D993" s="123"/>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5"/>
      <c r="B994" s="163"/>
      <c r="C994" s="123"/>
      <c r="D994" s="123"/>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5"/>
      <c r="B995" s="163"/>
      <c r="C995" s="123"/>
      <c r="D995" s="123"/>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5"/>
      <c r="B996" s="163"/>
      <c r="C996" s="123"/>
      <c r="D996" s="123"/>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5"/>
      <c r="B997" s="163"/>
      <c r="C997" s="123"/>
      <c r="D997" s="123"/>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5"/>
      <c r="B998" s="163"/>
      <c r="C998" s="123"/>
      <c r="D998" s="123"/>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5"/>
      <c r="B999" s="163"/>
      <c r="C999" s="123"/>
      <c r="D999" s="123"/>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5"/>
      <c r="B1000" s="163"/>
      <c r="C1000" s="123"/>
      <c r="D1000" s="123"/>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6"/>
      <c r="B1001" s="398" t="str">
        <f ca="1">OFFSET(L!$C$1,MATCH("General"&amp;"Cpy",L!$A:$A,0)-1,SL,,)</f>
        <v>© 2016 Conflict-Free Sourcing Initiative. All rights reserved.</v>
      </c>
      <c r="C1001" s="398"/>
      <c r="D1001" s="398"/>
      <c r="E1001" s="31"/>
    </row>
    <row r="1002" spans="1:35" ht="13.5" thickTop="1">
      <c r="D1002" s="130"/>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44"/>
  <sheetViews>
    <sheetView zoomScale="75" zoomScaleNormal="75" workbookViewId="0">
      <pane ySplit="4" topLeftCell="A5" activePane="bottomLeft" state="frozen"/>
      <selection pane="bottomLeft" activeCell="A5" sqref="A5"/>
    </sheetView>
  </sheetViews>
  <sheetFormatPr defaultColWidth="8.75" defaultRowHeight="10.5"/>
  <cols>
    <col min="1" max="1" width="9.25" style="45" bestFit="1" customWidth="1"/>
    <col min="2" max="2" width="42.875" style="45" customWidth="1"/>
    <col min="3" max="3" width="40.25" style="45" customWidth="1"/>
    <col min="4" max="4" width="22.75" style="45" customWidth="1"/>
    <col min="5" max="5" width="12.625" style="45" customWidth="1"/>
    <col min="6" max="6" width="12.625" style="201" customWidth="1"/>
    <col min="7" max="7" width="15.375" style="45" customWidth="1"/>
    <col min="8" max="8" width="23.875" style="45" customWidth="1"/>
    <col min="9" max="9" width="20.875" style="45" customWidth="1"/>
    <col min="10" max="10" width="38.625" style="45" hidden="1" customWidth="1"/>
    <col min="11" max="11" width="24.25" style="45" hidden="1" customWidth="1"/>
    <col min="12" max="12" width="17.5" style="45" customWidth="1"/>
    <col min="13" max="13" width="16.25" style="45" customWidth="1"/>
    <col min="14" max="16384" width="8.75" style="45"/>
  </cols>
  <sheetData>
    <row r="1" spans="1:13" ht="134.25" customHeight="1">
      <c r="A1" s="399" t="str">
        <f ca="1">OFFSET(L!$C$1,MATCH("Smelter Reference List"&amp;ADDRESS(ROW(),COLUMN(),4),L!$A:$A,0)-1,SL,,)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399"/>
      <c r="C1" s="399"/>
      <c r="D1" s="399"/>
      <c r="E1" s="399"/>
      <c r="F1" s="399"/>
      <c r="G1" s="399"/>
    </row>
    <row r="2" spans="1:13">
      <c r="A2" s="400"/>
      <c r="B2" s="400"/>
      <c r="C2" s="400"/>
      <c r="D2" s="400"/>
      <c r="E2" s="400"/>
      <c r="F2" s="400"/>
      <c r="G2" s="400"/>
      <c r="H2" s="400"/>
      <c r="I2" s="400"/>
    </row>
    <row r="3" spans="1:13">
      <c r="A3" s="400"/>
      <c r="B3" s="400"/>
      <c r="C3" s="400"/>
      <c r="D3" s="400"/>
      <c r="E3" s="400"/>
      <c r="F3" s="400"/>
      <c r="G3" s="400"/>
      <c r="H3" s="400"/>
      <c r="I3" s="400"/>
    </row>
    <row r="4" spans="1:13" s="240" customFormat="1" ht="42">
      <c r="A4" s="207" t="str">
        <f ca="1">OFFSET(L!$C$1,MATCH("Smelter Reference List"&amp;ADDRESS(ROW(),COLUMN(),4),L!$A:$A,0)-1,SL,,)</f>
        <v>Metal</v>
      </c>
      <c r="B4" s="207" t="str">
        <f ca="1">OFFSET(L!$C$1,MATCH("Smelter Reference List"&amp;ADDRESS(ROW(),COLUMN(),4),L!$A:$A,0)-1,SL,,)</f>
        <v>Smelter Reference List</v>
      </c>
      <c r="C4" s="207" t="str">
        <f ca="1">OFFSET(L!$C$1,MATCH("Smelter Reference List"&amp;ADDRESS(ROW(),COLUMN(),4),L!$A:$A,0)-1,SL,,)</f>
        <v>Standard Smelter Names</v>
      </c>
      <c r="D4" s="207" t="str">
        <f ca="1">OFFSET(L!$C$1,MATCH("Smelter Reference List"&amp;ADDRESS(ROW(),COLUMN(),4),L!$A:$A,0)-1,SL,,)</f>
        <v>Smelter Facility Location: Country</v>
      </c>
      <c r="E4" s="207" t="str">
        <f ca="1">OFFSET(L!$C$1,MATCH("Smelter Reference List"&amp;ADDRESS(ROW(),COLUMN(),4),L!$A:$A,0)-1,SL,,)</f>
        <v>New Smelter ID</v>
      </c>
      <c r="F4" s="207" t="str">
        <f ca="1">OFFSET(L!$C$1,MATCH("Smelter Reference List"&amp;ADDRESS(ROW(),COLUMN(),4),L!$A:$A,0)-1,SL,,)</f>
        <v>Source of Smelter Identification Number</v>
      </c>
      <c r="G4" s="207" t="str">
        <f ca="1">OFFSET(L!$C$1,MATCH("Smelter Reference List"&amp;ADDRESS(ROW(),COLUMN(),4),L!$A:$A,0)-1,SL,,)</f>
        <v xml:space="preserve">Smelter Street </v>
      </c>
      <c r="H4" s="207" t="str">
        <f ca="1">OFFSET(L!$C$1,MATCH("Smelter Reference List"&amp;ADDRESS(ROW(),COLUMN(),4),L!$A:$A,0)-1,SL,,)</f>
        <v>Smelter City</v>
      </c>
      <c r="I4" s="207" t="str">
        <f ca="1">OFFSET(L!$C$1,MATCH("Smelter Reference List"&amp;ADDRESS(ROW(),COLUMN(),4),L!$A:$A,0)-1,SL,,)</f>
        <v>Smelter Facility Location: State / Province</v>
      </c>
      <c r="J4" s="207" t="s">
        <v>1430</v>
      </c>
      <c r="K4" s="207" t="s">
        <v>1430</v>
      </c>
      <c r="L4" s="241"/>
      <c r="M4" s="241"/>
    </row>
    <row r="5" spans="1:13" ht="10.5" customHeight="1">
      <c r="A5" s="299" t="s">
        <v>2290</v>
      </c>
      <c r="B5" s="299" t="s">
        <v>4892</v>
      </c>
      <c r="C5" s="299" t="s">
        <v>4892</v>
      </c>
      <c r="D5" s="299" t="s">
        <v>4880</v>
      </c>
      <c r="E5" s="299" t="s">
        <v>4893</v>
      </c>
      <c r="F5" s="299" t="s">
        <v>3060</v>
      </c>
      <c r="G5" s="299"/>
      <c r="H5" s="299" t="s">
        <v>4894</v>
      </c>
      <c r="I5" s="299" t="s">
        <v>4895</v>
      </c>
      <c r="J5" s="45" t="str">
        <f t="shared" ref="J5:J67" si="0">A5&amp;B5</f>
        <v>GoldAbington Reldan Metals, LLC</v>
      </c>
      <c r="K5" s="45" t="str">
        <f t="shared" ref="K5:K67" si="1">A5&amp;B5</f>
        <v>GoldAbington Reldan Metals, LLC</v>
      </c>
      <c r="L5" s="244"/>
    </row>
    <row r="6" spans="1:13" ht="10.5" customHeight="1">
      <c r="A6" s="299" t="s">
        <v>2290</v>
      </c>
      <c r="B6" s="299" t="s">
        <v>31</v>
      </c>
      <c r="C6" s="299" t="s">
        <v>1294</v>
      </c>
      <c r="D6" s="299" t="s">
        <v>4880</v>
      </c>
      <c r="E6" s="299" t="s">
        <v>1295</v>
      </c>
      <c r="F6" s="299" t="s">
        <v>3060</v>
      </c>
      <c r="G6" s="299"/>
      <c r="H6" s="299" t="s">
        <v>3227</v>
      </c>
      <c r="I6" s="299" t="s">
        <v>3165</v>
      </c>
      <c r="J6" s="45" t="str">
        <f t="shared" si="0"/>
        <v>GoldAccurate Refining Group</v>
      </c>
      <c r="K6" s="45" t="str">
        <f t="shared" si="1"/>
        <v>GoldAccurate Refining Group</v>
      </c>
      <c r="L6" s="244"/>
    </row>
    <row r="7" spans="1:13" ht="10.5" customHeight="1">
      <c r="A7" s="299" t="s">
        <v>2290</v>
      </c>
      <c r="B7" s="299" t="s">
        <v>2636</v>
      </c>
      <c r="C7" s="299" t="s">
        <v>2636</v>
      </c>
      <c r="D7" s="299" t="s">
        <v>4880</v>
      </c>
      <c r="E7" s="299" t="s">
        <v>2637</v>
      </c>
      <c r="F7" s="299" t="s">
        <v>3060</v>
      </c>
      <c r="G7" s="299"/>
      <c r="H7" s="299" t="s">
        <v>3061</v>
      </c>
      <c r="I7" s="299" t="s">
        <v>3062</v>
      </c>
      <c r="J7" s="45" t="str">
        <f t="shared" si="0"/>
        <v>GoldAdvanced Chemical Company</v>
      </c>
      <c r="K7" s="45" t="str">
        <f t="shared" si="1"/>
        <v>GoldAdvanced Chemical Company</v>
      </c>
      <c r="L7" s="244"/>
    </row>
    <row r="8" spans="1:13" ht="10.5" customHeight="1">
      <c r="A8" s="299" t="s">
        <v>2290</v>
      </c>
      <c r="B8" s="299" t="s">
        <v>3255</v>
      </c>
      <c r="C8" s="299" t="s">
        <v>2289</v>
      </c>
      <c r="D8" s="299" t="s">
        <v>2124</v>
      </c>
      <c r="E8" s="299" t="s">
        <v>1309</v>
      </c>
      <c r="F8" s="299" t="s">
        <v>3060</v>
      </c>
      <c r="G8" s="299"/>
      <c r="H8" s="299" t="s">
        <v>3253</v>
      </c>
      <c r="I8" s="299" t="s">
        <v>3254</v>
      </c>
      <c r="J8" s="45" t="str">
        <f t="shared" si="0"/>
        <v>GoldAGR Mathey</v>
      </c>
      <c r="K8" s="45" t="str">
        <f t="shared" si="1"/>
        <v>GoldAGR Mathey</v>
      </c>
      <c r="L8" s="244"/>
    </row>
    <row r="9" spans="1:13" ht="10.5" customHeight="1">
      <c r="A9" s="299" t="s">
        <v>2290</v>
      </c>
      <c r="B9" s="299" t="s">
        <v>3256</v>
      </c>
      <c r="C9" s="299" t="s">
        <v>2289</v>
      </c>
      <c r="D9" s="299" t="s">
        <v>2124</v>
      </c>
      <c r="E9" s="299" t="s">
        <v>1309</v>
      </c>
      <c r="F9" s="299" t="s">
        <v>3060</v>
      </c>
      <c r="G9" s="299"/>
      <c r="H9" s="299" t="s">
        <v>3253</v>
      </c>
      <c r="I9" s="299" t="s">
        <v>3254</v>
      </c>
      <c r="J9" s="45" t="str">
        <f t="shared" si="0"/>
        <v>GoldAGR(Perth Mint Australia)</v>
      </c>
      <c r="K9" s="45" t="str">
        <f t="shared" si="1"/>
        <v>GoldAGR(Perth Mint Australia)</v>
      </c>
      <c r="L9" s="244"/>
    </row>
    <row r="10" spans="1:13" ht="10.5" customHeight="1">
      <c r="A10" s="299" t="s">
        <v>2290</v>
      </c>
      <c r="B10" s="299" t="s">
        <v>4036</v>
      </c>
      <c r="C10" s="299" t="s">
        <v>4036</v>
      </c>
      <c r="D10" s="299" t="s">
        <v>2217</v>
      </c>
      <c r="E10" s="299" t="s">
        <v>1212</v>
      </c>
      <c r="F10" s="299" t="s">
        <v>3060</v>
      </c>
      <c r="G10" s="299"/>
      <c r="H10" s="299" t="s">
        <v>3063</v>
      </c>
      <c r="I10" s="299" t="s">
        <v>3064</v>
      </c>
      <c r="J10" s="45" t="str">
        <f t="shared" si="0"/>
        <v>GoldAida Chemical Industries Co., Ltd.</v>
      </c>
      <c r="K10" s="45" t="str">
        <f t="shared" si="1"/>
        <v>GoldAida Chemical Industries Co., Ltd.</v>
      </c>
      <c r="L10" s="244"/>
    </row>
    <row r="11" spans="1:13" ht="10.5" customHeight="1">
      <c r="A11" s="299" t="s">
        <v>2290</v>
      </c>
      <c r="B11" s="299" t="s">
        <v>3286</v>
      </c>
      <c r="C11" s="299" t="s">
        <v>3286</v>
      </c>
      <c r="D11" s="299" t="s">
        <v>2117</v>
      </c>
      <c r="E11" s="299" t="s">
        <v>3287</v>
      </c>
      <c r="F11" s="299" t="s">
        <v>3060</v>
      </c>
      <c r="G11" s="299"/>
      <c r="H11" s="299" t="s">
        <v>3288</v>
      </c>
      <c r="I11" s="299" t="s">
        <v>3288</v>
      </c>
      <c r="J11" s="45" t="str">
        <f t="shared" si="0"/>
        <v>GoldAl Etihad Gold Refinery DMCC</v>
      </c>
      <c r="K11" s="45" t="str">
        <f t="shared" si="1"/>
        <v>GoldAl Etihad Gold Refinery DMCC</v>
      </c>
      <c r="L11" s="244"/>
    </row>
    <row r="12" spans="1:13" ht="10.5" customHeight="1">
      <c r="A12" s="299" t="s">
        <v>2290</v>
      </c>
      <c r="B12" s="299" t="s">
        <v>69</v>
      </c>
      <c r="C12" s="299" t="s">
        <v>69</v>
      </c>
      <c r="D12" s="299" t="s">
        <v>2164</v>
      </c>
      <c r="E12" s="299" t="s">
        <v>1213</v>
      </c>
      <c r="F12" s="299" t="s">
        <v>3060</v>
      </c>
      <c r="G12" s="299"/>
      <c r="H12" s="299" t="s">
        <v>3065</v>
      </c>
      <c r="I12" s="299" t="s">
        <v>3066</v>
      </c>
      <c r="J12" s="45" t="str">
        <f t="shared" si="0"/>
        <v>GoldAllgemeine Gold-und Silberscheideanstalt A.G.</v>
      </c>
      <c r="K12" s="45" t="str">
        <f t="shared" si="1"/>
        <v>GoldAllgemeine Gold-und Silberscheideanstalt A.G.</v>
      </c>
      <c r="L12" s="244"/>
    </row>
    <row r="13" spans="1:13" ht="10.5" customHeight="1">
      <c r="A13" s="299" t="s">
        <v>2290</v>
      </c>
      <c r="B13" s="299" t="s">
        <v>1168</v>
      </c>
      <c r="C13" s="299" t="s">
        <v>1168</v>
      </c>
      <c r="D13" s="299" t="s">
        <v>1731</v>
      </c>
      <c r="E13" s="299" t="s">
        <v>1214</v>
      </c>
      <c r="F13" s="299" t="s">
        <v>3060</v>
      </c>
      <c r="G13" s="299"/>
      <c r="H13" s="299" t="s">
        <v>3067</v>
      </c>
      <c r="I13" s="299" t="s">
        <v>3068</v>
      </c>
      <c r="J13" s="45" t="str">
        <f t="shared" si="0"/>
        <v>GoldAlmalyk Mining and Metallurgical Complex (AMMC)</v>
      </c>
      <c r="K13" s="45" t="str">
        <f t="shared" si="1"/>
        <v>GoldAlmalyk Mining and Metallurgical Complex (AMMC)</v>
      </c>
      <c r="L13" s="244"/>
    </row>
    <row r="14" spans="1:13" ht="10.5" customHeight="1">
      <c r="A14" s="299" t="s">
        <v>2290</v>
      </c>
      <c r="B14" s="299" t="s">
        <v>3076</v>
      </c>
      <c r="C14" s="299" t="s">
        <v>4545</v>
      </c>
      <c r="D14" s="299" t="s">
        <v>2217</v>
      </c>
      <c r="E14" s="299" t="s">
        <v>1217</v>
      </c>
      <c r="F14" s="299" t="s">
        <v>3060</v>
      </c>
      <c r="G14" s="299"/>
      <c r="H14" s="299" t="s">
        <v>3074</v>
      </c>
      <c r="I14" s="299" t="s">
        <v>3075</v>
      </c>
      <c r="J14" s="45" t="str">
        <f t="shared" si="0"/>
        <v>GoldAmagasaki Factory, Hyogo Prefecture, Japan</v>
      </c>
      <c r="K14" s="45" t="str">
        <f t="shared" si="1"/>
        <v>GoldAmagasaki Factory, Hyogo Prefecture, Japan</v>
      </c>
      <c r="L14" s="244"/>
    </row>
    <row r="15" spans="1:13" ht="10.5" customHeight="1">
      <c r="A15" s="299" t="s">
        <v>2290</v>
      </c>
      <c r="B15" s="299" t="s">
        <v>3069</v>
      </c>
      <c r="C15" s="299" t="s">
        <v>3069</v>
      </c>
      <c r="D15" s="299" t="s">
        <v>2139</v>
      </c>
      <c r="E15" s="299" t="s">
        <v>1215</v>
      </c>
      <c r="F15" s="299" t="s">
        <v>3060</v>
      </c>
      <c r="G15" s="299"/>
      <c r="H15" s="299" t="s">
        <v>3070</v>
      </c>
      <c r="I15" s="299" t="s">
        <v>3071</v>
      </c>
      <c r="J15" s="45" t="str">
        <f t="shared" si="0"/>
        <v>GoldAngloGold Ashanti Córrego do Sítio Mineração</v>
      </c>
      <c r="K15" s="45" t="str">
        <f t="shared" si="1"/>
        <v>GoldAngloGold Ashanti Córrego do Sítio Mineração</v>
      </c>
      <c r="L15" s="244"/>
    </row>
    <row r="16" spans="1:13" ht="10.5" customHeight="1">
      <c r="A16" s="299" t="s">
        <v>2290</v>
      </c>
      <c r="B16" s="299" t="s">
        <v>3243</v>
      </c>
      <c r="C16" s="299" t="s">
        <v>4136</v>
      </c>
      <c r="D16" s="299" t="s">
        <v>2150</v>
      </c>
      <c r="E16" s="299" t="s">
        <v>1303</v>
      </c>
      <c r="F16" s="299" t="s">
        <v>3060</v>
      </c>
      <c r="G16" s="299"/>
      <c r="H16" s="299" t="s">
        <v>3241</v>
      </c>
      <c r="I16" s="299" t="s">
        <v>3242</v>
      </c>
      <c r="J16" s="45" t="str">
        <f t="shared" si="0"/>
        <v>GoldAnhui Tongling Nonferrous Metal Mining Co., Ltd.</v>
      </c>
      <c r="K16" s="45" t="str">
        <f t="shared" si="1"/>
        <v>GoldAnhui Tongling Nonferrous Metal Mining Co., Ltd.</v>
      </c>
      <c r="L16" s="244"/>
    </row>
    <row r="17" spans="1:12" ht="10.5" customHeight="1">
      <c r="A17" s="299" t="s">
        <v>2290</v>
      </c>
      <c r="B17" s="299" t="s">
        <v>3257</v>
      </c>
      <c r="C17" s="299" t="s">
        <v>2289</v>
      </c>
      <c r="D17" s="299" t="s">
        <v>2124</v>
      </c>
      <c r="E17" s="299" t="s">
        <v>1309</v>
      </c>
      <c r="F17" s="299" t="s">
        <v>3060</v>
      </c>
      <c r="G17" s="299"/>
      <c r="H17" s="299" t="s">
        <v>3253</v>
      </c>
      <c r="I17" s="299" t="s">
        <v>3254</v>
      </c>
      <c r="J17" s="45" t="str">
        <f t="shared" si="0"/>
        <v>GoldANZ (Perth Mint 4N)</v>
      </c>
      <c r="K17" s="45" t="str">
        <f t="shared" si="1"/>
        <v>GoldANZ (Perth Mint 4N)</v>
      </c>
      <c r="L17" s="244"/>
    </row>
    <row r="18" spans="1:12" ht="10.5" customHeight="1">
      <c r="A18" s="299" t="s">
        <v>2290</v>
      </c>
      <c r="B18" s="299" t="s">
        <v>4544</v>
      </c>
      <c r="C18" s="299" t="s">
        <v>4544</v>
      </c>
      <c r="D18" s="299" t="s">
        <v>2148</v>
      </c>
      <c r="E18" s="299" t="s">
        <v>1216</v>
      </c>
      <c r="F18" s="299" t="s">
        <v>3060</v>
      </c>
      <c r="G18" s="299"/>
      <c r="H18" s="299" t="s">
        <v>3072</v>
      </c>
      <c r="I18" s="299" t="s">
        <v>3073</v>
      </c>
      <c r="J18" s="45" t="str">
        <f t="shared" si="0"/>
        <v>GoldArgor-Heraeus S.A.</v>
      </c>
      <c r="K18" s="45" t="str">
        <f t="shared" si="1"/>
        <v>GoldArgor-Heraeus S.A.</v>
      </c>
      <c r="L18" s="244"/>
    </row>
    <row r="19" spans="1:12" ht="10.5" customHeight="1">
      <c r="A19" s="299" t="s">
        <v>2290</v>
      </c>
      <c r="B19" s="299" t="s">
        <v>4545</v>
      </c>
      <c r="C19" s="299" t="s">
        <v>4545</v>
      </c>
      <c r="D19" s="299" t="s">
        <v>2217</v>
      </c>
      <c r="E19" s="299" t="s">
        <v>1217</v>
      </c>
      <c r="F19" s="299" t="s">
        <v>3060</v>
      </c>
      <c r="G19" s="299"/>
      <c r="H19" s="299" t="s">
        <v>3074</v>
      </c>
      <c r="I19" s="299" t="s">
        <v>3075</v>
      </c>
      <c r="J19" s="45" t="str">
        <f t="shared" si="0"/>
        <v>GoldAsahi Pretec Corp.</v>
      </c>
      <c r="K19" s="45" t="str">
        <f t="shared" si="1"/>
        <v>GoldAsahi Pretec Corp.</v>
      </c>
      <c r="L19" s="244"/>
    </row>
    <row r="20" spans="1:12" ht="10.5" customHeight="1">
      <c r="A20" s="299" t="s">
        <v>2290</v>
      </c>
      <c r="B20" s="299" t="s">
        <v>4546</v>
      </c>
      <c r="C20" s="299" t="s">
        <v>4546</v>
      </c>
      <c r="D20" s="299" t="s">
        <v>2146</v>
      </c>
      <c r="E20" s="299" t="s">
        <v>1252</v>
      </c>
      <c r="F20" s="299" t="s">
        <v>3060</v>
      </c>
      <c r="G20" s="299"/>
      <c r="H20" s="299" t="s">
        <v>3144</v>
      </c>
      <c r="I20" s="299" t="s">
        <v>3145</v>
      </c>
      <c r="J20" s="45" t="str">
        <f t="shared" si="0"/>
        <v>GoldAsahi Refining Canada Ltd.</v>
      </c>
      <c r="K20" s="45" t="str">
        <f t="shared" si="1"/>
        <v>GoldAsahi Refining Canada Ltd.</v>
      </c>
      <c r="L20" s="244"/>
    </row>
    <row r="21" spans="1:12" ht="10.5" customHeight="1">
      <c r="A21" s="299" t="s">
        <v>2290</v>
      </c>
      <c r="B21" s="299" t="s">
        <v>4152</v>
      </c>
      <c r="C21" s="299" t="s">
        <v>4152</v>
      </c>
      <c r="D21" s="299" t="s">
        <v>4880</v>
      </c>
      <c r="E21" s="299" t="s">
        <v>1251</v>
      </c>
      <c r="F21" s="299" t="s">
        <v>3060</v>
      </c>
      <c r="G21" s="299"/>
      <c r="H21" s="299" t="s">
        <v>3141</v>
      </c>
      <c r="I21" s="299" t="s">
        <v>3142</v>
      </c>
      <c r="J21" s="45" t="str">
        <f t="shared" si="0"/>
        <v>GoldAsahi Refining USA Inc.</v>
      </c>
      <c r="K21" s="45" t="str">
        <f t="shared" si="1"/>
        <v>GoldAsahi Refining USA Inc.</v>
      </c>
      <c r="L21" s="244"/>
    </row>
    <row r="22" spans="1:12" ht="10.5" customHeight="1">
      <c r="A22" s="299" t="s">
        <v>2290</v>
      </c>
      <c r="B22" s="299" t="s">
        <v>4037</v>
      </c>
      <c r="C22" s="299" t="s">
        <v>4037</v>
      </c>
      <c r="D22" s="299" t="s">
        <v>2217</v>
      </c>
      <c r="E22" s="299" t="s">
        <v>1218</v>
      </c>
      <c r="F22" s="299" t="s">
        <v>3060</v>
      </c>
      <c r="G22" s="299"/>
      <c r="H22" s="299" t="s">
        <v>3077</v>
      </c>
      <c r="I22" s="299" t="s">
        <v>3078</v>
      </c>
      <c r="J22" s="45" t="str">
        <f t="shared" si="0"/>
        <v>GoldAsaka Riken Co., Ltd.</v>
      </c>
      <c r="K22" s="45" t="str">
        <f t="shared" si="1"/>
        <v>GoldAsaka Riken Co., Ltd.</v>
      </c>
      <c r="L22" s="244"/>
    </row>
    <row r="23" spans="1:12" ht="10.5" customHeight="1">
      <c r="A23" s="299" t="s">
        <v>2290</v>
      </c>
      <c r="B23" s="299" t="s">
        <v>2414</v>
      </c>
      <c r="C23" s="299" t="s">
        <v>1169</v>
      </c>
      <c r="D23" s="299" t="s">
        <v>1724</v>
      </c>
      <c r="E23" s="299" t="s">
        <v>1219</v>
      </c>
      <c r="F23" s="299" t="s">
        <v>3060</v>
      </c>
      <c r="G23" s="299"/>
      <c r="H23" s="299" t="s">
        <v>3079</v>
      </c>
      <c r="I23" s="299" t="s">
        <v>3080</v>
      </c>
      <c r="J23" s="45" t="str">
        <f t="shared" si="0"/>
        <v>GoldATAkulche</v>
      </c>
      <c r="K23" s="45" t="str">
        <f t="shared" si="1"/>
        <v>GoldATAkulche</v>
      </c>
      <c r="L23" s="244"/>
    </row>
    <row r="24" spans="1:12" ht="10.5" customHeight="1">
      <c r="A24" s="299" t="s">
        <v>2290</v>
      </c>
      <c r="B24" s="299" t="s">
        <v>1169</v>
      </c>
      <c r="C24" s="299" t="s">
        <v>1169</v>
      </c>
      <c r="D24" s="299" t="s">
        <v>1724</v>
      </c>
      <c r="E24" s="299" t="s">
        <v>1219</v>
      </c>
      <c r="F24" s="299" t="s">
        <v>3060</v>
      </c>
      <c r="G24" s="299"/>
      <c r="H24" s="299" t="s">
        <v>3079</v>
      </c>
      <c r="I24" s="299" t="s">
        <v>3080</v>
      </c>
      <c r="J24" s="45" t="str">
        <f t="shared" si="0"/>
        <v>GoldAtasay Kuyumculuk Sanayi Ve Ticaret A.S.</v>
      </c>
      <c r="K24" s="45" t="str">
        <f t="shared" si="1"/>
        <v>GoldAtasay Kuyumculuk Sanayi Ve Ticaret A.S.</v>
      </c>
      <c r="L24" s="244"/>
    </row>
    <row r="25" spans="1:12" ht="10.5" customHeight="1">
      <c r="A25" s="299" t="s">
        <v>2290</v>
      </c>
      <c r="B25" s="299" t="s">
        <v>4547</v>
      </c>
      <c r="C25" s="299" t="s">
        <v>4547</v>
      </c>
      <c r="D25" s="299" t="s">
        <v>1743</v>
      </c>
      <c r="E25" s="299" t="s">
        <v>4548</v>
      </c>
      <c r="F25" s="299" t="s">
        <v>3060</v>
      </c>
      <c r="G25" s="299"/>
      <c r="H25" s="299" t="s">
        <v>4549</v>
      </c>
      <c r="I25" s="299" t="s">
        <v>3206</v>
      </c>
      <c r="J25" s="45" t="str">
        <f t="shared" si="0"/>
        <v>GoldAU Traders and Refiners</v>
      </c>
      <c r="K25" s="45" t="str">
        <f t="shared" si="1"/>
        <v>GoldAU Traders and Refiners</v>
      </c>
      <c r="L25" s="244"/>
    </row>
    <row r="26" spans="1:12" ht="10.5" customHeight="1">
      <c r="A26" s="299" t="s">
        <v>2290</v>
      </c>
      <c r="B26" s="299" t="s">
        <v>4550</v>
      </c>
      <c r="C26" s="299" t="s">
        <v>4550</v>
      </c>
      <c r="D26" s="299" t="s">
        <v>4880</v>
      </c>
      <c r="E26" s="299" t="s">
        <v>4551</v>
      </c>
      <c r="F26" s="299" t="s">
        <v>3060</v>
      </c>
      <c r="G26" s="299"/>
      <c r="H26" s="299" t="s">
        <v>4552</v>
      </c>
      <c r="I26" s="299" t="s">
        <v>4553</v>
      </c>
      <c r="J26" s="45" t="str">
        <f t="shared" si="0"/>
        <v>GoldAURA-II</v>
      </c>
      <c r="K26" s="45" t="str">
        <f t="shared" si="1"/>
        <v>GoldAURA-II</v>
      </c>
      <c r="L26" s="244"/>
    </row>
    <row r="27" spans="1:12" ht="10.5" customHeight="1">
      <c r="A27" s="299" t="s">
        <v>2290</v>
      </c>
      <c r="B27" s="299" t="s">
        <v>2415</v>
      </c>
      <c r="C27" s="299" t="s">
        <v>2415</v>
      </c>
      <c r="D27" s="299" t="s">
        <v>2164</v>
      </c>
      <c r="E27" s="299" t="s">
        <v>1220</v>
      </c>
      <c r="F27" s="299" t="s">
        <v>3060</v>
      </c>
      <c r="G27" s="299"/>
      <c r="H27" s="299" t="s">
        <v>3081</v>
      </c>
      <c r="I27" s="299" t="s">
        <v>3082</v>
      </c>
      <c r="J27" s="45" t="str">
        <f t="shared" si="0"/>
        <v>GoldAurubis AG</v>
      </c>
      <c r="K27" s="45" t="str">
        <f t="shared" si="1"/>
        <v>GoldAurubis AG</v>
      </c>
      <c r="L27" s="244"/>
    </row>
    <row r="28" spans="1:12" ht="10.5" customHeight="1">
      <c r="A28" s="299" t="s">
        <v>2290</v>
      </c>
      <c r="B28" s="299" t="s">
        <v>4554</v>
      </c>
      <c r="C28" s="299" t="s">
        <v>4554</v>
      </c>
      <c r="D28" s="299" t="s">
        <v>2207</v>
      </c>
      <c r="E28" s="299" t="s">
        <v>4555</v>
      </c>
      <c r="F28" s="299" t="s">
        <v>3060</v>
      </c>
      <c r="G28" s="299"/>
      <c r="H28" s="299" t="s">
        <v>4627</v>
      </c>
      <c r="I28" s="299" t="s">
        <v>4628</v>
      </c>
      <c r="J28" s="45" t="str">
        <f t="shared" si="0"/>
        <v>GoldBangalore Refinery</v>
      </c>
      <c r="K28" s="45" t="str">
        <f t="shared" si="1"/>
        <v>GoldBangalore Refinery</v>
      </c>
      <c r="L28" s="244"/>
    </row>
    <row r="29" spans="1:12" ht="10.5" customHeight="1">
      <c r="A29" s="299" t="s">
        <v>2290</v>
      </c>
      <c r="B29" s="299" t="s">
        <v>1757</v>
      </c>
      <c r="C29" s="299" t="s">
        <v>1757</v>
      </c>
      <c r="D29" s="299" t="s">
        <v>1679</v>
      </c>
      <c r="E29" s="299" t="s">
        <v>1221</v>
      </c>
      <c r="F29" s="299" t="s">
        <v>3060</v>
      </c>
      <c r="G29" s="299"/>
      <c r="H29" s="299" t="s">
        <v>4154</v>
      </c>
      <c r="I29" s="299" t="s">
        <v>3084</v>
      </c>
      <c r="J29" s="45" t="str">
        <f t="shared" si="0"/>
        <v>GoldBangko Sentral ng Pilipinas (Central Bank of the Philippines)</v>
      </c>
      <c r="K29" s="45" t="str">
        <f t="shared" si="1"/>
        <v>GoldBangko Sentral ng Pilipinas (Central Bank of the Philippines)</v>
      </c>
      <c r="L29" s="244"/>
    </row>
    <row r="30" spans="1:12" ht="10.5" customHeight="1">
      <c r="A30" s="299" t="s">
        <v>2290</v>
      </c>
      <c r="B30" s="299" t="s">
        <v>2417</v>
      </c>
      <c r="C30" s="299" t="s">
        <v>2417</v>
      </c>
      <c r="D30" s="299" t="s">
        <v>1709</v>
      </c>
      <c r="E30" s="299" t="s">
        <v>1222</v>
      </c>
      <c r="F30" s="299" t="s">
        <v>3060</v>
      </c>
      <c r="G30" s="299"/>
      <c r="H30" s="299" t="s">
        <v>3085</v>
      </c>
      <c r="I30" s="299" t="s">
        <v>3086</v>
      </c>
      <c r="J30" s="45" t="str">
        <f t="shared" si="0"/>
        <v>GoldBoliden AB</v>
      </c>
      <c r="K30" s="45" t="str">
        <f t="shared" si="1"/>
        <v>GoldBoliden AB</v>
      </c>
      <c r="L30" s="244"/>
    </row>
    <row r="31" spans="1:12" ht="10.5" customHeight="1">
      <c r="A31" s="299" t="s">
        <v>2290</v>
      </c>
      <c r="B31" s="299" t="s">
        <v>1223</v>
      </c>
      <c r="C31" s="299" t="s">
        <v>1223</v>
      </c>
      <c r="D31" s="299" t="s">
        <v>2164</v>
      </c>
      <c r="E31" s="299" t="s">
        <v>1224</v>
      </c>
      <c r="F31" s="299" t="s">
        <v>3060</v>
      </c>
      <c r="G31" s="299"/>
      <c r="H31" s="299" t="s">
        <v>3065</v>
      </c>
      <c r="I31" s="299" t="s">
        <v>3066</v>
      </c>
      <c r="J31" s="45" t="str">
        <f t="shared" si="0"/>
        <v>GoldC. Hafner GmbH + Co. KG</v>
      </c>
      <c r="K31" s="45" t="str">
        <f t="shared" si="1"/>
        <v>GoldC. Hafner GmbH + Co. KG</v>
      </c>
      <c r="L31" s="244"/>
    </row>
    <row r="32" spans="1:12" ht="10.5" customHeight="1">
      <c r="A32" s="299" t="s">
        <v>2290</v>
      </c>
      <c r="B32" s="299" t="s">
        <v>1758</v>
      </c>
      <c r="C32" s="299" t="s">
        <v>1758</v>
      </c>
      <c r="D32" s="299" t="s">
        <v>2243</v>
      </c>
      <c r="E32" s="299" t="s">
        <v>1225</v>
      </c>
      <c r="F32" s="299" t="s">
        <v>3060</v>
      </c>
      <c r="G32" s="299"/>
      <c r="H32" s="299" t="s">
        <v>3087</v>
      </c>
      <c r="I32" s="299" t="s">
        <v>3088</v>
      </c>
      <c r="J32" s="45" t="str">
        <f t="shared" si="0"/>
        <v>GoldCaridad</v>
      </c>
      <c r="K32" s="45" t="str">
        <f t="shared" si="1"/>
        <v>GoldCaridad</v>
      </c>
      <c r="L32" s="244"/>
    </row>
    <row r="33" spans="1:12" ht="10.5" customHeight="1">
      <c r="A33" s="299" t="s">
        <v>2290</v>
      </c>
      <c r="B33" s="299" t="s">
        <v>3091</v>
      </c>
      <c r="C33" s="299" t="s">
        <v>4207</v>
      </c>
      <c r="D33" s="299" t="s">
        <v>2146</v>
      </c>
      <c r="E33" s="299" t="s">
        <v>1226</v>
      </c>
      <c r="F33" s="299" t="s">
        <v>3060</v>
      </c>
      <c r="G33" s="299"/>
      <c r="H33" s="299" t="s">
        <v>3089</v>
      </c>
      <c r="I33" s="299" t="s">
        <v>3090</v>
      </c>
      <c r="J33" s="45" t="str">
        <f t="shared" si="0"/>
        <v>GoldCCR</v>
      </c>
      <c r="K33" s="45" t="str">
        <f t="shared" si="1"/>
        <v>GoldCCR</v>
      </c>
      <c r="L33" s="244"/>
    </row>
    <row r="34" spans="1:12" ht="10.5" customHeight="1">
      <c r="A34" s="299" t="s">
        <v>2290</v>
      </c>
      <c r="B34" s="299" t="s">
        <v>4207</v>
      </c>
      <c r="C34" s="299" t="s">
        <v>4207</v>
      </c>
      <c r="D34" s="299" t="s">
        <v>2146</v>
      </c>
      <c r="E34" s="299" t="s">
        <v>1226</v>
      </c>
      <c r="F34" s="299" t="s">
        <v>3060</v>
      </c>
      <c r="G34" s="299"/>
      <c r="H34" s="299" t="s">
        <v>3089</v>
      </c>
      <c r="I34" s="299" t="s">
        <v>3090</v>
      </c>
      <c r="J34" s="45" t="str">
        <f t="shared" si="0"/>
        <v>GoldCCR Refinery - Glencore Canada Corporation</v>
      </c>
      <c r="K34" s="45" t="str">
        <f t="shared" si="1"/>
        <v>GoldCCR Refinery - Glencore Canada Corporation</v>
      </c>
      <c r="L34" s="244"/>
    </row>
    <row r="35" spans="1:12" ht="10.5" customHeight="1">
      <c r="A35" s="299" t="s">
        <v>2290</v>
      </c>
      <c r="B35" s="299" t="s">
        <v>4556</v>
      </c>
      <c r="C35" s="299" t="s">
        <v>4557</v>
      </c>
      <c r="D35" s="299" t="s">
        <v>2148</v>
      </c>
      <c r="E35" s="299" t="s">
        <v>1227</v>
      </c>
      <c r="F35" s="299" t="s">
        <v>3060</v>
      </c>
      <c r="G35" s="299"/>
      <c r="H35" s="299" t="s">
        <v>3093</v>
      </c>
      <c r="I35" s="299" t="s">
        <v>3094</v>
      </c>
      <c r="J35" s="45" t="str">
        <f t="shared" si="0"/>
        <v>GoldCendres + M?taux SA</v>
      </c>
      <c r="K35" s="45" t="str">
        <f t="shared" si="1"/>
        <v>GoldCendres + M?taux SA</v>
      </c>
      <c r="L35" s="244"/>
    </row>
    <row r="36" spans="1:12" ht="10.5" customHeight="1">
      <c r="A36" s="299" t="s">
        <v>2290</v>
      </c>
      <c r="B36" s="299" t="s">
        <v>4557</v>
      </c>
      <c r="C36" s="299" t="s">
        <v>4557</v>
      </c>
      <c r="D36" s="299" t="s">
        <v>2148</v>
      </c>
      <c r="E36" s="299" t="s">
        <v>1227</v>
      </c>
      <c r="F36" s="299" t="s">
        <v>3060</v>
      </c>
      <c r="G36" s="299"/>
      <c r="H36" s="299" t="s">
        <v>3093</v>
      </c>
      <c r="I36" s="299" t="s">
        <v>3094</v>
      </c>
      <c r="J36" s="45" t="str">
        <f t="shared" si="0"/>
        <v>GoldCendres + Métaux S.A.</v>
      </c>
      <c r="K36" s="45" t="str">
        <f t="shared" si="1"/>
        <v>GoldCendres + Métaux S.A.</v>
      </c>
      <c r="L36" s="244"/>
    </row>
    <row r="37" spans="1:12" ht="10.5" customHeight="1">
      <c r="A37" s="299" t="s">
        <v>2290</v>
      </c>
      <c r="B37" s="299" t="s">
        <v>2416</v>
      </c>
      <c r="C37" s="299" t="s">
        <v>1757</v>
      </c>
      <c r="D37" s="299" t="s">
        <v>1679</v>
      </c>
      <c r="E37" s="299" t="s">
        <v>1221</v>
      </c>
      <c r="F37" s="299" t="s">
        <v>3060</v>
      </c>
      <c r="G37" s="299"/>
      <c r="H37" s="299" t="s">
        <v>4154</v>
      </c>
      <c r="I37" s="299" t="s">
        <v>3084</v>
      </c>
      <c r="J37" s="45" t="str">
        <f t="shared" si="0"/>
        <v>GoldCentral Bank of the Philippines Gold Refinery &amp; Mint</v>
      </c>
      <c r="K37" s="45" t="str">
        <f t="shared" si="1"/>
        <v>GoldCentral Bank of the Philippines Gold Refinery &amp; Mint</v>
      </c>
      <c r="L37" s="244"/>
    </row>
    <row r="38" spans="1:12" ht="10.5" customHeight="1">
      <c r="A38" s="299" t="s">
        <v>2290</v>
      </c>
      <c r="B38" s="299" t="s">
        <v>3097</v>
      </c>
      <c r="C38" s="299" t="s">
        <v>4038</v>
      </c>
      <c r="D38" s="299" t="s">
        <v>2150</v>
      </c>
      <c r="E38" s="299" t="s">
        <v>1312</v>
      </c>
      <c r="F38" s="299" t="s">
        <v>3060</v>
      </c>
      <c r="G38" s="299"/>
      <c r="H38" s="299" t="s">
        <v>3095</v>
      </c>
      <c r="I38" s="299" t="s">
        <v>3096</v>
      </c>
      <c r="J38" s="45" t="str">
        <f t="shared" si="0"/>
        <v>GoldCHALCO Yunnan Copper Co. Ltd.</v>
      </c>
      <c r="K38" s="45" t="str">
        <f t="shared" si="1"/>
        <v>GoldCHALCO Yunnan Copper Co. Ltd.</v>
      </c>
      <c r="L38" s="244"/>
    </row>
    <row r="39" spans="1:12" ht="10.5" customHeight="1">
      <c r="A39" s="299" t="s">
        <v>2290</v>
      </c>
      <c r="B39" s="299" t="s">
        <v>70</v>
      </c>
      <c r="C39" s="299" t="s">
        <v>70</v>
      </c>
      <c r="D39" s="299" t="s">
        <v>2214</v>
      </c>
      <c r="E39" s="299" t="s">
        <v>1228</v>
      </c>
      <c r="F39" s="299" t="s">
        <v>3060</v>
      </c>
      <c r="G39" s="299"/>
      <c r="H39" s="299" t="s">
        <v>3098</v>
      </c>
      <c r="I39" s="299" t="s">
        <v>3099</v>
      </c>
      <c r="J39" s="45" t="str">
        <f t="shared" si="0"/>
        <v>GoldChimet S.p.A.</v>
      </c>
      <c r="K39" s="45" t="str">
        <f t="shared" si="1"/>
        <v>GoldChimet S.p.A.</v>
      </c>
      <c r="L39" s="244"/>
    </row>
    <row r="40" spans="1:12" ht="10.5" customHeight="1">
      <c r="A40" s="299" t="s">
        <v>2290</v>
      </c>
      <c r="B40" s="299" t="s">
        <v>32</v>
      </c>
      <c r="C40" s="299" t="s">
        <v>2540</v>
      </c>
      <c r="D40" s="299" t="s">
        <v>2150</v>
      </c>
      <c r="E40" s="299" t="s">
        <v>1313</v>
      </c>
      <c r="F40" s="299" t="s">
        <v>3060</v>
      </c>
      <c r="G40" s="299"/>
      <c r="H40" s="299" t="s">
        <v>3261</v>
      </c>
      <c r="I40" s="299" t="s">
        <v>3159</v>
      </c>
      <c r="J40" s="45" t="str">
        <f t="shared" si="0"/>
        <v>GoldChina Henan Zhongyuan Gold Smelter</v>
      </c>
      <c r="K40" s="45" t="str">
        <f t="shared" si="1"/>
        <v>GoldChina Henan Zhongyuan Gold Smelter</v>
      </c>
      <c r="L40" s="244"/>
    </row>
    <row r="41" spans="1:12" ht="10.5" customHeight="1">
      <c r="A41" s="299" t="s">
        <v>2290</v>
      </c>
      <c r="B41" s="299" t="s">
        <v>33</v>
      </c>
      <c r="C41" s="299" t="s">
        <v>4063</v>
      </c>
      <c r="D41" s="299" t="s">
        <v>2150</v>
      </c>
      <c r="E41" s="299" t="s">
        <v>1301</v>
      </c>
      <c r="F41" s="299" t="s">
        <v>3060</v>
      </c>
      <c r="G41" s="299"/>
      <c r="H41" s="299" t="s">
        <v>3221</v>
      </c>
      <c r="I41" s="299" t="s">
        <v>3198</v>
      </c>
      <c r="J41" s="45" t="str">
        <f t="shared" si="0"/>
        <v>GoldChina's Shandong Gold Mining Co., Ltd</v>
      </c>
      <c r="K41" s="45" t="str">
        <f t="shared" si="1"/>
        <v>GoldChina's Shandong Gold Mining Co., Ltd</v>
      </c>
      <c r="L41" s="244"/>
    </row>
    <row r="42" spans="1:12" ht="10.5" customHeight="1">
      <c r="A42" s="299" t="s">
        <v>2290</v>
      </c>
      <c r="B42" s="299" t="s">
        <v>964</v>
      </c>
      <c r="C42" s="299" t="s">
        <v>964</v>
      </c>
      <c r="D42" s="299" t="s">
        <v>2217</v>
      </c>
      <c r="E42" s="299" t="s">
        <v>1229</v>
      </c>
      <c r="F42" s="299" t="s">
        <v>3060</v>
      </c>
      <c r="G42" s="299"/>
      <c r="H42" s="299" t="s">
        <v>3100</v>
      </c>
      <c r="I42" s="299" t="s">
        <v>3096</v>
      </c>
      <c r="J42" s="45" t="str">
        <f t="shared" si="0"/>
        <v>GoldChugai Mining</v>
      </c>
      <c r="K42" s="45" t="str">
        <f t="shared" si="1"/>
        <v>GoldChugai Mining</v>
      </c>
      <c r="L42" s="244"/>
    </row>
    <row r="43" spans="1:12" ht="10.5" customHeight="1">
      <c r="A43" s="299" t="s">
        <v>2290</v>
      </c>
      <c r="B43" s="299" t="s">
        <v>4040</v>
      </c>
      <c r="C43" s="299" t="s">
        <v>4040</v>
      </c>
      <c r="D43" s="299" t="s">
        <v>4876</v>
      </c>
      <c r="E43" s="299" t="s">
        <v>1230</v>
      </c>
      <c r="F43" s="299" t="s">
        <v>3060</v>
      </c>
      <c r="G43" s="299"/>
      <c r="H43" s="299" t="s">
        <v>4558</v>
      </c>
      <c r="I43" s="299" t="s">
        <v>3102</v>
      </c>
      <c r="J43" s="45" t="str">
        <f t="shared" si="0"/>
        <v>GoldDaejin Indus Co., Ltd.</v>
      </c>
      <c r="K43" s="45" t="str">
        <f t="shared" si="1"/>
        <v>GoldDaejin Indus Co., Ltd.</v>
      </c>
      <c r="L43" s="244"/>
    </row>
    <row r="44" spans="1:12" ht="10.5" customHeight="1">
      <c r="A44" s="299" t="s">
        <v>2290</v>
      </c>
      <c r="B44" s="299" t="s">
        <v>3103</v>
      </c>
      <c r="C44" s="299" t="s">
        <v>4040</v>
      </c>
      <c r="D44" s="299" t="s">
        <v>4876</v>
      </c>
      <c r="E44" s="299" t="s">
        <v>1230</v>
      </c>
      <c r="F44" s="299" t="s">
        <v>3060</v>
      </c>
      <c r="G44" s="299"/>
      <c r="H44" s="299" t="s">
        <v>4558</v>
      </c>
      <c r="I44" s="299" t="s">
        <v>3102</v>
      </c>
      <c r="J44" s="45" t="str">
        <f t="shared" si="0"/>
        <v>GoldDaejin Industry</v>
      </c>
      <c r="K44" s="45" t="str">
        <f t="shared" si="1"/>
        <v>GoldDaejin Industry</v>
      </c>
      <c r="L44" s="244"/>
    </row>
    <row r="45" spans="1:12" ht="10.5" customHeight="1">
      <c r="A45" s="299" t="s">
        <v>2290</v>
      </c>
      <c r="B45" s="299" t="s">
        <v>1231</v>
      </c>
      <c r="C45" s="299" t="s">
        <v>1231</v>
      </c>
      <c r="D45" s="299" t="s">
        <v>2150</v>
      </c>
      <c r="E45" s="299" t="s">
        <v>1232</v>
      </c>
      <c r="F45" s="299" t="s">
        <v>3060</v>
      </c>
      <c r="G45" s="299"/>
      <c r="H45" s="299" t="s">
        <v>3104</v>
      </c>
      <c r="I45" s="299" t="s">
        <v>3105</v>
      </c>
      <c r="J45" s="45" t="str">
        <f t="shared" si="0"/>
        <v>GoldDaye Non-Ferrous Metals Mining Ltd.</v>
      </c>
      <c r="K45" s="45" t="str">
        <f t="shared" si="1"/>
        <v>GoldDaye Non-Ferrous Metals Mining Ltd.</v>
      </c>
      <c r="L45" s="244"/>
    </row>
    <row r="46" spans="1:12" ht="10.5" customHeight="1">
      <c r="A46" s="299" t="s">
        <v>2290</v>
      </c>
      <c r="B46" s="299" t="s">
        <v>4896</v>
      </c>
      <c r="C46" s="299" t="s">
        <v>4896</v>
      </c>
      <c r="D46" s="299" t="s">
        <v>2164</v>
      </c>
      <c r="E46" s="299" t="s">
        <v>4897</v>
      </c>
      <c r="F46" s="299" t="s">
        <v>3060</v>
      </c>
      <c r="G46" s="299"/>
      <c r="H46" s="299" t="s">
        <v>3065</v>
      </c>
      <c r="I46" s="299" t="s">
        <v>3066</v>
      </c>
      <c r="J46" s="45" t="str">
        <f t="shared" si="0"/>
        <v>GoldDegussa Sonne / Mond Goldhandel GmbH</v>
      </c>
      <c r="K46" s="45" t="str">
        <f t="shared" si="1"/>
        <v>GoldDegussa Sonne / Mond Goldhandel GmbH</v>
      </c>
      <c r="L46" s="244"/>
    </row>
    <row r="47" spans="1:12" ht="10.5" customHeight="1">
      <c r="A47" s="299" t="s">
        <v>2290</v>
      </c>
      <c r="B47" s="299" t="s">
        <v>1154</v>
      </c>
      <c r="C47" s="299" t="s">
        <v>4225</v>
      </c>
      <c r="D47" s="299" t="s">
        <v>4876</v>
      </c>
      <c r="E47" s="299" t="s">
        <v>1233</v>
      </c>
      <c r="F47" s="299" t="s">
        <v>3060</v>
      </c>
      <c r="G47" s="299"/>
      <c r="H47" s="299" t="s">
        <v>3106</v>
      </c>
      <c r="I47" s="299" t="s">
        <v>3107</v>
      </c>
      <c r="J47" s="45" t="str">
        <f t="shared" si="0"/>
        <v>GoldDo Sung Corporation</v>
      </c>
      <c r="K47" s="45" t="str">
        <f t="shared" si="1"/>
        <v>GoldDo Sung Corporation</v>
      </c>
      <c r="L47" s="244"/>
    </row>
    <row r="48" spans="1:12" ht="10.5" customHeight="1">
      <c r="A48" s="299" t="s">
        <v>2290</v>
      </c>
      <c r="B48" s="299" t="s">
        <v>1234</v>
      </c>
      <c r="C48" s="299" t="s">
        <v>4177</v>
      </c>
      <c r="D48" s="299" t="s">
        <v>2164</v>
      </c>
      <c r="E48" s="299" t="s">
        <v>1235</v>
      </c>
      <c r="F48" s="299" t="s">
        <v>3060</v>
      </c>
      <c r="G48" s="299"/>
      <c r="H48" s="299" t="s">
        <v>3065</v>
      </c>
      <c r="I48" s="299" t="s">
        <v>3066</v>
      </c>
      <c r="J48" s="45" t="str">
        <f t="shared" si="0"/>
        <v>GoldDoduco</v>
      </c>
      <c r="K48" s="45" t="str">
        <f t="shared" si="1"/>
        <v>GoldDoduco</v>
      </c>
      <c r="L48" s="244"/>
    </row>
    <row r="49" spans="1:12" ht="10.5" customHeight="1">
      <c r="A49" s="299" t="s">
        <v>2290</v>
      </c>
      <c r="B49" s="299" t="s">
        <v>4177</v>
      </c>
      <c r="C49" s="299" t="s">
        <v>4177</v>
      </c>
      <c r="D49" s="299" t="s">
        <v>2164</v>
      </c>
      <c r="E49" s="299" t="s">
        <v>1235</v>
      </c>
      <c r="F49" s="299" t="s">
        <v>3060</v>
      </c>
      <c r="G49" s="299"/>
      <c r="H49" s="299" t="s">
        <v>3065</v>
      </c>
      <c r="I49" s="299" t="s">
        <v>3066</v>
      </c>
      <c r="J49" s="45" t="str">
        <f t="shared" si="0"/>
        <v>GoldDODUCO GmbH</v>
      </c>
      <c r="K49" s="45" t="str">
        <f t="shared" si="1"/>
        <v>GoldDODUCO GmbH</v>
      </c>
      <c r="L49" s="244"/>
    </row>
    <row r="50" spans="1:12" ht="10.5" customHeight="1">
      <c r="A50" s="299" t="s">
        <v>2290</v>
      </c>
      <c r="B50" s="299" t="s">
        <v>50</v>
      </c>
      <c r="C50" s="299" t="s">
        <v>4225</v>
      </c>
      <c r="D50" s="299" t="s">
        <v>4876</v>
      </c>
      <c r="E50" s="299" t="s">
        <v>1233</v>
      </c>
      <c r="F50" s="299" t="s">
        <v>3060</v>
      </c>
      <c r="G50" s="299"/>
      <c r="H50" s="299" t="s">
        <v>3106</v>
      </c>
      <c r="I50" s="299" t="s">
        <v>3107</v>
      </c>
      <c r="J50" s="45" t="str">
        <f t="shared" si="0"/>
        <v>GoldDosung metal</v>
      </c>
      <c r="K50" s="45" t="str">
        <f t="shared" si="1"/>
        <v>GoldDosung metal</v>
      </c>
      <c r="L50" s="244"/>
    </row>
    <row r="51" spans="1:12" ht="10.5" customHeight="1">
      <c r="A51" s="299" t="s">
        <v>2290</v>
      </c>
      <c r="B51" s="299" t="s">
        <v>1759</v>
      </c>
      <c r="C51" s="299" t="s">
        <v>1759</v>
      </c>
      <c r="D51" s="299" t="s">
        <v>2217</v>
      </c>
      <c r="E51" s="299" t="s">
        <v>1236</v>
      </c>
      <c r="F51" s="299" t="s">
        <v>3060</v>
      </c>
      <c r="G51" s="299"/>
      <c r="H51" s="299" t="s">
        <v>3108</v>
      </c>
      <c r="I51" s="299" t="s">
        <v>3109</v>
      </c>
      <c r="J51" s="45" t="str">
        <f t="shared" si="0"/>
        <v>GoldDowa</v>
      </c>
      <c r="K51" s="45" t="str">
        <f t="shared" si="1"/>
        <v>GoldDowa</v>
      </c>
      <c r="L51" s="244"/>
    </row>
    <row r="52" spans="1:12" ht="10.5" customHeight="1">
      <c r="A52" s="299" t="s">
        <v>2290</v>
      </c>
      <c r="B52" s="299" t="s">
        <v>3110</v>
      </c>
      <c r="C52" s="299" t="s">
        <v>1759</v>
      </c>
      <c r="D52" s="299" t="s">
        <v>2217</v>
      </c>
      <c r="E52" s="299" t="s">
        <v>1236</v>
      </c>
      <c r="F52" s="299" t="s">
        <v>3060</v>
      </c>
      <c r="G52" s="299"/>
      <c r="H52" s="299" t="s">
        <v>3108</v>
      </c>
      <c r="I52" s="299" t="s">
        <v>3109</v>
      </c>
      <c r="J52" s="45" t="str">
        <f t="shared" si="0"/>
        <v>GoldDowa Kogyo k.k.</v>
      </c>
      <c r="K52" s="45" t="str">
        <f t="shared" si="1"/>
        <v>GoldDowa Kogyo k.k.</v>
      </c>
      <c r="L52" s="244"/>
    </row>
    <row r="53" spans="1:12" ht="10.5" customHeight="1">
      <c r="A53" s="299" t="s">
        <v>2290</v>
      </c>
      <c r="B53" s="299" t="s">
        <v>3111</v>
      </c>
      <c r="C53" s="299" t="s">
        <v>1759</v>
      </c>
      <c r="D53" s="299" t="s">
        <v>2217</v>
      </c>
      <c r="E53" s="299" t="s">
        <v>1236</v>
      </c>
      <c r="F53" s="299" t="s">
        <v>3060</v>
      </c>
      <c r="G53" s="299"/>
      <c r="H53" s="299" t="s">
        <v>3108</v>
      </c>
      <c r="I53" s="299" t="s">
        <v>3109</v>
      </c>
      <c r="J53" s="45" t="str">
        <f t="shared" si="0"/>
        <v>GoldDowa Metalmine Co. Ltd</v>
      </c>
      <c r="K53" s="45" t="str">
        <f t="shared" si="1"/>
        <v>GoldDowa Metalmine Co. Ltd</v>
      </c>
      <c r="L53" s="244"/>
    </row>
    <row r="54" spans="1:12" ht="10.5" customHeight="1">
      <c r="A54" s="299" t="s">
        <v>2290</v>
      </c>
      <c r="B54" s="299" t="s">
        <v>3112</v>
      </c>
      <c r="C54" s="299" t="s">
        <v>1759</v>
      </c>
      <c r="D54" s="299" t="s">
        <v>2217</v>
      </c>
      <c r="E54" s="299" t="s">
        <v>1236</v>
      </c>
      <c r="F54" s="299" t="s">
        <v>3060</v>
      </c>
      <c r="G54" s="299"/>
      <c r="H54" s="299" t="s">
        <v>3108</v>
      </c>
      <c r="I54" s="299" t="s">
        <v>3109</v>
      </c>
      <c r="J54" s="45" t="str">
        <f t="shared" si="0"/>
        <v>GoldDowa Metals &amp; Mining Co. Ltd</v>
      </c>
      <c r="K54" s="45" t="str">
        <f t="shared" si="1"/>
        <v>GoldDowa Metals &amp; Mining Co. Ltd</v>
      </c>
      <c r="L54" s="244"/>
    </row>
    <row r="55" spans="1:12" ht="10.5" customHeight="1">
      <c r="A55" s="299" t="s">
        <v>2290</v>
      </c>
      <c r="B55" s="299" t="s">
        <v>4225</v>
      </c>
      <c r="C55" s="299" t="s">
        <v>4225</v>
      </c>
      <c r="D55" s="299" t="s">
        <v>4876</v>
      </c>
      <c r="E55" s="299" t="s">
        <v>1233</v>
      </c>
      <c r="F55" s="299" t="s">
        <v>3060</v>
      </c>
      <c r="G55" s="299"/>
      <c r="H55" s="299" t="s">
        <v>3106</v>
      </c>
      <c r="I55" s="299" t="s">
        <v>3107</v>
      </c>
      <c r="J55" s="45" t="str">
        <f t="shared" si="0"/>
        <v>GoldDSC (Do Sung Corporation)</v>
      </c>
      <c r="K55" s="45" t="str">
        <f t="shared" si="1"/>
        <v>GoldDSC (Do Sung Corporation)</v>
      </c>
      <c r="L55" s="244"/>
    </row>
    <row r="56" spans="1:12" ht="10.5" customHeight="1">
      <c r="A56" s="299" t="s">
        <v>2290</v>
      </c>
      <c r="B56" s="299" t="s">
        <v>714</v>
      </c>
      <c r="C56" s="299" t="s">
        <v>714</v>
      </c>
      <c r="D56" s="299" t="s">
        <v>2217</v>
      </c>
      <c r="E56" s="299" t="s">
        <v>715</v>
      </c>
      <c r="F56" s="299" t="s">
        <v>3060</v>
      </c>
      <c r="G56" s="299"/>
      <c r="H56" s="299" t="s">
        <v>3113</v>
      </c>
      <c r="I56" s="299" t="s">
        <v>3114</v>
      </c>
      <c r="J56" s="45" t="str">
        <f t="shared" si="0"/>
        <v>GoldEco-System Recycling Co., Ltd.</v>
      </c>
      <c r="K56" s="45" t="str">
        <f t="shared" si="1"/>
        <v>GoldEco-System Recycling Co., Ltd.</v>
      </c>
      <c r="L56" s="244"/>
    </row>
    <row r="57" spans="1:12" ht="10.5" customHeight="1">
      <c r="A57" s="299" t="s">
        <v>2290</v>
      </c>
      <c r="B57" s="299" t="s">
        <v>4153</v>
      </c>
      <c r="C57" s="299" t="s">
        <v>4153</v>
      </c>
      <c r="D57" s="299" t="s">
        <v>4880</v>
      </c>
      <c r="E57" s="299" t="s">
        <v>1279</v>
      </c>
      <c r="F57" s="299" t="s">
        <v>3060</v>
      </c>
      <c r="G57" s="299"/>
      <c r="H57" s="299" t="s">
        <v>3190</v>
      </c>
      <c r="I57" s="299" t="s">
        <v>3191</v>
      </c>
      <c r="J57" s="45" t="str">
        <f t="shared" si="0"/>
        <v>GoldElemetal Refining, LLC</v>
      </c>
      <c r="K57" s="45" t="str">
        <f t="shared" si="1"/>
        <v>GoldElemetal Refining, LLC</v>
      </c>
      <c r="L57" s="244"/>
    </row>
    <row r="58" spans="1:12" ht="10.5" customHeight="1">
      <c r="A58" s="299" t="s">
        <v>2290</v>
      </c>
      <c r="B58" s="299" t="s">
        <v>3289</v>
      </c>
      <c r="C58" s="299" t="s">
        <v>3289</v>
      </c>
      <c r="D58" s="299" t="s">
        <v>2117</v>
      </c>
      <c r="E58" s="299" t="s">
        <v>3290</v>
      </c>
      <c r="F58" s="299" t="s">
        <v>3060</v>
      </c>
      <c r="G58" s="299"/>
      <c r="H58" s="299" t="s">
        <v>3288</v>
      </c>
      <c r="I58" s="299" t="s">
        <v>3288</v>
      </c>
      <c r="J58" s="45" t="str">
        <f t="shared" si="0"/>
        <v>GoldEmirates Gold DMCC</v>
      </c>
      <c r="K58" s="45" t="str">
        <f t="shared" si="1"/>
        <v>GoldEmirates Gold DMCC</v>
      </c>
      <c r="L58" s="244"/>
    </row>
    <row r="59" spans="1:12" ht="10.5" customHeight="1">
      <c r="A59" s="299" t="s">
        <v>2290</v>
      </c>
      <c r="B59" s="299" t="s">
        <v>2638</v>
      </c>
      <c r="C59" s="299" t="s">
        <v>2638</v>
      </c>
      <c r="D59" s="299" t="s">
        <v>1746</v>
      </c>
      <c r="E59" s="299" t="s">
        <v>2639</v>
      </c>
      <c r="F59" s="299" t="s">
        <v>3060</v>
      </c>
      <c r="G59" s="299"/>
      <c r="H59" s="299" t="s">
        <v>3282</v>
      </c>
      <c r="I59" s="299" t="s">
        <v>3283</v>
      </c>
      <c r="J59" s="45" t="str">
        <f t="shared" si="0"/>
        <v>GoldFidelity Printers and Refiners Ltd.</v>
      </c>
      <c r="K59" s="45" t="str">
        <f t="shared" si="1"/>
        <v>GoldFidelity Printers and Refiners Ltd.</v>
      </c>
      <c r="L59" s="244"/>
    </row>
    <row r="60" spans="1:12" ht="10.5" customHeight="1">
      <c r="A60" s="299" t="s">
        <v>2290</v>
      </c>
      <c r="B60" s="299" t="s">
        <v>1760</v>
      </c>
      <c r="C60" s="299" t="s">
        <v>4150</v>
      </c>
      <c r="D60" s="299" t="s">
        <v>1690</v>
      </c>
      <c r="E60" s="299" t="s">
        <v>1237</v>
      </c>
      <c r="F60" s="299" t="s">
        <v>3060</v>
      </c>
      <c r="G60" s="299"/>
      <c r="H60" s="299" t="s">
        <v>3115</v>
      </c>
      <c r="I60" s="299" t="s">
        <v>4227</v>
      </c>
      <c r="J60" s="45" t="str">
        <f t="shared" si="0"/>
        <v>GoldFSE Novosibirsk Refinery</v>
      </c>
      <c r="K60" s="45" t="str">
        <f t="shared" si="1"/>
        <v>GoldFSE Novosibirsk Refinery</v>
      </c>
      <c r="L60" s="244"/>
    </row>
    <row r="61" spans="1:12" ht="10.5" customHeight="1">
      <c r="A61" s="299" t="s">
        <v>2290</v>
      </c>
      <c r="B61" s="299" t="s">
        <v>34</v>
      </c>
      <c r="C61" s="299" t="s">
        <v>4175</v>
      </c>
      <c r="D61" s="299" t="s">
        <v>2150</v>
      </c>
      <c r="E61" s="299" t="s">
        <v>1314</v>
      </c>
      <c r="F61" s="299" t="s">
        <v>3060</v>
      </c>
      <c r="G61" s="299"/>
      <c r="H61" s="299" t="s">
        <v>3266</v>
      </c>
      <c r="I61" s="299" t="s">
        <v>3267</v>
      </c>
      <c r="J61" s="45" t="str">
        <f t="shared" si="0"/>
        <v>GoldFujian Zijin mining stock company gold smelter</v>
      </c>
      <c r="K61" s="45" t="str">
        <f t="shared" si="1"/>
        <v>GoldFujian Zijin mining stock company gold smelter</v>
      </c>
      <c r="L61" s="244"/>
    </row>
    <row r="62" spans="1:12" ht="10.5" customHeight="1">
      <c r="A62" s="299" t="s">
        <v>2290</v>
      </c>
      <c r="B62" s="299" t="s">
        <v>4041</v>
      </c>
      <c r="C62" s="299" t="s">
        <v>4041</v>
      </c>
      <c r="D62" s="299" t="s">
        <v>2150</v>
      </c>
      <c r="E62" s="299" t="s">
        <v>1238</v>
      </c>
      <c r="F62" s="299" t="s">
        <v>3060</v>
      </c>
      <c r="G62" s="299"/>
      <c r="H62" s="299" t="s">
        <v>3116</v>
      </c>
      <c r="I62" s="299" t="s">
        <v>3117</v>
      </c>
      <c r="J62" s="45" t="str">
        <f t="shared" si="0"/>
        <v>GoldGansu Seemine Material Hi-Tech Co., Ltd.</v>
      </c>
      <c r="K62" s="45" t="str">
        <f t="shared" si="1"/>
        <v>GoldGansu Seemine Material Hi-Tech Co., Ltd.</v>
      </c>
      <c r="L62" s="244"/>
    </row>
    <row r="63" spans="1:12" ht="10.5" customHeight="1">
      <c r="A63" s="299" t="s">
        <v>2290</v>
      </c>
      <c r="B63" s="299" t="s">
        <v>3274</v>
      </c>
      <c r="C63" s="299" t="s">
        <v>3274</v>
      </c>
      <c r="D63" s="299" t="s">
        <v>4880</v>
      </c>
      <c r="E63" s="299" t="s">
        <v>3275</v>
      </c>
      <c r="F63" s="299" t="s">
        <v>3060</v>
      </c>
      <c r="G63" s="299"/>
      <c r="H63" s="299" t="s">
        <v>3061</v>
      </c>
      <c r="I63" s="299" t="s">
        <v>3062</v>
      </c>
      <c r="J63" s="45" t="str">
        <f t="shared" si="0"/>
        <v>GoldGeib Refining Corporation</v>
      </c>
      <c r="K63" s="45" t="str">
        <f t="shared" si="1"/>
        <v>GoldGeib Refining Corporation</v>
      </c>
      <c r="L63" s="244"/>
    </row>
    <row r="64" spans="1:12" ht="10.5" customHeight="1">
      <c r="A64" s="299" t="s">
        <v>2290</v>
      </c>
      <c r="B64" s="299" t="s">
        <v>35</v>
      </c>
      <c r="C64" s="299" t="s">
        <v>4063</v>
      </c>
      <c r="D64" s="299" t="s">
        <v>2150</v>
      </c>
      <c r="E64" s="299" t="s">
        <v>1301</v>
      </c>
      <c r="F64" s="299" t="s">
        <v>3060</v>
      </c>
      <c r="G64" s="299"/>
      <c r="H64" s="299" t="s">
        <v>3221</v>
      </c>
      <c r="I64" s="299" t="s">
        <v>3199</v>
      </c>
      <c r="J64" s="45" t="str">
        <f t="shared" si="0"/>
        <v>GoldGold Mining in Shandong (Laizhou) Limited Company</v>
      </c>
      <c r="K64" s="45" t="str">
        <f t="shared" si="1"/>
        <v>GoldGold Mining in Shandong (Laizhou) Limited Company</v>
      </c>
      <c r="L64" s="244"/>
    </row>
    <row r="65" spans="1:12" ht="10.5" customHeight="1">
      <c r="A65" s="299" t="s">
        <v>2290</v>
      </c>
      <c r="B65" s="299" t="s">
        <v>3238</v>
      </c>
      <c r="C65" s="299" t="s">
        <v>4178</v>
      </c>
      <c r="D65" s="299" t="s">
        <v>2150</v>
      </c>
      <c r="E65" s="299" t="s">
        <v>1300</v>
      </c>
      <c r="F65" s="299" t="s">
        <v>3060</v>
      </c>
      <c r="G65" s="299"/>
      <c r="H65" s="299" t="s">
        <v>3225</v>
      </c>
      <c r="I65" s="299" t="s">
        <v>3226</v>
      </c>
      <c r="J65" s="45" t="str">
        <f t="shared" si="0"/>
        <v>GoldGreat Wall Precious Metals Co,. LTD.</v>
      </c>
      <c r="K65" s="45" t="str">
        <f t="shared" si="1"/>
        <v>GoldGreat Wall Precious Metals Co,. LTD.</v>
      </c>
      <c r="L65" s="244"/>
    </row>
    <row r="66" spans="1:12" ht="10.5" customHeight="1">
      <c r="A66" s="299" t="s">
        <v>2290</v>
      </c>
      <c r="B66" s="299" t="s">
        <v>4178</v>
      </c>
      <c r="C66" s="299" t="s">
        <v>4178</v>
      </c>
      <c r="D66" s="299" t="s">
        <v>2150</v>
      </c>
      <c r="E66" s="299" t="s">
        <v>1300</v>
      </c>
      <c r="F66" s="299" t="s">
        <v>3060</v>
      </c>
      <c r="G66" s="299"/>
      <c r="H66" s="299" t="s">
        <v>3225</v>
      </c>
      <c r="I66" s="299" t="s">
        <v>3226</v>
      </c>
      <c r="J66" s="45" t="str">
        <f t="shared" si="0"/>
        <v>GoldGreat Wall Precious Metals Co., Ltd. of CBPM</v>
      </c>
      <c r="K66" s="45" t="str">
        <f t="shared" si="1"/>
        <v>GoldGreat Wall Precious Metals Co., Ltd. of CBPM</v>
      </c>
      <c r="L66" s="244"/>
    </row>
    <row r="67" spans="1:12" ht="10.5" customHeight="1">
      <c r="A67" s="299" t="s">
        <v>2290</v>
      </c>
      <c r="B67" s="299" t="s">
        <v>3271</v>
      </c>
      <c r="C67" s="299" t="s">
        <v>1239</v>
      </c>
      <c r="D67" s="299" t="s">
        <v>2150</v>
      </c>
      <c r="E67" s="299" t="s">
        <v>1240</v>
      </c>
      <c r="F67" s="299" t="s">
        <v>3060</v>
      </c>
      <c r="G67" s="299"/>
      <c r="H67" s="299" t="s">
        <v>3269</v>
      </c>
      <c r="I67" s="299" t="s">
        <v>3270</v>
      </c>
      <c r="J67" s="45" t="str">
        <f t="shared" si="0"/>
        <v>GoldGuangdong Gaoyao Co</v>
      </c>
      <c r="K67" s="45" t="str">
        <f t="shared" si="1"/>
        <v>GoldGuangdong Gaoyao Co</v>
      </c>
      <c r="L67" s="244"/>
    </row>
    <row r="68" spans="1:12" ht="10.5" customHeight="1">
      <c r="A68" s="299" t="s">
        <v>2290</v>
      </c>
      <c r="B68" s="299" t="s">
        <v>1239</v>
      </c>
      <c r="C68" s="299" t="s">
        <v>1239</v>
      </c>
      <c r="D68" s="299" t="s">
        <v>2150</v>
      </c>
      <c r="E68" s="299" t="s">
        <v>1240</v>
      </c>
      <c r="F68" s="299" t="s">
        <v>3060</v>
      </c>
      <c r="G68" s="299"/>
      <c r="H68" s="299" t="s">
        <v>3269</v>
      </c>
      <c r="I68" s="299" t="s">
        <v>3270</v>
      </c>
      <c r="J68" s="45" t="str">
        <f t="shared" ref="J68:J131" si="2">A68&amp;B68</f>
        <v>GoldGuangdong Jinding Gold Limited</v>
      </c>
      <c r="K68" s="45" t="str">
        <f t="shared" ref="K68:K131" si="3">A68&amp;B68</f>
        <v>GoldGuangdong Jinding Gold Limited</v>
      </c>
      <c r="L68" s="244"/>
    </row>
    <row r="69" spans="1:12" ht="10.5" customHeight="1">
      <c r="A69" s="299" t="s">
        <v>2290</v>
      </c>
      <c r="B69" s="299" t="s">
        <v>4559</v>
      </c>
      <c r="C69" s="299" t="s">
        <v>4559</v>
      </c>
      <c r="D69" s="299" t="s">
        <v>2207</v>
      </c>
      <c r="E69" s="299" t="s">
        <v>4560</v>
      </c>
      <c r="F69" s="299" t="s">
        <v>3060</v>
      </c>
      <c r="G69" s="299"/>
      <c r="H69" s="299" t="s">
        <v>4561</v>
      </c>
      <c r="I69" s="299" t="s">
        <v>4562</v>
      </c>
      <c r="J69" s="45" t="str">
        <f t="shared" si="2"/>
        <v>GoldGujarat Gold Centre</v>
      </c>
      <c r="K69" s="45" t="str">
        <f t="shared" si="3"/>
        <v>GoldGujarat Gold Centre</v>
      </c>
      <c r="L69" s="244"/>
    </row>
    <row r="70" spans="1:12" ht="10.5" customHeight="1">
      <c r="A70" s="299" t="s">
        <v>2290</v>
      </c>
      <c r="B70" s="299" t="s">
        <v>3118</v>
      </c>
      <c r="C70" s="299" t="s">
        <v>3118</v>
      </c>
      <c r="D70" s="299" t="s">
        <v>2150</v>
      </c>
      <c r="E70" s="299" t="s">
        <v>3119</v>
      </c>
      <c r="F70" s="299" t="s">
        <v>3060</v>
      </c>
      <c r="G70" s="299"/>
      <c r="H70" s="299" t="s">
        <v>3120</v>
      </c>
      <c r="I70" s="299" t="s">
        <v>3199</v>
      </c>
      <c r="J70" s="45" t="str">
        <f t="shared" si="2"/>
        <v>GoldGuoda Safina High-Tech Environmental Refinery Co., Ltd.</v>
      </c>
      <c r="K70" s="45" t="str">
        <f t="shared" si="3"/>
        <v>GoldGuoda Safina High-Tech Environmental Refinery Co., Ltd.</v>
      </c>
      <c r="L70" s="244"/>
    </row>
    <row r="71" spans="1:12" ht="10.5" customHeight="1">
      <c r="A71" s="299" t="s">
        <v>2290</v>
      </c>
      <c r="B71" s="299" t="s">
        <v>711</v>
      </c>
      <c r="C71" s="299" t="s">
        <v>711</v>
      </c>
      <c r="D71" s="299" t="s">
        <v>2150</v>
      </c>
      <c r="E71" s="299" t="s">
        <v>712</v>
      </c>
      <c r="F71" s="299" t="s">
        <v>3060</v>
      </c>
      <c r="G71" s="299"/>
      <c r="H71" s="299" t="s">
        <v>3123</v>
      </c>
      <c r="I71" s="299" t="s">
        <v>3124</v>
      </c>
      <c r="J71" s="45" t="str">
        <f t="shared" si="2"/>
        <v>GoldHangzhou Fuchunjiang Smelting Co., Ltd.</v>
      </c>
      <c r="K71" s="45" t="str">
        <f t="shared" si="3"/>
        <v>GoldHangzhou Fuchunjiang Smelting Co., Ltd.</v>
      </c>
      <c r="L71" s="244"/>
    </row>
    <row r="72" spans="1:12" ht="10.5" customHeight="1">
      <c r="A72" s="299" t="s">
        <v>2290</v>
      </c>
      <c r="B72" s="299" t="s">
        <v>1930</v>
      </c>
      <c r="C72" s="299" t="s">
        <v>1930</v>
      </c>
      <c r="D72" s="299" t="s">
        <v>2164</v>
      </c>
      <c r="E72" s="299" t="s">
        <v>1241</v>
      </c>
      <c r="F72" s="299" t="s">
        <v>3060</v>
      </c>
      <c r="G72" s="299"/>
      <c r="H72" s="299" t="s">
        <v>3065</v>
      </c>
      <c r="I72" s="299" t="s">
        <v>3066</v>
      </c>
      <c r="J72" s="45" t="str">
        <f t="shared" si="2"/>
        <v>GoldHeimerle + Meule GmbH</v>
      </c>
      <c r="K72" s="45" t="str">
        <f t="shared" si="3"/>
        <v>GoldHeimerle + Meule GmbH</v>
      </c>
      <c r="L72" s="244"/>
    </row>
    <row r="73" spans="1:12" ht="10.5" customHeight="1">
      <c r="A73" s="299" t="s">
        <v>2290</v>
      </c>
      <c r="B73" s="299" t="s">
        <v>3262</v>
      </c>
      <c r="C73" s="299" t="s">
        <v>2540</v>
      </c>
      <c r="D73" s="299" t="s">
        <v>2150</v>
      </c>
      <c r="E73" s="299" t="s">
        <v>1313</v>
      </c>
      <c r="F73" s="299" t="s">
        <v>3060</v>
      </c>
      <c r="G73" s="299"/>
      <c r="H73" s="299" t="s">
        <v>3261</v>
      </c>
      <c r="I73" s="299" t="s">
        <v>3159</v>
      </c>
      <c r="J73" s="45" t="str">
        <f t="shared" si="2"/>
        <v>GoldHenan Zhongyuan Gold Refinery Co., Ltd.</v>
      </c>
      <c r="K73" s="45" t="str">
        <f t="shared" si="3"/>
        <v>GoldHenan Zhongyuan Gold Refinery Co., Ltd.</v>
      </c>
      <c r="L73" s="244"/>
    </row>
    <row r="74" spans="1:12" ht="10.5" customHeight="1">
      <c r="A74" s="299" t="s">
        <v>2290</v>
      </c>
      <c r="B74" s="299" t="s">
        <v>3265</v>
      </c>
      <c r="C74" s="299" t="s">
        <v>2540</v>
      </c>
      <c r="D74" s="299" t="s">
        <v>2150</v>
      </c>
      <c r="E74" s="299" t="s">
        <v>1313</v>
      </c>
      <c r="F74" s="299" t="s">
        <v>3060</v>
      </c>
      <c r="G74" s="299"/>
      <c r="H74" s="299" t="s">
        <v>3261</v>
      </c>
      <c r="I74" s="299" t="s">
        <v>3159</v>
      </c>
      <c r="J74" s="45" t="str">
        <f t="shared" si="2"/>
        <v>GoldHenan Zhongyuan Gold Smelter of Zhongjin Gold Co. Ltd.</v>
      </c>
      <c r="K74" s="45" t="str">
        <f t="shared" si="3"/>
        <v>GoldHenan Zhongyuan Gold Smelter of Zhongjin Gold Co. Ltd.</v>
      </c>
      <c r="L74" s="244"/>
    </row>
    <row r="75" spans="1:12" ht="10.5" customHeight="1">
      <c r="A75" s="299" t="s">
        <v>2290</v>
      </c>
      <c r="B75" s="299" t="s">
        <v>36</v>
      </c>
      <c r="C75" s="299" t="s">
        <v>2540</v>
      </c>
      <c r="D75" s="299" t="s">
        <v>2150</v>
      </c>
      <c r="E75" s="299" t="s">
        <v>1313</v>
      </c>
      <c r="F75" s="299" t="s">
        <v>3060</v>
      </c>
      <c r="G75" s="299"/>
      <c r="H75" s="299" t="s">
        <v>3261</v>
      </c>
      <c r="I75" s="299" t="s">
        <v>3159</v>
      </c>
      <c r="J75" s="45" t="str">
        <f t="shared" si="2"/>
        <v>GoldHenan Zhongyuan Gold Smelter of Zhongjin Gold Corporation Limited</v>
      </c>
      <c r="K75" s="45" t="str">
        <f t="shared" si="3"/>
        <v>GoldHenan Zhongyuan Gold Smelter of Zhongjin Gold Corporation Limited</v>
      </c>
      <c r="L75" s="244"/>
    </row>
    <row r="76" spans="1:12" ht="10.5" customHeight="1">
      <c r="A76" s="299" t="s">
        <v>2290</v>
      </c>
      <c r="B76" s="299" t="s">
        <v>71</v>
      </c>
      <c r="C76" s="299" t="s">
        <v>71</v>
      </c>
      <c r="D76" s="299" t="s">
        <v>2150</v>
      </c>
      <c r="E76" s="299" t="s">
        <v>1242</v>
      </c>
      <c r="F76" s="299" t="s">
        <v>3060</v>
      </c>
      <c r="G76" s="299"/>
      <c r="H76" s="299" t="s">
        <v>3125</v>
      </c>
      <c r="I76" s="299" t="s">
        <v>3126</v>
      </c>
      <c r="J76" s="45" t="str">
        <f t="shared" si="2"/>
        <v>GoldHeraeus Ltd. Hong Kong</v>
      </c>
      <c r="K76" s="45" t="str">
        <f t="shared" si="3"/>
        <v>GoldHeraeus Ltd. Hong Kong</v>
      </c>
      <c r="L76" s="244"/>
    </row>
    <row r="77" spans="1:12" ht="10.5" customHeight="1">
      <c r="A77" s="299" t="s">
        <v>2290</v>
      </c>
      <c r="B77" s="299" t="s">
        <v>2418</v>
      </c>
      <c r="C77" s="299" t="s">
        <v>2418</v>
      </c>
      <c r="D77" s="299" t="s">
        <v>2164</v>
      </c>
      <c r="E77" s="299" t="s">
        <v>1243</v>
      </c>
      <c r="F77" s="299" t="s">
        <v>3060</v>
      </c>
      <c r="G77" s="299"/>
      <c r="H77" s="299" t="s">
        <v>3127</v>
      </c>
      <c r="I77" s="299" t="s">
        <v>3128</v>
      </c>
      <c r="J77" s="45" t="str">
        <f t="shared" si="2"/>
        <v>GoldHeraeus Precious Metals GmbH &amp; Co. KG</v>
      </c>
      <c r="K77" s="45" t="str">
        <f t="shared" si="3"/>
        <v>GoldHeraeus Precious Metals GmbH &amp; Co. KG</v>
      </c>
      <c r="L77" s="244"/>
    </row>
    <row r="78" spans="1:12" ht="10.5" customHeight="1">
      <c r="A78" s="299" t="s">
        <v>2290</v>
      </c>
      <c r="B78" s="299" t="s">
        <v>4171</v>
      </c>
      <c r="C78" s="299" t="s">
        <v>4171</v>
      </c>
      <c r="D78" s="299" t="s">
        <v>2150</v>
      </c>
      <c r="E78" s="299" t="s">
        <v>1244</v>
      </c>
      <c r="F78" s="299" t="s">
        <v>3060</v>
      </c>
      <c r="G78" s="299"/>
      <c r="H78" s="299" t="s">
        <v>4027</v>
      </c>
      <c r="I78" s="299" t="s">
        <v>3121</v>
      </c>
      <c r="J78" s="45" t="str">
        <f t="shared" si="2"/>
        <v>GoldHunan Chenzhou Mining Co., Ltd.</v>
      </c>
      <c r="K78" s="45" t="str">
        <f t="shared" si="3"/>
        <v>GoldHunan Chenzhou Mining Co., Ltd.</v>
      </c>
      <c r="L78" s="244"/>
    </row>
    <row r="79" spans="1:12" ht="10.5" customHeight="1">
      <c r="A79" s="299" t="s">
        <v>2290</v>
      </c>
      <c r="B79" s="299" t="s">
        <v>2621</v>
      </c>
      <c r="C79" s="299" t="s">
        <v>4171</v>
      </c>
      <c r="D79" s="299" t="s">
        <v>2150</v>
      </c>
      <c r="E79" s="299" t="s">
        <v>1244</v>
      </c>
      <c r="F79" s="299" t="s">
        <v>3060</v>
      </c>
      <c r="G79" s="299"/>
      <c r="H79" s="299" t="s">
        <v>4027</v>
      </c>
      <c r="I79" s="299" t="s">
        <v>3121</v>
      </c>
      <c r="J79" s="45" t="str">
        <f t="shared" si="2"/>
        <v>GoldHunan Chenzhou Mining Group Co., Ltd.</v>
      </c>
      <c r="K79" s="45" t="str">
        <f t="shared" si="3"/>
        <v>GoldHunan Chenzhou Mining Group Co., Ltd.</v>
      </c>
      <c r="L79" s="244"/>
    </row>
    <row r="80" spans="1:12" ht="10.5" customHeight="1">
      <c r="A80" s="299" t="s">
        <v>2290</v>
      </c>
      <c r="B80" s="299" t="s">
        <v>3130</v>
      </c>
      <c r="C80" s="299" t="s">
        <v>4171</v>
      </c>
      <c r="D80" s="299" t="s">
        <v>2150</v>
      </c>
      <c r="E80" s="299" t="s">
        <v>1244</v>
      </c>
      <c r="F80" s="299" t="s">
        <v>3060</v>
      </c>
      <c r="G80" s="299"/>
      <c r="H80" s="299" t="s">
        <v>4027</v>
      </c>
      <c r="I80" s="299" t="s">
        <v>3121</v>
      </c>
      <c r="J80" s="45" t="str">
        <f t="shared" si="2"/>
        <v>GoldHunan Chenzhou Mining Industry Co. Ltd.</v>
      </c>
      <c r="K80" s="45" t="str">
        <f t="shared" si="3"/>
        <v>GoldHunan Chenzhou Mining Industry Co. Ltd.</v>
      </c>
      <c r="L80" s="244"/>
    </row>
    <row r="81" spans="1:12" ht="10.5" customHeight="1">
      <c r="A81" s="299" t="s">
        <v>2290</v>
      </c>
      <c r="B81" s="299" t="s">
        <v>4989</v>
      </c>
      <c r="C81" s="299" t="s">
        <v>4989</v>
      </c>
      <c r="D81" s="299" t="s">
        <v>4876</v>
      </c>
      <c r="E81" s="299" t="s">
        <v>1245</v>
      </c>
      <c r="F81" s="299" t="s">
        <v>3060</v>
      </c>
      <c r="G81" s="299"/>
      <c r="H81" s="299" t="s">
        <v>3131</v>
      </c>
      <c r="I81" s="299" t="s">
        <v>3107</v>
      </c>
      <c r="J81" s="45" t="str">
        <f t="shared" si="2"/>
        <v>GoldHwaSeong CJ Co., Ltd.</v>
      </c>
      <c r="K81" s="45" t="str">
        <f t="shared" si="3"/>
        <v>GoldHwaSeong CJ Co., Ltd.</v>
      </c>
      <c r="L81" s="244"/>
    </row>
    <row r="82" spans="1:12" ht="10.5" customHeight="1">
      <c r="A82" s="299" t="s">
        <v>2290</v>
      </c>
      <c r="B82" s="299" t="s">
        <v>4563</v>
      </c>
      <c r="C82" s="299" t="s">
        <v>4563</v>
      </c>
      <c r="D82" s="299" t="s">
        <v>2150</v>
      </c>
      <c r="E82" s="299" t="s">
        <v>1246</v>
      </c>
      <c r="F82" s="299" t="s">
        <v>3060</v>
      </c>
      <c r="G82" s="299"/>
      <c r="H82" s="299" t="s">
        <v>3132</v>
      </c>
      <c r="I82" s="299" t="s">
        <v>3133</v>
      </c>
      <c r="J82" s="45" t="str">
        <f t="shared" si="2"/>
        <v>GoldInner Mongolia Qiankun Gold and Silver Refinery Share Co., Ltd.</v>
      </c>
      <c r="K82" s="45" t="str">
        <f t="shared" si="3"/>
        <v>GoldInner Mongolia Qiankun Gold and Silver Refinery Share Co., Ltd.</v>
      </c>
      <c r="L82" s="244"/>
    </row>
    <row r="83" spans="1:12" ht="10.5" customHeight="1">
      <c r="A83" s="299" t="s">
        <v>2290</v>
      </c>
      <c r="B83" s="299" t="s">
        <v>2419</v>
      </c>
      <c r="C83" s="299" t="s">
        <v>2419</v>
      </c>
      <c r="D83" s="299" t="s">
        <v>2217</v>
      </c>
      <c r="E83" s="299" t="s">
        <v>1247</v>
      </c>
      <c r="F83" s="299" t="s">
        <v>3060</v>
      </c>
      <c r="G83" s="299"/>
      <c r="H83" s="299" t="s">
        <v>3134</v>
      </c>
      <c r="I83" s="299" t="s">
        <v>3114</v>
      </c>
      <c r="J83" s="45" t="str">
        <f t="shared" si="2"/>
        <v>GoldIshifuku Metal Industry Co., Ltd.</v>
      </c>
      <c r="K83" s="45" t="str">
        <f t="shared" si="3"/>
        <v>GoldIshifuku Metal Industry Co., Ltd.</v>
      </c>
      <c r="L83" s="244"/>
    </row>
    <row r="84" spans="1:12" ht="10.5" customHeight="1">
      <c r="A84" s="299" t="s">
        <v>2290</v>
      </c>
      <c r="B84" s="299" t="s">
        <v>2426</v>
      </c>
      <c r="C84" s="299" t="s">
        <v>2426</v>
      </c>
      <c r="D84" s="299" t="s">
        <v>1724</v>
      </c>
      <c r="E84" s="299" t="s">
        <v>1248</v>
      </c>
      <c r="F84" s="299" t="s">
        <v>3060</v>
      </c>
      <c r="G84" s="299"/>
      <c r="H84" s="299" t="s">
        <v>3135</v>
      </c>
      <c r="I84" s="299" t="s">
        <v>3079</v>
      </c>
      <c r="J84" s="45" t="str">
        <f t="shared" si="2"/>
        <v>GoldIstanbul Gold Refinery</v>
      </c>
      <c r="K84" s="45" t="str">
        <f t="shared" si="3"/>
        <v>GoldIstanbul Gold Refinery</v>
      </c>
      <c r="L84" s="244"/>
    </row>
    <row r="85" spans="1:12" ht="10.5" customHeight="1">
      <c r="A85" s="299" t="s">
        <v>2290</v>
      </c>
      <c r="B85" s="299" t="s">
        <v>1761</v>
      </c>
      <c r="C85" s="299" t="s">
        <v>1761</v>
      </c>
      <c r="D85" s="299" t="s">
        <v>2217</v>
      </c>
      <c r="E85" s="299" t="s">
        <v>1249</v>
      </c>
      <c r="F85" s="299" t="s">
        <v>3060</v>
      </c>
      <c r="G85" s="299"/>
      <c r="H85" s="299" t="s">
        <v>3136</v>
      </c>
      <c r="I85" s="299" t="s">
        <v>3137</v>
      </c>
      <c r="J85" s="45" t="str">
        <f t="shared" si="2"/>
        <v>GoldJapan Mint</v>
      </c>
      <c r="K85" s="45" t="str">
        <f t="shared" si="3"/>
        <v>GoldJapan Mint</v>
      </c>
      <c r="L85" s="244"/>
    </row>
    <row r="86" spans="1:12" ht="10.5" customHeight="1">
      <c r="A86" s="299" t="s">
        <v>2290</v>
      </c>
      <c r="B86" s="299" t="s">
        <v>3140</v>
      </c>
      <c r="C86" s="299" t="s">
        <v>4564</v>
      </c>
      <c r="D86" s="299" t="s">
        <v>2150</v>
      </c>
      <c r="E86" s="299" t="s">
        <v>1250</v>
      </c>
      <c r="F86" s="299" t="s">
        <v>3060</v>
      </c>
      <c r="G86" s="299"/>
      <c r="H86" s="299" t="s">
        <v>3138</v>
      </c>
      <c r="I86" s="299" t="s">
        <v>3139</v>
      </c>
      <c r="J86" s="45" t="str">
        <f t="shared" si="2"/>
        <v>GoldJCC</v>
      </c>
      <c r="K86" s="45" t="str">
        <f t="shared" si="3"/>
        <v>GoldJCC</v>
      </c>
      <c r="L86" s="244"/>
    </row>
    <row r="87" spans="1:12" ht="10.5" customHeight="1">
      <c r="A87" s="299" t="s">
        <v>2290</v>
      </c>
      <c r="B87" s="299" t="s">
        <v>4564</v>
      </c>
      <c r="C87" s="299" t="s">
        <v>4564</v>
      </c>
      <c r="D87" s="299" t="s">
        <v>2150</v>
      </c>
      <c r="E87" s="299" t="s">
        <v>1250</v>
      </c>
      <c r="F87" s="299" t="s">
        <v>3060</v>
      </c>
      <c r="G87" s="299"/>
      <c r="H87" s="299" t="s">
        <v>3138</v>
      </c>
      <c r="I87" s="299" t="s">
        <v>3139</v>
      </c>
      <c r="J87" s="45" t="str">
        <f t="shared" si="2"/>
        <v>GoldJiangxi Copper Co., Ltd.</v>
      </c>
      <c r="K87" s="45" t="str">
        <f t="shared" si="3"/>
        <v>GoldJiangxi Copper Co., Ltd.</v>
      </c>
      <c r="L87" s="244"/>
    </row>
    <row r="88" spans="1:12" ht="10.5" customHeight="1">
      <c r="A88" s="299" t="s">
        <v>2290</v>
      </c>
      <c r="B88" s="299" t="s">
        <v>1904</v>
      </c>
      <c r="C88" s="299" t="s">
        <v>4546</v>
      </c>
      <c r="D88" s="299" t="s">
        <v>2146</v>
      </c>
      <c r="E88" s="299" t="s">
        <v>1252</v>
      </c>
      <c r="F88" s="299" t="s">
        <v>3060</v>
      </c>
      <c r="G88" s="299"/>
      <c r="H88" s="299" t="s">
        <v>3144</v>
      </c>
      <c r="I88" s="299" t="s">
        <v>3145</v>
      </c>
      <c r="J88" s="45" t="str">
        <f t="shared" si="2"/>
        <v>GoldJohnson Matthey Canada</v>
      </c>
      <c r="K88" s="45" t="str">
        <f t="shared" si="3"/>
        <v>GoldJohnson Matthey Canada</v>
      </c>
      <c r="L88" s="244"/>
    </row>
    <row r="89" spans="1:12" ht="10.5" customHeight="1">
      <c r="A89" s="299" t="s">
        <v>2290</v>
      </c>
      <c r="B89" s="299" t="s">
        <v>4044</v>
      </c>
      <c r="C89" s="299" t="s">
        <v>4152</v>
      </c>
      <c r="D89" s="299" t="s">
        <v>4880</v>
      </c>
      <c r="E89" s="299" t="s">
        <v>1251</v>
      </c>
      <c r="F89" s="299" t="s">
        <v>3060</v>
      </c>
      <c r="G89" s="299"/>
      <c r="H89" s="299" t="s">
        <v>3141</v>
      </c>
      <c r="I89" s="299" t="s">
        <v>3142</v>
      </c>
      <c r="J89" s="45" t="str">
        <f t="shared" si="2"/>
        <v>GoldJohnson Matthey Inc.</v>
      </c>
      <c r="K89" s="45" t="str">
        <f t="shared" si="3"/>
        <v>GoldJohnson Matthey Inc.</v>
      </c>
      <c r="L89" s="244"/>
    </row>
    <row r="90" spans="1:12">
      <c r="A90" s="299" t="s">
        <v>2290</v>
      </c>
      <c r="B90" s="299" t="s">
        <v>3143</v>
      </c>
      <c r="C90" s="299" t="s">
        <v>4152</v>
      </c>
      <c r="D90" s="299" t="s">
        <v>4880</v>
      </c>
      <c r="E90" s="299" t="s">
        <v>1251</v>
      </c>
      <c r="F90" s="299" t="s">
        <v>3060</v>
      </c>
      <c r="G90" s="299"/>
      <c r="H90" s="299" t="s">
        <v>3141</v>
      </c>
      <c r="I90" s="299" t="s">
        <v>3142</v>
      </c>
      <c r="J90" s="45" t="str">
        <f t="shared" si="2"/>
        <v>GoldJohnson Matthey Inc. (USA)</v>
      </c>
      <c r="K90" s="45" t="str">
        <f t="shared" si="3"/>
        <v>GoldJohnson Matthey Inc. (USA)</v>
      </c>
      <c r="L90" s="244"/>
    </row>
    <row r="91" spans="1:12" ht="10.5" customHeight="1">
      <c r="A91" s="299" t="s">
        <v>2290</v>
      </c>
      <c r="B91" s="299" t="s">
        <v>4045</v>
      </c>
      <c r="C91" s="299" t="s">
        <v>4546</v>
      </c>
      <c r="D91" s="299" t="s">
        <v>2146</v>
      </c>
      <c r="E91" s="299" t="s">
        <v>1252</v>
      </c>
      <c r="F91" s="299" t="s">
        <v>3060</v>
      </c>
      <c r="G91" s="299"/>
      <c r="H91" s="299" t="s">
        <v>3144</v>
      </c>
      <c r="I91" s="299" t="s">
        <v>3145</v>
      </c>
      <c r="J91" s="45" t="str">
        <f t="shared" si="2"/>
        <v>GoldJohnson Matthey Limited</v>
      </c>
      <c r="K91" s="45" t="str">
        <f t="shared" si="3"/>
        <v>GoldJohnson Matthey Limited</v>
      </c>
      <c r="L91" s="244"/>
    </row>
    <row r="92" spans="1:12" ht="10.5" customHeight="1">
      <c r="A92" s="299" t="s">
        <v>2290</v>
      </c>
      <c r="B92" s="299" t="s">
        <v>1762</v>
      </c>
      <c r="C92" s="299" t="s">
        <v>1762</v>
      </c>
      <c r="D92" s="299" t="s">
        <v>1690</v>
      </c>
      <c r="E92" s="299" t="s">
        <v>1253</v>
      </c>
      <c r="F92" s="299" t="s">
        <v>3060</v>
      </c>
      <c r="G92" s="299"/>
      <c r="H92" s="299" t="s">
        <v>3146</v>
      </c>
      <c r="I92" s="299" t="s">
        <v>3147</v>
      </c>
      <c r="J92" s="45" t="str">
        <f t="shared" si="2"/>
        <v>GoldJSC Ekaterinburg Non-Ferrous Metal Processing Plant</v>
      </c>
      <c r="K92" s="45" t="str">
        <f t="shared" si="3"/>
        <v>GoldJSC Ekaterinburg Non-Ferrous Metal Processing Plant</v>
      </c>
      <c r="L92" s="244"/>
    </row>
    <row r="93" spans="1:12" ht="10.5" customHeight="1">
      <c r="A93" s="299" t="s">
        <v>2290</v>
      </c>
      <c r="B93" s="299" t="s">
        <v>2677</v>
      </c>
      <c r="C93" s="299" t="s">
        <v>2677</v>
      </c>
      <c r="D93" s="299" t="s">
        <v>1690</v>
      </c>
      <c r="E93" s="299" t="s">
        <v>1254</v>
      </c>
      <c r="F93" s="299" t="s">
        <v>3060</v>
      </c>
      <c r="G93" s="299"/>
      <c r="H93" s="299" t="s">
        <v>3146</v>
      </c>
      <c r="I93" s="299" t="s">
        <v>3147</v>
      </c>
      <c r="J93" s="45" t="str">
        <f t="shared" si="2"/>
        <v>GoldJSC Uralelectromed</v>
      </c>
      <c r="K93" s="45" t="str">
        <f t="shared" si="3"/>
        <v>GoldJSC Uralelectromed</v>
      </c>
      <c r="L93" s="244"/>
    </row>
    <row r="94" spans="1:12" ht="10.5" customHeight="1">
      <c r="A94" s="299" t="s">
        <v>2290</v>
      </c>
      <c r="B94" s="299" t="s">
        <v>72</v>
      </c>
      <c r="C94" s="299" t="s">
        <v>72</v>
      </c>
      <c r="D94" s="299" t="s">
        <v>2217</v>
      </c>
      <c r="E94" s="299" t="s">
        <v>1255</v>
      </c>
      <c r="F94" s="299" t="s">
        <v>3060</v>
      </c>
      <c r="G94" s="299"/>
      <c r="H94" s="299" t="s">
        <v>4708</v>
      </c>
      <c r="I94" s="299" t="s">
        <v>4708</v>
      </c>
      <c r="J94" s="45" t="str">
        <f t="shared" si="2"/>
        <v>GoldJX Nippon Mining &amp; Metals Co., Ltd.</v>
      </c>
      <c r="K94" s="45" t="str">
        <f t="shared" si="3"/>
        <v>GoldJX Nippon Mining &amp; Metals Co., Ltd.</v>
      </c>
      <c r="L94" s="244"/>
    </row>
    <row r="95" spans="1:12" ht="10.5" customHeight="1">
      <c r="A95" s="299" t="s">
        <v>2290</v>
      </c>
      <c r="B95" s="299" t="s">
        <v>3291</v>
      </c>
      <c r="C95" s="299" t="s">
        <v>3291</v>
      </c>
      <c r="D95" s="299" t="s">
        <v>2117</v>
      </c>
      <c r="E95" s="299" t="s">
        <v>3292</v>
      </c>
      <c r="F95" s="299" t="s">
        <v>3060</v>
      </c>
      <c r="G95" s="299"/>
      <c r="H95" s="299" t="s">
        <v>3288</v>
      </c>
      <c r="I95" s="299" t="s">
        <v>3288</v>
      </c>
      <c r="J95" s="45" t="str">
        <f t="shared" si="2"/>
        <v>GoldKaloti Precious Metals</v>
      </c>
      <c r="K95" s="45" t="str">
        <f t="shared" si="3"/>
        <v>GoldKaloti Precious Metals</v>
      </c>
      <c r="L95" s="244"/>
    </row>
    <row r="96" spans="1:12" ht="10.5" customHeight="1">
      <c r="A96" s="299" t="s">
        <v>2290</v>
      </c>
      <c r="B96" s="299" t="s">
        <v>4132</v>
      </c>
      <c r="C96" s="299" t="s">
        <v>4132</v>
      </c>
      <c r="D96" s="299" t="s">
        <v>2218</v>
      </c>
      <c r="E96" s="299" t="s">
        <v>4133</v>
      </c>
      <c r="F96" s="299" t="s">
        <v>3060</v>
      </c>
      <c r="G96" s="299"/>
      <c r="H96" s="299" t="s">
        <v>4135</v>
      </c>
      <c r="I96" s="299" t="s">
        <v>4134</v>
      </c>
      <c r="J96" s="45" t="str">
        <f t="shared" si="2"/>
        <v>GoldKazakhmys Smelting LLC</v>
      </c>
      <c r="K96" s="45" t="str">
        <f t="shared" si="3"/>
        <v>GoldKazakhmys Smelting LLC</v>
      </c>
      <c r="L96" s="244"/>
    </row>
    <row r="97" spans="1:12" ht="10.5" customHeight="1">
      <c r="A97" s="299" t="s">
        <v>2290</v>
      </c>
      <c r="B97" s="299" t="s">
        <v>3148</v>
      </c>
      <c r="C97" s="299" t="s">
        <v>3148</v>
      </c>
      <c r="D97" s="299" t="s">
        <v>2218</v>
      </c>
      <c r="E97" s="299" t="s">
        <v>1256</v>
      </c>
      <c r="F97" s="299" t="s">
        <v>3060</v>
      </c>
      <c r="G97" s="299"/>
      <c r="H97" s="299" t="s">
        <v>3149</v>
      </c>
      <c r="I97" s="299" t="s">
        <v>3334</v>
      </c>
      <c r="J97" s="45" t="str">
        <f t="shared" si="2"/>
        <v>GoldKazzinc</v>
      </c>
      <c r="K97" s="45" t="str">
        <f t="shared" si="3"/>
        <v>GoldKazzinc</v>
      </c>
      <c r="L97" s="244"/>
    </row>
    <row r="98" spans="1:12" ht="10.5" customHeight="1">
      <c r="A98" s="299" t="s">
        <v>2290</v>
      </c>
      <c r="B98" s="299" t="s">
        <v>1257</v>
      </c>
      <c r="C98" s="299" t="s">
        <v>1257</v>
      </c>
      <c r="D98" s="299" t="s">
        <v>4880</v>
      </c>
      <c r="E98" s="299" t="s">
        <v>1258</v>
      </c>
      <c r="F98" s="299" t="s">
        <v>3060</v>
      </c>
      <c r="G98" s="299"/>
      <c r="H98" s="299" t="s">
        <v>3150</v>
      </c>
      <c r="I98" s="299" t="s">
        <v>3142</v>
      </c>
      <c r="J98" s="45" t="str">
        <f t="shared" si="2"/>
        <v>GoldKennecott Utah Copper LLC</v>
      </c>
      <c r="K98" s="45" t="str">
        <f t="shared" si="3"/>
        <v>GoldKennecott Utah Copper LLC</v>
      </c>
      <c r="L98" s="244"/>
    </row>
    <row r="99" spans="1:12" ht="10.5" customHeight="1">
      <c r="A99" s="299" t="s">
        <v>2290</v>
      </c>
      <c r="B99" s="299" t="s">
        <v>2640</v>
      </c>
      <c r="C99" s="299" t="s">
        <v>2640</v>
      </c>
      <c r="D99" s="299" t="s">
        <v>1682</v>
      </c>
      <c r="E99" s="299" t="s">
        <v>2641</v>
      </c>
      <c r="F99" s="299" t="s">
        <v>3060</v>
      </c>
      <c r="G99" s="299"/>
      <c r="H99" s="299" t="s">
        <v>3280</v>
      </c>
      <c r="I99" s="299" t="s">
        <v>3281</v>
      </c>
      <c r="J99" s="45" t="str">
        <f t="shared" si="2"/>
        <v>GoldKGHM Polska Miedź Spółka Akcyjna</v>
      </c>
      <c r="K99" s="45" t="str">
        <f t="shared" si="3"/>
        <v>GoldKGHM Polska Miedź Spółka Akcyjna</v>
      </c>
      <c r="L99" s="244"/>
    </row>
    <row r="100" spans="1:12" ht="10.5" customHeight="1">
      <c r="A100" s="299" t="s">
        <v>2290</v>
      </c>
      <c r="B100" s="299" t="s">
        <v>4047</v>
      </c>
      <c r="C100" s="299" t="s">
        <v>4047</v>
      </c>
      <c r="D100" s="299" t="s">
        <v>2217</v>
      </c>
      <c r="E100" s="299" t="s">
        <v>1259</v>
      </c>
      <c r="F100" s="299" t="s">
        <v>3060</v>
      </c>
      <c r="G100" s="299"/>
      <c r="H100" s="299" t="s">
        <v>3151</v>
      </c>
      <c r="I100" s="299" t="s">
        <v>3114</v>
      </c>
      <c r="J100" s="45" t="str">
        <f t="shared" si="2"/>
        <v>GoldKojima Chemicals Co., Ltd.</v>
      </c>
      <c r="K100" s="45" t="str">
        <f t="shared" si="3"/>
        <v>GoldKojima Chemicals Co., Ltd.</v>
      </c>
      <c r="L100" s="244"/>
    </row>
    <row r="101" spans="1:12" ht="10.5" customHeight="1">
      <c r="A101" s="299" t="s">
        <v>2290</v>
      </c>
      <c r="B101" s="299" t="s">
        <v>3152</v>
      </c>
      <c r="C101" s="299" t="s">
        <v>4047</v>
      </c>
      <c r="D101" s="299" t="s">
        <v>2217</v>
      </c>
      <c r="E101" s="299" t="s">
        <v>1259</v>
      </c>
      <c r="F101" s="299" t="s">
        <v>3060</v>
      </c>
      <c r="G101" s="299"/>
      <c r="H101" s="299" t="s">
        <v>3151</v>
      </c>
      <c r="I101" s="299" t="s">
        <v>3114</v>
      </c>
      <c r="J101" s="45" t="str">
        <f t="shared" si="2"/>
        <v>GoldKojima Kagaku Yakuhin Co., Ltd</v>
      </c>
      <c r="K101" s="45" t="str">
        <f t="shared" si="3"/>
        <v>GoldKojima Kagaku Yakuhin Co., Ltd</v>
      </c>
      <c r="L101" s="244"/>
    </row>
    <row r="102" spans="1:12" ht="10.5" customHeight="1">
      <c r="A102" s="299" t="s">
        <v>2290</v>
      </c>
      <c r="B102" s="299" t="s">
        <v>4180</v>
      </c>
      <c r="C102" s="299" t="s">
        <v>2640</v>
      </c>
      <c r="D102" s="299" t="s">
        <v>1682</v>
      </c>
      <c r="E102" s="299" t="s">
        <v>2641</v>
      </c>
      <c r="F102" s="299" t="s">
        <v>3060</v>
      </c>
      <c r="G102" s="299"/>
      <c r="H102" s="299" t="s">
        <v>3280</v>
      </c>
      <c r="I102" s="299" t="s">
        <v>3281</v>
      </c>
      <c r="J102" s="45" t="str">
        <f t="shared" si="2"/>
        <v>GoldKombinat Gorniczo Hutniczy Miedz Polska Miedz S.A.</v>
      </c>
      <c r="K102" s="45" t="str">
        <f t="shared" si="3"/>
        <v>GoldKombinat Gorniczo Hutniczy Miedz Polska Miedz S.A.</v>
      </c>
      <c r="L102" s="244"/>
    </row>
    <row r="103" spans="1:12" ht="10.5" customHeight="1">
      <c r="A103" s="299" t="s">
        <v>2290</v>
      </c>
      <c r="B103" s="299" t="s">
        <v>4567</v>
      </c>
      <c r="C103" s="299" t="s">
        <v>4567</v>
      </c>
      <c r="D103" s="299" t="s">
        <v>4876</v>
      </c>
      <c r="E103" s="299" t="s">
        <v>3299</v>
      </c>
      <c r="F103" s="299" t="s">
        <v>3060</v>
      </c>
      <c r="G103" s="299"/>
      <c r="H103" s="299" t="s">
        <v>3300</v>
      </c>
      <c r="I103" s="299" t="s">
        <v>3153</v>
      </c>
      <c r="J103" s="45" t="str">
        <f t="shared" si="2"/>
        <v>GoldKorea Zinc Co., Ltd.</v>
      </c>
      <c r="K103" s="45" t="str">
        <f t="shared" si="3"/>
        <v>GoldKorea Zinc Co., Ltd.</v>
      </c>
      <c r="L103" s="244"/>
    </row>
    <row r="104" spans="1:12" ht="10.5" customHeight="1">
      <c r="A104" s="299" t="s">
        <v>2290</v>
      </c>
      <c r="B104" s="299" t="s">
        <v>1485</v>
      </c>
      <c r="C104" s="299" t="s">
        <v>1485</v>
      </c>
      <c r="D104" s="299" t="s">
        <v>2220</v>
      </c>
      <c r="E104" s="299" t="s">
        <v>1260</v>
      </c>
      <c r="F104" s="299" t="s">
        <v>3060</v>
      </c>
      <c r="G104" s="299"/>
      <c r="H104" s="299" t="s">
        <v>3154</v>
      </c>
      <c r="I104" s="299" t="s">
        <v>3155</v>
      </c>
      <c r="J104" s="45" t="str">
        <f t="shared" si="2"/>
        <v>GoldKyrgyzaltyn JSC</v>
      </c>
      <c r="K104" s="45" t="str">
        <f t="shared" si="3"/>
        <v>GoldKyrgyzaltyn JSC</v>
      </c>
      <c r="L104" s="244"/>
    </row>
    <row r="105" spans="1:12" ht="10.5" customHeight="1">
      <c r="A105" s="299" t="s">
        <v>2290</v>
      </c>
      <c r="B105" s="299" t="s">
        <v>4181</v>
      </c>
      <c r="C105" s="299" t="s">
        <v>1758</v>
      </c>
      <c r="D105" s="299" t="s">
        <v>2243</v>
      </c>
      <c r="E105" s="299" t="s">
        <v>1225</v>
      </c>
      <c r="F105" s="299" t="s">
        <v>3060</v>
      </c>
      <c r="G105" s="299"/>
      <c r="H105" s="299" t="s">
        <v>3087</v>
      </c>
      <c r="I105" s="299" t="s">
        <v>3088</v>
      </c>
      <c r="J105" s="45" t="str">
        <f t="shared" si="2"/>
        <v>GoldLa Caridad</v>
      </c>
      <c r="K105" s="45" t="str">
        <f t="shared" si="3"/>
        <v>GoldLa Caridad</v>
      </c>
      <c r="L105" s="244"/>
    </row>
    <row r="106" spans="1:12" ht="10.5" customHeight="1">
      <c r="A106" s="299" t="s">
        <v>2290</v>
      </c>
      <c r="B106" s="299" t="s">
        <v>37</v>
      </c>
      <c r="C106" s="299" t="s">
        <v>4063</v>
      </c>
      <c r="D106" s="299" t="s">
        <v>2150</v>
      </c>
      <c r="E106" s="299" t="s">
        <v>1301</v>
      </c>
      <c r="F106" s="299" t="s">
        <v>3060</v>
      </c>
      <c r="G106" s="299"/>
      <c r="H106" s="299" t="s">
        <v>3221</v>
      </c>
      <c r="I106" s="299" t="s">
        <v>3199</v>
      </c>
      <c r="J106" s="45" t="str">
        <f t="shared" si="2"/>
        <v>GoldLAIZHOU SHANDONG</v>
      </c>
      <c r="K106" s="45" t="str">
        <f t="shared" si="3"/>
        <v>GoldLAIZHOU SHANDONG</v>
      </c>
      <c r="L106" s="244"/>
    </row>
    <row r="107" spans="1:12" ht="10.5" customHeight="1">
      <c r="A107" s="299" t="s">
        <v>2290</v>
      </c>
      <c r="B107" s="299" t="s">
        <v>4568</v>
      </c>
      <c r="C107" s="299" t="s">
        <v>4568</v>
      </c>
      <c r="D107" s="299" t="s">
        <v>1692</v>
      </c>
      <c r="E107" s="299" t="s">
        <v>1261</v>
      </c>
      <c r="F107" s="299" t="s">
        <v>3060</v>
      </c>
      <c r="G107" s="299"/>
      <c r="H107" s="299" t="s">
        <v>3156</v>
      </c>
      <c r="I107" s="299" t="s">
        <v>3157</v>
      </c>
      <c r="J107" s="45" t="str">
        <f t="shared" si="2"/>
        <v>GoldL'azurde Company For Jewelry</v>
      </c>
      <c r="K107" s="45" t="str">
        <f t="shared" si="3"/>
        <v>GoldL'azurde Company For Jewelry</v>
      </c>
      <c r="L107" s="244"/>
    </row>
    <row r="108" spans="1:12" ht="10.5" customHeight="1">
      <c r="A108" s="299" t="s">
        <v>2290</v>
      </c>
      <c r="B108" s="299" t="s">
        <v>4898</v>
      </c>
      <c r="C108" s="299" t="s">
        <v>4569</v>
      </c>
      <c r="D108" s="299" t="s">
        <v>2150</v>
      </c>
      <c r="E108" s="299" t="s">
        <v>2642</v>
      </c>
      <c r="F108" s="299" t="s">
        <v>3060</v>
      </c>
      <c r="G108" s="299"/>
      <c r="H108" s="299" t="s">
        <v>3158</v>
      </c>
      <c r="I108" s="299" t="s">
        <v>3159</v>
      </c>
      <c r="J108" s="45" t="str">
        <f t="shared" si="2"/>
        <v>GoldLinBao Gold Mining</v>
      </c>
      <c r="K108" s="45" t="str">
        <f t="shared" si="3"/>
        <v>GoldLinBao Gold Mining</v>
      </c>
      <c r="L108" s="244"/>
    </row>
    <row r="109" spans="1:12" ht="10.5" customHeight="1">
      <c r="A109" s="299" t="s">
        <v>2290</v>
      </c>
      <c r="B109" s="299" t="s">
        <v>4569</v>
      </c>
      <c r="C109" s="299" t="s">
        <v>4569</v>
      </c>
      <c r="D109" s="299" t="s">
        <v>2150</v>
      </c>
      <c r="E109" s="299" t="s">
        <v>2642</v>
      </c>
      <c r="F109" s="299" t="s">
        <v>3060</v>
      </c>
      <c r="G109" s="299"/>
      <c r="H109" s="299" t="s">
        <v>3158</v>
      </c>
      <c r="I109" s="299" t="s">
        <v>3159</v>
      </c>
      <c r="J109" s="45" t="str">
        <f t="shared" si="2"/>
        <v>GoldLingbao Gold Co., Ltd.</v>
      </c>
      <c r="K109" s="45" t="str">
        <f t="shared" si="3"/>
        <v>GoldLingbao Gold Co., Ltd.</v>
      </c>
      <c r="L109" s="244"/>
    </row>
    <row r="110" spans="1:12" ht="10.5" customHeight="1">
      <c r="A110" s="299" t="s">
        <v>2290</v>
      </c>
      <c r="B110" s="299" t="s">
        <v>4048</v>
      </c>
      <c r="C110" s="299" t="s">
        <v>4048</v>
      </c>
      <c r="D110" s="299" t="s">
        <v>2150</v>
      </c>
      <c r="E110" s="299" t="s">
        <v>1262</v>
      </c>
      <c r="F110" s="299" t="s">
        <v>3060</v>
      </c>
      <c r="G110" s="299"/>
      <c r="H110" s="299" t="s">
        <v>3158</v>
      </c>
      <c r="I110" s="299" t="s">
        <v>3159</v>
      </c>
      <c r="J110" s="45" t="str">
        <f t="shared" si="2"/>
        <v>GoldLingbao Jinyuan Tonghui Refinery Co., Ltd.</v>
      </c>
      <c r="K110" s="45" t="str">
        <f t="shared" si="3"/>
        <v>GoldLingbao Jinyuan Tonghui Refinery Co., Ltd.</v>
      </c>
      <c r="L110" s="244"/>
    </row>
    <row r="111" spans="1:12" ht="10.5" customHeight="1">
      <c r="A111" s="299" t="s">
        <v>2290</v>
      </c>
      <c r="B111" s="299" t="s">
        <v>4899</v>
      </c>
      <c r="C111" s="299" t="s">
        <v>4899</v>
      </c>
      <c r="D111" s="299" t="s">
        <v>2115</v>
      </c>
      <c r="E111" s="299" t="s">
        <v>4900</v>
      </c>
      <c r="F111" s="299" t="s">
        <v>3060</v>
      </c>
      <c r="G111" s="299"/>
      <c r="H111" s="299" t="s">
        <v>4918</v>
      </c>
      <c r="I111" s="299" t="s">
        <v>4918</v>
      </c>
      <c r="J111" s="45" t="str">
        <f t="shared" si="2"/>
        <v>GoldL'Orfebre S.A.</v>
      </c>
      <c r="K111" s="45" t="str">
        <f t="shared" si="3"/>
        <v>GoldL'Orfebre S.A.</v>
      </c>
      <c r="L111" s="244"/>
    </row>
    <row r="112" spans="1:12" ht="10.5" customHeight="1">
      <c r="A112" s="299" t="s">
        <v>2290</v>
      </c>
      <c r="B112" s="299" t="s">
        <v>73</v>
      </c>
      <c r="C112" s="299" t="s">
        <v>73</v>
      </c>
      <c r="D112" s="299" t="s">
        <v>4876</v>
      </c>
      <c r="E112" s="299" t="s">
        <v>1263</v>
      </c>
      <c r="F112" s="299" t="s">
        <v>3060</v>
      </c>
      <c r="G112" s="299"/>
      <c r="H112" s="299" t="s">
        <v>3160</v>
      </c>
      <c r="I112" s="299" t="s">
        <v>3161</v>
      </c>
      <c r="J112" s="45" t="str">
        <f t="shared" si="2"/>
        <v>GoldLS-NIKKO Copper Inc.</v>
      </c>
      <c r="K112" s="45" t="str">
        <f t="shared" si="3"/>
        <v>GoldLS-NIKKO Copper Inc.</v>
      </c>
      <c r="L112" s="244"/>
    </row>
    <row r="113" spans="1:12" ht="10.5" customHeight="1">
      <c r="A113" s="299" t="s">
        <v>2290</v>
      </c>
      <c r="B113" s="299" t="s">
        <v>3162</v>
      </c>
      <c r="C113" s="299" t="s">
        <v>3162</v>
      </c>
      <c r="D113" s="299" t="s">
        <v>2150</v>
      </c>
      <c r="E113" s="299" t="s">
        <v>1265</v>
      </c>
      <c r="F113" s="299" t="s">
        <v>3060</v>
      </c>
      <c r="G113" s="299"/>
      <c r="H113" s="299" t="s">
        <v>3163</v>
      </c>
      <c r="I113" s="299" t="s">
        <v>3159</v>
      </c>
      <c r="J113" s="45" t="str">
        <f t="shared" si="2"/>
        <v>GoldLuoyang Zijin Yinhui Gold Refinery Co., Ltd.</v>
      </c>
      <c r="K113" s="45" t="str">
        <f t="shared" si="3"/>
        <v>GoldLuoyang Zijin Yinhui Gold Refinery Co., Ltd.</v>
      </c>
      <c r="L113" s="244"/>
    </row>
    <row r="114" spans="1:12" ht="10.5" customHeight="1">
      <c r="A114" s="299" t="s">
        <v>2290</v>
      </c>
      <c r="B114" s="299" t="s">
        <v>38</v>
      </c>
      <c r="C114" s="299" t="s">
        <v>3162</v>
      </c>
      <c r="D114" s="299" t="s">
        <v>2150</v>
      </c>
      <c r="E114" s="299" t="s">
        <v>1265</v>
      </c>
      <c r="F114" s="299" t="s">
        <v>3060</v>
      </c>
      <c r="G114" s="299"/>
      <c r="H114" s="299" t="s">
        <v>3163</v>
      </c>
      <c r="I114" s="299" t="s">
        <v>3159</v>
      </c>
      <c r="J114" s="45" t="str">
        <f t="shared" si="2"/>
        <v>GoldLuoyang Zijin Yinhui Gold Smelting</v>
      </c>
      <c r="K114" s="45" t="str">
        <f t="shared" si="3"/>
        <v>GoldLuoyang Zijin Yinhui Gold Smelting</v>
      </c>
      <c r="L114" s="244"/>
    </row>
    <row r="115" spans="1:12" ht="10.5" customHeight="1">
      <c r="A115" s="299" t="s">
        <v>2290</v>
      </c>
      <c r="B115" s="299" t="s">
        <v>1264</v>
      </c>
      <c r="C115" s="299" t="s">
        <v>3162</v>
      </c>
      <c r="D115" s="299" t="s">
        <v>2150</v>
      </c>
      <c r="E115" s="299" t="s">
        <v>1265</v>
      </c>
      <c r="F115" s="299" t="s">
        <v>3060</v>
      </c>
      <c r="G115" s="299"/>
      <c r="H115" s="299" t="s">
        <v>3163</v>
      </c>
      <c r="I115" s="299" t="s">
        <v>3159</v>
      </c>
      <c r="J115" s="45" t="str">
        <f t="shared" si="2"/>
        <v>GoldLuoyang Zijin Yinhui Metal Smelt Co Ltd</v>
      </c>
      <c r="K115" s="45" t="str">
        <f t="shared" si="3"/>
        <v>GoldLuoyang Zijin Yinhui Metal Smelt Co Ltd</v>
      </c>
      <c r="L115" s="244"/>
    </row>
    <row r="116" spans="1:12" ht="10.5" customHeight="1">
      <c r="A116" s="299" t="s">
        <v>2290</v>
      </c>
      <c r="B116" s="299" t="s">
        <v>1763</v>
      </c>
      <c r="C116" s="299" t="s">
        <v>1763</v>
      </c>
      <c r="D116" s="299" t="s">
        <v>4880</v>
      </c>
      <c r="E116" s="299" t="s">
        <v>1266</v>
      </c>
      <c r="F116" s="299" t="s">
        <v>3060</v>
      </c>
      <c r="G116" s="299"/>
      <c r="H116" s="299" t="s">
        <v>3164</v>
      </c>
      <c r="I116" s="299" t="s">
        <v>3165</v>
      </c>
      <c r="J116" s="45" t="str">
        <f t="shared" si="2"/>
        <v>GoldMaterion</v>
      </c>
      <c r="K116" s="45" t="str">
        <f t="shared" si="3"/>
        <v>GoldMaterion</v>
      </c>
      <c r="L116" s="244"/>
    </row>
    <row r="117" spans="1:12" ht="10.5" customHeight="1">
      <c r="A117" s="299" t="s">
        <v>2290</v>
      </c>
      <c r="B117" s="299" t="s">
        <v>74</v>
      </c>
      <c r="C117" s="299" t="s">
        <v>74</v>
      </c>
      <c r="D117" s="299" t="s">
        <v>2217</v>
      </c>
      <c r="E117" s="299" t="s">
        <v>1267</v>
      </c>
      <c r="F117" s="299" t="s">
        <v>3060</v>
      </c>
      <c r="G117" s="299"/>
      <c r="H117" s="299" t="s">
        <v>3166</v>
      </c>
      <c r="I117" s="299" t="s">
        <v>3114</v>
      </c>
      <c r="J117" s="45" t="str">
        <f t="shared" si="2"/>
        <v>GoldMatsuda Sangyo Co., Ltd.</v>
      </c>
      <c r="K117" s="45" t="str">
        <f t="shared" si="3"/>
        <v>GoldMatsuda Sangyo Co., Ltd.</v>
      </c>
      <c r="L117" s="244"/>
    </row>
    <row r="118" spans="1:12" ht="10.5" customHeight="1">
      <c r="A118" s="299" t="s">
        <v>2290</v>
      </c>
      <c r="B118" s="299" t="s">
        <v>39</v>
      </c>
      <c r="C118" s="299" t="s">
        <v>76</v>
      </c>
      <c r="D118" s="299" t="s">
        <v>2217</v>
      </c>
      <c r="E118" s="299" t="s">
        <v>1298</v>
      </c>
      <c r="F118" s="299" t="s">
        <v>3060</v>
      </c>
      <c r="G118" s="299"/>
      <c r="H118" s="299" t="s">
        <v>3232</v>
      </c>
      <c r="I118" s="299" t="s">
        <v>4169</v>
      </c>
      <c r="J118" s="45" t="str">
        <f t="shared" si="2"/>
        <v>GoldMEM(Sumitomo Group)</v>
      </c>
      <c r="K118" s="45" t="str">
        <f t="shared" si="3"/>
        <v>GoldMEM(Sumitomo Group)</v>
      </c>
      <c r="L118" s="244"/>
    </row>
    <row r="119" spans="1:12" ht="10.5" customHeight="1">
      <c r="A119" s="299" t="s">
        <v>2290</v>
      </c>
      <c r="B119" s="299" t="s">
        <v>4571</v>
      </c>
      <c r="C119" s="299" t="s">
        <v>4572</v>
      </c>
      <c r="D119" s="299" t="s">
        <v>2243</v>
      </c>
      <c r="E119" s="299" t="s">
        <v>1272</v>
      </c>
      <c r="F119" s="299" t="s">
        <v>3060</v>
      </c>
      <c r="G119" s="299"/>
      <c r="H119" s="299" t="s">
        <v>3178</v>
      </c>
      <c r="I119" s="299" t="s">
        <v>3179</v>
      </c>
      <c r="J119" s="45" t="str">
        <f t="shared" si="2"/>
        <v>GoldMetal?rgica Met-Mex Pe?oles, S.A. de C.V</v>
      </c>
      <c r="K119" s="45" t="str">
        <f t="shared" si="3"/>
        <v>GoldMetal?rgica Met-Mex Pe?oles, S.A. de C.V</v>
      </c>
      <c r="L119" s="244"/>
    </row>
    <row r="120" spans="1:12" ht="10.5" customHeight="1">
      <c r="A120" s="299" t="s">
        <v>2290</v>
      </c>
      <c r="B120" s="299" t="s">
        <v>2346</v>
      </c>
      <c r="C120" s="299" t="s">
        <v>4570</v>
      </c>
      <c r="D120" s="299" t="s">
        <v>2148</v>
      </c>
      <c r="E120" s="299" t="s">
        <v>1270</v>
      </c>
      <c r="F120" s="299" t="s">
        <v>3060</v>
      </c>
      <c r="G120" s="299"/>
      <c r="H120" s="299" t="s">
        <v>3174</v>
      </c>
      <c r="I120" s="299" t="s">
        <v>3175</v>
      </c>
      <c r="J120" s="45" t="str">
        <f t="shared" si="2"/>
        <v>GoldMetalor Switzerland</v>
      </c>
      <c r="K120" s="45" t="str">
        <f t="shared" si="3"/>
        <v>GoldMetalor Switzerland</v>
      </c>
      <c r="L120" s="244"/>
    </row>
    <row r="121" spans="1:12" ht="10.5" customHeight="1">
      <c r="A121" s="299" t="s">
        <v>2290</v>
      </c>
      <c r="B121" s="299" t="s">
        <v>4050</v>
      </c>
      <c r="C121" s="299" t="s">
        <v>4050</v>
      </c>
      <c r="D121" s="299" t="s">
        <v>2150</v>
      </c>
      <c r="E121" s="299" t="s">
        <v>1268</v>
      </c>
      <c r="F121" s="299" t="s">
        <v>3060</v>
      </c>
      <c r="G121" s="299"/>
      <c r="H121" s="299" t="s">
        <v>3171</v>
      </c>
      <c r="I121" s="299" t="s">
        <v>3126</v>
      </c>
      <c r="J121" s="45" t="str">
        <f t="shared" si="2"/>
        <v>GoldMetalor Technologies (Hong Kong) Ltd.</v>
      </c>
      <c r="K121" s="45" t="str">
        <f t="shared" si="3"/>
        <v>GoldMetalor Technologies (Hong Kong) Ltd.</v>
      </c>
      <c r="L121" s="244"/>
    </row>
    <row r="122" spans="1:12" ht="10.5" customHeight="1">
      <c r="A122" s="299" t="s">
        <v>2290</v>
      </c>
      <c r="B122" s="299" t="s">
        <v>4051</v>
      </c>
      <c r="C122" s="299" t="s">
        <v>4051</v>
      </c>
      <c r="D122" s="299" t="s">
        <v>1695</v>
      </c>
      <c r="E122" s="299" t="s">
        <v>1269</v>
      </c>
      <c r="F122" s="299" t="s">
        <v>3060</v>
      </c>
      <c r="G122" s="299"/>
      <c r="H122" s="299" t="s">
        <v>3172</v>
      </c>
      <c r="I122" s="299" t="s">
        <v>3173</v>
      </c>
      <c r="J122" s="45" t="str">
        <f t="shared" si="2"/>
        <v>GoldMetalor Technologies (Singapore) Pte., Ltd.</v>
      </c>
      <c r="K122" s="45" t="str">
        <f t="shared" si="3"/>
        <v>GoldMetalor Technologies (Singapore) Pte., Ltd.</v>
      </c>
      <c r="L122" s="244"/>
    </row>
    <row r="123" spans="1:12" ht="10.5" customHeight="1">
      <c r="A123" s="299" t="s">
        <v>2290</v>
      </c>
      <c r="B123" s="299" t="s">
        <v>3167</v>
      </c>
      <c r="C123" s="299" t="s">
        <v>3167</v>
      </c>
      <c r="D123" s="299" t="s">
        <v>2150</v>
      </c>
      <c r="E123" s="299" t="s">
        <v>3168</v>
      </c>
      <c r="F123" s="299" t="s">
        <v>3060</v>
      </c>
      <c r="G123" s="299"/>
      <c r="H123" s="299" t="s">
        <v>3169</v>
      </c>
      <c r="I123" s="299" t="s">
        <v>3170</v>
      </c>
      <c r="J123" s="45" t="str">
        <f t="shared" si="2"/>
        <v>GoldMetalor Technologies (Suzhou) Ltd.</v>
      </c>
      <c r="K123" s="45" t="str">
        <f t="shared" si="3"/>
        <v>GoldMetalor Technologies (Suzhou) Ltd.</v>
      </c>
      <c r="L123" s="244"/>
    </row>
    <row r="124" spans="1:12" ht="10.5" customHeight="1">
      <c r="A124" s="299" t="s">
        <v>2290</v>
      </c>
      <c r="B124" s="299" t="s">
        <v>4570</v>
      </c>
      <c r="C124" s="299" t="s">
        <v>4570</v>
      </c>
      <c r="D124" s="299" t="s">
        <v>2148</v>
      </c>
      <c r="E124" s="299" t="s">
        <v>1270</v>
      </c>
      <c r="F124" s="299" t="s">
        <v>3060</v>
      </c>
      <c r="G124" s="299"/>
      <c r="H124" s="299" t="s">
        <v>3174</v>
      </c>
      <c r="I124" s="299" t="s">
        <v>3175</v>
      </c>
      <c r="J124" s="45" t="str">
        <f t="shared" si="2"/>
        <v>GoldMetalor Technologies S.A.</v>
      </c>
      <c r="K124" s="45" t="str">
        <f t="shared" si="3"/>
        <v>GoldMetalor Technologies S.A.</v>
      </c>
      <c r="L124" s="244"/>
    </row>
    <row r="125" spans="1:12" ht="10.5" customHeight="1">
      <c r="A125" s="299" t="s">
        <v>2290</v>
      </c>
      <c r="B125" s="299" t="s">
        <v>2420</v>
      </c>
      <c r="C125" s="299" t="s">
        <v>2420</v>
      </c>
      <c r="D125" s="299" t="s">
        <v>4880</v>
      </c>
      <c r="E125" s="299" t="s">
        <v>1271</v>
      </c>
      <c r="F125" s="299" t="s">
        <v>3060</v>
      </c>
      <c r="G125" s="299"/>
      <c r="H125" s="299" t="s">
        <v>3176</v>
      </c>
      <c r="I125" s="299" t="s">
        <v>3177</v>
      </c>
      <c r="J125" s="45" t="str">
        <f t="shared" si="2"/>
        <v>GoldMetalor USA Refining Corporation</v>
      </c>
      <c r="K125" s="45" t="str">
        <f t="shared" si="3"/>
        <v>GoldMetalor USA Refining Corporation</v>
      </c>
      <c r="L125" s="244"/>
    </row>
    <row r="126" spans="1:12" ht="10.5" customHeight="1">
      <c r="A126" s="299" t="s">
        <v>2290</v>
      </c>
      <c r="B126" s="299" t="s">
        <v>4572</v>
      </c>
      <c r="C126" s="299" t="s">
        <v>4572</v>
      </c>
      <c r="D126" s="299" t="s">
        <v>2243</v>
      </c>
      <c r="E126" s="299" t="s">
        <v>1272</v>
      </c>
      <c r="F126" s="299" t="s">
        <v>3060</v>
      </c>
      <c r="G126" s="299"/>
      <c r="H126" s="299" t="s">
        <v>3178</v>
      </c>
      <c r="I126" s="299" t="s">
        <v>3179</v>
      </c>
      <c r="J126" s="45" t="str">
        <f t="shared" si="2"/>
        <v>GoldMetalúrgica Met-Mex Peñoles S.A. De C.V.</v>
      </c>
      <c r="K126" s="45" t="str">
        <f t="shared" si="3"/>
        <v>GoldMetalúrgica Met-Mex Peñoles S.A. De C.V.</v>
      </c>
      <c r="L126" s="244"/>
    </row>
    <row r="127" spans="1:12" ht="10.5" customHeight="1">
      <c r="A127" s="299" t="s">
        <v>2290</v>
      </c>
      <c r="B127" s="299" t="s">
        <v>4573</v>
      </c>
      <c r="C127" s="299" t="s">
        <v>4572</v>
      </c>
      <c r="D127" s="299" t="s">
        <v>2243</v>
      </c>
      <c r="E127" s="299" t="s">
        <v>1272</v>
      </c>
      <c r="F127" s="299" t="s">
        <v>3060</v>
      </c>
      <c r="G127" s="299"/>
      <c r="H127" s="299" t="s">
        <v>3178</v>
      </c>
      <c r="I127" s="299" t="s">
        <v>3179</v>
      </c>
      <c r="J127" s="45" t="str">
        <f t="shared" si="2"/>
        <v>GoldMet-Mex Pe?oles, S.A.</v>
      </c>
      <c r="K127" s="45" t="str">
        <f t="shared" si="3"/>
        <v>GoldMet-Mex Pe?oles, S.A.</v>
      </c>
      <c r="L127" s="244"/>
    </row>
    <row r="128" spans="1:12" ht="10.5" customHeight="1">
      <c r="A128" s="299" t="s">
        <v>2290</v>
      </c>
      <c r="B128" s="299" t="s">
        <v>4035</v>
      </c>
      <c r="C128" s="299" t="s">
        <v>4572</v>
      </c>
      <c r="D128" s="299" t="s">
        <v>2243</v>
      </c>
      <c r="E128" s="299" t="s">
        <v>1272</v>
      </c>
      <c r="F128" s="299" t="s">
        <v>3060</v>
      </c>
      <c r="G128" s="299"/>
      <c r="H128" s="299" t="s">
        <v>3178</v>
      </c>
      <c r="I128" s="299" t="s">
        <v>3179</v>
      </c>
      <c r="J128" s="45" t="str">
        <f t="shared" si="2"/>
        <v>GoldMet-Mex Penoles, S.A.</v>
      </c>
      <c r="K128" s="45" t="str">
        <f t="shared" si="3"/>
        <v>GoldMet-Mex Penoles, S.A.</v>
      </c>
      <c r="L128" s="244"/>
    </row>
    <row r="129" spans="1:12" ht="10.5" customHeight="1">
      <c r="A129" s="299" t="s">
        <v>2290</v>
      </c>
      <c r="B129" s="299" t="s">
        <v>2338</v>
      </c>
      <c r="C129" s="299" t="s">
        <v>2338</v>
      </c>
      <c r="D129" s="299" t="s">
        <v>2217</v>
      </c>
      <c r="E129" s="299" t="s">
        <v>1273</v>
      </c>
      <c r="F129" s="299" t="s">
        <v>3060</v>
      </c>
      <c r="G129" s="299"/>
      <c r="H129" s="299" t="s">
        <v>3180</v>
      </c>
      <c r="I129" s="299" t="s">
        <v>4168</v>
      </c>
      <c r="J129" s="45" t="str">
        <f t="shared" si="2"/>
        <v>GoldMitsubishi Materials Corporation</v>
      </c>
      <c r="K129" s="45" t="str">
        <f t="shared" si="3"/>
        <v>GoldMitsubishi Materials Corporation</v>
      </c>
      <c r="L129" s="244"/>
    </row>
    <row r="130" spans="1:12" ht="10.5" customHeight="1">
      <c r="A130" s="299" t="s">
        <v>2290</v>
      </c>
      <c r="B130" s="299" t="s">
        <v>3183</v>
      </c>
      <c r="C130" s="299" t="s">
        <v>2421</v>
      </c>
      <c r="D130" s="299" t="s">
        <v>2217</v>
      </c>
      <c r="E130" s="299" t="s">
        <v>1274</v>
      </c>
      <c r="F130" s="299" t="s">
        <v>3060</v>
      </c>
      <c r="G130" s="299"/>
      <c r="H130" s="299" t="s">
        <v>3182</v>
      </c>
      <c r="I130" s="299" t="s">
        <v>3181</v>
      </c>
      <c r="J130" s="45" t="str">
        <f t="shared" si="2"/>
        <v>GoldMitsui Kinzoku Co., Ltd.</v>
      </c>
      <c r="K130" s="45" t="str">
        <f t="shared" si="3"/>
        <v>GoldMitsui Kinzoku Co., Ltd.</v>
      </c>
      <c r="L130" s="244"/>
    </row>
    <row r="131" spans="1:12" ht="10.5" customHeight="1">
      <c r="A131" s="299" t="s">
        <v>2290</v>
      </c>
      <c r="B131" s="299" t="s">
        <v>2421</v>
      </c>
      <c r="C131" s="299" t="s">
        <v>2421</v>
      </c>
      <c r="D131" s="299" t="s">
        <v>2217</v>
      </c>
      <c r="E131" s="299" t="s">
        <v>1274</v>
      </c>
      <c r="F131" s="299" t="s">
        <v>3060</v>
      </c>
      <c r="G131" s="299"/>
      <c r="H131" s="299" t="s">
        <v>3182</v>
      </c>
      <c r="I131" s="299" t="s">
        <v>3181</v>
      </c>
      <c r="J131" s="45" t="str">
        <f t="shared" si="2"/>
        <v>GoldMitsui Mining and Smelting Co., Ltd.</v>
      </c>
      <c r="K131" s="45" t="str">
        <f t="shared" si="3"/>
        <v>GoldMitsui Mining and Smelting Co., Ltd.</v>
      </c>
      <c r="L131" s="244"/>
    </row>
    <row r="132" spans="1:12" ht="10.5" customHeight="1">
      <c r="A132" s="299" t="s">
        <v>2290</v>
      </c>
      <c r="B132" s="299" t="s">
        <v>4076</v>
      </c>
      <c r="C132" s="299" t="s">
        <v>4076</v>
      </c>
      <c r="D132" s="299" t="s">
        <v>2207</v>
      </c>
      <c r="E132" s="299" t="s">
        <v>2643</v>
      </c>
      <c r="F132" s="299" t="s">
        <v>3060</v>
      </c>
      <c r="G132" s="299"/>
      <c r="H132" s="299" t="s">
        <v>3276</v>
      </c>
      <c r="I132" s="299" t="s">
        <v>3277</v>
      </c>
      <c r="J132" s="45" t="str">
        <f t="shared" ref="J132:J196" si="4">A132&amp;B132</f>
        <v>GoldMMTC-PAMP India Pvt., Ltd.</v>
      </c>
      <c r="K132" s="45" t="str">
        <f t="shared" ref="K132:K196" si="5">A132&amp;B132</f>
        <v>GoldMMTC-PAMP India Pvt., Ltd.</v>
      </c>
      <c r="L132" s="244"/>
    </row>
    <row r="133" spans="1:12" ht="10.5" customHeight="1">
      <c r="A133" s="299" t="s">
        <v>2290</v>
      </c>
      <c r="B133" s="299" t="s">
        <v>4575</v>
      </c>
      <c r="C133" s="299" t="s">
        <v>4575</v>
      </c>
      <c r="D133" s="299" t="s">
        <v>2256</v>
      </c>
      <c r="E133" s="299" t="s">
        <v>4576</v>
      </c>
      <c r="F133" s="299" t="s">
        <v>3060</v>
      </c>
      <c r="G133" s="299"/>
      <c r="H133" s="299" t="s">
        <v>4629</v>
      </c>
      <c r="I133" s="299" t="s">
        <v>4630</v>
      </c>
      <c r="J133" s="45" t="str">
        <f t="shared" si="4"/>
        <v>GoldModeltech Sdn Bhd</v>
      </c>
      <c r="K133" s="45" t="str">
        <f t="shared" si="5"/>
        <v>GoldModeltech Sdn Bhd</v>
      </c>
      <c r="L133" s="244"/>
    </row>
    <row r="134" spans="1:12" ht="10.5" customHeight="1">
      <c r="A134" s="299" t="s">
        <v>2290</v>
      </c>
      <c r="B134" s="299" t="s">
        <v>4164</v>
      </c>
      <c r="C134" s="299" t="s">
        <v>4164</v>
      </c>
      <c r="D134" s="299" t="s">
        <v>2269</v>
      </c>
      <c r="E134" s="299" t="s">
        <v>4165</v>
      </c>
      <c r="F134" s="299" t="s">
        <v>3060</v>
      </c>
      <c r="G134" s="299"/>
      <c r="H134" s="299" t="s">
        <v>4577</v>
      </c>
      <c r="I134" s="299" t="s">
        <v>4166</v>
      </c>
      <c r="J134" s="45" t="str">
        <f t="shared" si="4"/>
        <v>GoldMorris and Watson</v>
      </c>
      <c r="K134" s="45" t="str">
        <f t="shared" si="5"/>
        <v>GoldMorris and Watson</v>
      </c>
      <c r="L134" s="244"/>
    </row>
    <row r="135" spans="1:12" ht="10.5" customHeight="1">
      <c r="A135" s="299" t="s">
        <v>2290</v>
      </c>
      <c r="B135" s="299" t="s">
        <v>4901</v>
      </c>
      <c r="C135" s="299" t="s">
        <v>4901</v>
      </c>
      <c r="D135" s="299" t="s">
        <v>2124</v>
      </c>
      <c r="E135" s="299" t="s">
        <v>4902</v>
      </c>
      <c r="F135" s="299" t="s">
        <v>3060</v>
      </c>
      <c r="G135" s="299"/>
      <c r="H135" s="299" t="s">
        <v>4919</v>
      </c>
      <c r="I135" s="299" t="s">
        <v>4920</v>
      </c>
      <c r="J135" s="45" t="str">
        <f t="shared" si="4"/>
        <v>GoldMorris and Watson Gold Coast</v>
      </c>
      <c r="K135" s="45" t="str">
        <f t="shared" si="5"/>
        <v>GoldMorris and Watson Gold Coast</v>
      </c>
      <c r="L135" s="244"/>
    </row>
    <row r="136" spans="1:12" ht="10.5" customHeight="1">
      <c r="A136" s="299" t="s">
        <v>2290</v>
      </c>
      <c r="B136" s="299" t="s">
        <v>1764</v>
      </c>
      <c r="C136" s="299" t="s">
        <v>1764</v>
      </c>
      <c r="D136" s="299" t="s">
        <v>1690</v>
      </c>
      <c r="E136" s="299" t="s">
        <v>1275</v>
      </c>
      <c r="F136" s="299" t="s">
        <v>3060</v>
      </c>
      <c r="G136" s="299"/>
      <c r="H136" s="299" t="s">
        <v>3184</v>
      </c>
      <c r="I136" s="299" t="s">
        <v>3229</v>
      </c>
      <c r="J136" s="45" t="str">
        <f t="shared" si="4"/>
        <v>GoldMoscow Special Alloys Processing Plant</v>
      </c>
      <c r="K136" s="45" t="str">
        <f t="shared" si="5"/>
        <v>GoldMoscow Special Alloys Processing Plant</v>
      </c>
      <c r="L136" s="244"/>
    </row>
    <row r="137" spans="1:12" ht="10.5" customHeight="1">
      <c r="A137" s="299" t="s">
        <v>2290</v>
      </c>
      <c r="B137" s="299" t="s">
        <v>2427</v>
      </c>
      <c r="C137" s="299" t="s">
        <v>2427</v>
      </c>
      <c r="D137" s="299" t="s">
        <v>1724</v>
      </c>
      <c r="E137" s="299" t="s">
        <v>1276</v>
      </c>
      <c r="F137" s="299" t="s">
        <v>3060</v>
      </c>
      <c r="G137" s="299"/>
      <c r="H137" s="299" t="s">
        <v>3185</v>
      </c>
      <c r="I137" s="299" t="s">
        <v>3079</v>
      </c>
      <c r="J137" s="45" t="str">
        <f t="shared" si="4"/>
        <v>GoldNadir Metal Rafineri San. Ve Tic. A.Ş.</v>
      </c>
      <c r="K137" s="45" t="str">
        <f t="shared" si="5"/>
        <v>GoldNadir Metal Rafineri San. Ve Tic. A.Ş.</v>
      </c>
      <c r="L137" s="244"/>
    </row>
    <row r="138" spans="1:12" ht="10.5" customHeight="1">
      <c r="A138" s="299" t="s">
        <v>2290</v>
      </c>
      <c r="B138" s="299" t="s">
        <v>2422</v>
      </c>
      <c r="C138" s="299" t="s">
        <v>2422</v>
      </c>
      <c r="D138" s="299" t="s">
        <v>1731</v>
      </c>
      <c r="E138" s="299" t="s">
        <v>1277</v>
      </c>
      <c r="F138" s="299" t="s">
        <v>3060</v>
      </c>
      <c r="G138" s="299"/>
      <c r="H138" s="299" t="s">
        <v>3186</v>
      </c>
      <c r="I138" s="299" t="s">
        <v>3187</v>
      </c>
      <c r="J138" s="45" t="str">
        <f t="shared" si="4"/>
        <v>GoldNavoi Mining and Metallurgical Combinat</v>
      </c>
      <c r="K138" s="45" t="str">
        <f t="shared" si="5"/>
        <v>GoldNavoi Mining and Metallurgical Combinat</v>
      </c>
      <c r="L138" s="244"/>
    </row>
    <row r="139" spans="1:12" ht="10.5" customHeight="1">
      <c r="A139" s="299" t="s">
        <v>2290</v>
      </c>
      <c r="B139" s="299" t="s">
        <v>4054</v>
      </c>
      <c r="C139" s="299" t="s">
        <v>4054</v>
      </c>
      <c r="D139" s="299" t="s">
        <v>2217</v>
      </c>
      <c r="E139" s="299" t="s">
        <v>1278</v>
      </c>
      <c r="F139" s="299" t="s">
        <v>3060</v>
      </c>
      <c r="G139" s="299"/>
      <c r="H139" s="299" t="s">
        <v>3188</v>
      </c>
      <c r="I139" s="299" t="s">
        <v>3189</v>
      </c>
      <c r="J139" s="45" t="str">
        <f t="shared" si="4"/>
        <v>GoldNihon Material Co., Ltd.</v>
      </c>
      <c r="K139" s="45" t="str">
        <f t="shared" si="5"/>
        <v>GoldNihon Material Co., Ltd.</v>
      </c>
      <c r="L139" s="244"/>
    </row>
    <row r="140" spans="1:12" ht="10.5" customHeight="1">
      <c r="A140" s="299" t="s">
        <v>2290</v>
      </c>
      <c r="B140" s="299" t="s">
        <v>3083</v>
      </c>
      <c r="C140" s="299" t="s">
        <v>2415</v>
      </c>
      <c r="D140" s="299" t="s">
        <v>2164</v>
      </c>
      <c r="E140" s="299" t="s">
        <v>1220</v>
      </c>
      <c r="F140" s="299" t="s">
        <v>3060</v>
      </c>
      <c r="G140" s="299"/>
      <c r="H140" s="299" t="s">
        <v>3081</v>
      </c>
      <c r="I140" s="299" t="s">
        <v>3082</v>
      </c>
      <c r="J140" s="45" t="str">
        <f t="shared" si="4"/>
        <v>GoldNorddeutsche Affinererie AG</v>
      </c>
      <c r="K140" s="45" t="str">
        <f t="shared" si="5"/>
        <v>GoldNorddeutsche Affinererie AG</v>
      </c>
      <c r="L140" s="244"/>
    </row>
    <row r="141" spans="1:12" ht="10.5" customHeight="1">
      <c r="A141" s="299" t="s">
        <v>2290</v>
      </c>
      <c r="B141" s="299" t="s">
        <v>4157</v>
      </c>
      <c r="C141" s="299" t="s">
        <v>4157</v>
      </c>
      <c r="D141" s="299" t="s">
        <v>2125</v>
      </c>
      <c r="E141" s="299" t="s">
        <v>4160</v>
      </c>
      <c r="F141" s="299" t="s">
        <v>3060</v>
      </c>
      <c r="G141" s="299"/>
      <c r="H141" s="299" t="s">
        <v>4161</v>
      </c>
      <c r="I141" s="299" t="s">
        <v>4161</v>
      </c>
      <c r="J141" s="45" t="str">
        <f t="shared" si="4"/>
        <v>GoldÖgussa Österreichische Gold- und Silber-Scheideanstalt GmbH</v>
      </c>
      <c r="K141" s="45" t="str">
        <f t="shared" si="5"/>
        <v>GoldÖgussa Österreichische Gold- und Silber-Scheideanstalt GmbH</v>
      </c>
      <c r="L141" s="244"/>
    </row>
    <row r="142" spans="1:12" ht="10.5" customHeight="1">
      <c r="A142" s="299" t="s">
        <v>2290</v>
      </c>
      <c r="B142" s="299" t="s">
        <v>75</v>
      </c>
      <c r="C142" s="299" t="s">
        <v>4153</v>
      </c>
      <c r="D142" s="299" t="s">
        <v>4880</v>
      </c>
      <c r="E142" s="299" t="s">
        <v>1279</v>
      </c>
      <c r="F142" s="299" t="s">
        <v>3060</v>
      </c>
      <c r="G142" s="299"/>
      <c r="H142" s="299" t="s">
        <v>3190</v>
      </c>
      <c r="I142" s="299" t="s">
        <v>3191</v>
      </c>
      <c r="J142" s="45" t="str">
        <f t="shared" si="4"/>
        <v>GoldOhio Precious Metals, LLC</v>
      </c>
      <c r="K142" s="45" t="str">
        <f t="shared" si="5"/>
        <v>GoldOhio Precious Metals, LLC</v>
      </c>
      <c r="L142" s="244"/>
    </row>
    <row r="143" spans="1:12" ht="10.5" customHeight="1">
      <c r="A143" s="299" t="s">
        <v>2290</v>
      </c>
      <c r="B143" s="299" t="s">
        <v>4055</v>
      </c>
      <c r="C143" s="299" t="s">
        <v>4055</v>
      </c>
      <c r="D143" s="299" t="s">
        <v>2217</v>
      </c>
      <c r="E143" s="299" t="s">
        <v>1280</v>
      </c>
      <c r="F143" s="299" t="s">
        <v>3060</v>
      </c>
      <c r="G143" s="299"/>
      <c r="H143" s="299" t="s">
        <v>3192</v>
      </c>
      <c r="I143" s="299" t="s">
        <v>3193</v>
      </c>
      <c r="J143" s="45" t="str">
        <f t="shared" si="4"/>
        <v>GoldOhura Precious Metal Industry Co., Ltd.</v>
      </c>
      <c r="K143" s="45" t="str">
        <f t="shared" si="5"/>
        <v>GoldOhura Precious Metal Industry Co., Ltd.</v>
      </c>
      <c r="L143" s="244"/>
    </row>
    <row r="144" spans="1:12" ht="10.5" customHeight="1">
      <c r="A144" s="299" t="s">
        <v>2290</v>
      </c>
      <c r="B144" s="299" t="s">
        <v>4226</v>
      </c>
      <c r="C144" s="299" t="s">
        <v>4226</v>
      </c>
      <c r="D144" s="299" t="s">
        <v>1690</v>
      </c>
      <c r="E144" s="299" t="s">
        <v>1281</v>
      </c>
      <c r="F144" s="299" t="s">
        <v>3060</v>
      </c>
      <c r="G144" s="299"/>
      <c r="H144" s="299" t="s">
        <v>3194</v>
      </c>
      <c r="I144" s="299" t="s">
        <v>3195</v>
      </c>
      <c r="J144" s="45" t="str">
        <f t="shared" si="4"/>
        <v>GoldOJSC "The Gulidov Krasnoyarsk Non-Ferrous Metals Plant" (OJSC Krastsvetmet)</v>
      </c>
      <c r="K144" s="45" t="str">
        <f t="shared" si="5"/>
        <v>GoldOJSC "The Gulidov Krasnoyarsk Non-Ferrous Metals Plant" (OJSC Krastsvetmet)</v>
      </c>
      <c r="L144" s="244"/>
    </row>
    <row r="145" spans="1:12" ht="10.5" customHeight="1">
      <c r="A145" s="299" t="s">
        <v>2290</v>
      </c>
      <c r="B145" s="299" t="s">
        <v>3196</v>
      </c>
      <c r="C145" s="299" t="s">
        <v>4226</v>
      </c>
      <c r="D145" s="299" t="s">
        <v>1690</v>
      </c>
      <c r="E145" s="299" t="s">
        <v>1281</v>
      </c>
      <c r="F145" s="299" t="s">
        <v>3060</v>
      </c>
      <c r="G145" s="299"/>
      <c r="H145" s="299" t="s">
        <v>3194</v>
      </c>
      <c r="I145" s="299" t="s">
        <v>3195</v>
      </c>
      <c r="J145" s="45" t="str">
        <f t="shared" si="4"/>
        <v>GoldOJSC Krastsvetmet</v>
      </c>
      <c r="K145" s="45" t="str">
        <f t="shared" si="5"/>
        <v>GoldOJSC Krastsvetmet</v>
      </c>
      <c r="L145" s="244"/>
    </row>
    <row r="146" spans="1:12" ht="10.5" customHeight="1">
      <c r="A146" s="299" t="s">
        <v>2290</v>
      </c>
      <c r="B146" s="299" t="s">
        <v>4150</v>
      </c>
      <c r="C146" s="299" t="s">
        <v>4150</v>
      </c>
      <c r="D146" s="299" t="s">
        <v>1690</v>
      </c>
      <c r="E146" s="299" t="s">
        <v>1237</v>
      </c>
      <c r="F146" s="299" t="s">
        <v>3060</v>
      </c>
      <c r="G146" s="299"/>
      <c r="H146" s="299" t="s">
        <v>3115</v>
      </c>
      <c r="I146" s="299" t="s">
        <v>4227</v>
      </c>
      <c r="J146" s="45" t="str">
        <f t="shared" si="4"/>
        <v>GoldOJSC Novosibirsk Refinery</v>
      </c>
      <c r="K146" s="45" t="str">
        <f t="shared" si="5"/>
        <v>GoldOJSC Novosibirsk Refinery</v>
      </c>
      <c r="L146" s="244"/>
    </row>
    <row r="147" spans="1:12" ht="10.5" customHeight="1">
      <c r="A147" s="299" t="s">
        <v>2290</v>
      </c>
      <c r="B147" s="299" t="s">
        <v>2539</v>
      </c>
      <c r="C147" s="299" t="s">
        <v>4153</v>
      </c>
      <c r="D147" s="299" t="s">
        <v>4880</v>
      </c>
      <c r="E147" s="299" t="s">
        <v>1279</v>
      </c>
      <c r="F147" s="299" t="s">
        <v>3060</v>
      </c>
      <c r="G147" s="299"/>
      <c r="H147" s="299" t="s">
        <v>3190</v>
      </c>
      <c r="I147" s="299" t="s">
        <v>3191</v>
      </c>
      <c r="J147" s="45" t="str">
        <f t="shared" si="4"/>
        <v>GoldOPM</v>
      </c>
      <c r="K147" s="45" t="str">
        <f t="shared" si="5"/>
        <v>GoldOPM</v>
      </c>
      <c r="L147" s="244"/>
    </row>
    <row r="148" spans="1:12" ht="10.5" customHeight="1">
      <c r="A148" s="299" t="s">
        <v>2290</v>
      </c>
      <c r="B148" s="299" t="s">
        <v>4578</v>
      </c>
      <c r="C148" s="299" t="s">
        <v>4578</v>
      </c>
      <c r="D148" s="299" t="s">
        <v>2148</v>
      </c>
      <c r="E148" s="299" t="s">
        <v>1282</v>
      </c>
      <c r="F148" s="299" t="s">
        <v>3060</v>
      </c>
      <c r="G148" s="299"/>
      <c r="H148" s="299" t="s">
        <v>3197</v>
      </c>
      <c r="I148" s="299" t="s">
        <v>3073</v>
      </c>
      <c r="J148" s="45" t="str">
        <f t="shared" si="4"/>
        <v>GoldPAMP S.A.</v>
      </c>
      <c r="K148" s="45" t="str">
        <f t="shared" si="5"/>
        <v>GoldPAMP S.A.</v>
      </c>
      <c r="L148" s="244"/>
    </row>
    <row r="149" spans="1:12" ht="10.5" customHeight="1">
      <c r="A149" s="299" t="s">
        <v>2290</v>
      </c>
      <c r="B149" s="299" t="s">
        <v>4182</v>
      </c>
      <c r="C149" s="299" t="s">
        <v>72</v>
      </c>
      <c r="D149" s="299" t="s">
        <v>2217</v>
      </c>
      <c r="E149" s="299" t="s">
        <v>1255</v>
      </c>
      <c r="F149" s="299" t="s">
        <v>3060</v>
      </c>
      <c r="G149" s="299"/>
      <c r="H149" s="299" t="s">
        <v>4708</v>
      </c>
      <c r="I149" s="299" t="s">
        <v>4708</v>
      </c>
      <c r="J149" s="45" t="str">
        <f t="shared" si="4"/>
        <v>GoldPan Pacific Copper Co Ltd.</v>
      </c>
      <c r="K149" s="45" t="str">
        <f t="shared" si="5"/>
        <v>GoldPan Pacific Copper Co Ltd.</v>
      </c>
      <c r="L149" s="244"/>
    </row>
    <row r="150" spans="1:12" ht="10.5" customHeight="1">
      <c r="A150" s="299" t="s">
        <v>2290</v>
      </c>
      <c r="B150" s="299" t="s">
        <v>4903</v>
      </c>
      <c r="C150" s="299" t="s">
        <v>4903</v>
      </c>
      <c r="D150" s="299" t="s">
        <v>4880</v>
      </c>
      <c r="E150" s="299" t="s">
        <v>4904</v>
      </c>
      <c r="F150" s="299" t="s">
        <v>3060</v>
      </c>
      <c r="G150" s="299"/>
      <c r="H150" s="299" t="s">
        <v>3061</v>
      </c>
      <c r="I150" s="299" t="s">
        <v>3062</v>
      </c>
      <c r="J150" s="45" t="str">
        <f t="shared" si="4"/>
        <v>GoldPease &amp; Curren</v>
      </c>
      <c r="K150" s="45" t="str">
        <f t="shared" si="5"/>
        <v>GoldPease &amp; Curren</v>
      </c>
      <c r="L150" s="244"/>
    </row>
    <row r="151" spans="1:12" ht="10.5" customHeight="1">
      <c r="A151" s="299" t="s">
        <v>2290</v>
      </c>
      <c r="B151" s="299" t="s">
        <v>4056</v>
      </c>
      <c r="C151" s="299" t="s">
        <v>4056</v>
      </c>
      <c r="D151" s="299" t="s">
        <v>2150</v>
      </c>
      <c r="E151" s="299" t="s">
        <v>1283</v>
      </c>
      <c r="F151" s="299" t="s">
        <v>3060</v>
      </c>
      <c r="G151" s="299"/>
      <c r="H151" s="299" t="s">
        <v>4988</v>
      </c>
      <c r="I151" s="299" t="s">
        <v>3199</v>
      </c>
      <c r="J151" s="45" t="str">
        <f t="shared" si="4"/>
        <v>GoldPenglai Penggang Gold Industry Co., Ltd.</v>
      </c>
      <c r="K151" s="45" t="str">
        <f t="shared" si="5"/>
        <v>GoldPenglai Penggang Gold Industry Co., Ltd.</v>
      </c>
      <c r="L151" s="244"/>
    </row>
    <row r="152" spans="1:12" ht="10.5" customHeight="1">
      <c r="A152" s="299" t="s">
        <v>2290</v>
      </c>
      <c r="B152" s="299" t="s">
        <v>4183</v>
      </c>
      <c r="C152" s="299" t="s">
        <v>2289</v>
      </c>
      <c r="D152" s="299" t="s">
        <v>2124</v>
      </c>
      <c r="E152" s="299" t="s">
        <v>1309</v>
      </c>
      <c r="F152" s="299" t="s">
        <v>3060</v>
      </c>
      <c r="G152" s="299"/>
      <c r="H152" s="299" t="s">
        <v>3253</v>
      </c>
      <c r="I152" s="299" t="s">
        <v>3254</v>
      </c>
      <c r="J152" s="45" t="str">
        <f t="shared" si="4"/>
        <v>GoldPerth Mint</v>
      </c>
      <c r="K152" s="45" t="str">
        <f t="shared" si="5"/>
        <v>GoldPerth Mint</v>
      </c>
      <c r="L152" s="244"/>
    </row>
    <row r="153" spans="1:12" ht="10.5" customHeight="1">
      <c r="A153" s="299" t="s">
        <v>2290</v>
      </c>
      <c r="B153" s="299" t="s">
        <v>3258</v>
      </c>
      <c r="C153" s="299" t="s">
        <v>2289</v>
      </c>
      <c r="D153" s="299" t="s">
        <v>2124</v>
      </c>
      <c r="E153" s="299" t="s">
        <v>1309</v>
      </c>
      <c r="F153" s="299" t="s">
        <v>3060</v>
      </c>
      <c r="G153" s="299"/>
      <c r="H153" s="299" t="s">
        <v>3253</v>
      </c>
      <c r="I153" s="299" t="s">
        <v>3254</v>
      </c>
      <c r="J153" s="45" t="str">
        <f t="shared" si="4"/>
        <v>GoldPerth Mint (ANZ)</v>
      </c>
      <c r="K153" s="45" t="str">
        <f t="shared" si="5"/>
        <v>GoldPerth Mint (ANZ)</v>
      </c>
      <c r="L153" s="244"/>
    </row>
    <row r="154" spans="1:12" ht="10.5" customHeight="1">
      <c r="A154" s="299" t="s">
        <v>2290</v>
      </c>
      <c r="B154" s="299" t="s">
        <v>1765</v>
      </c>
      <c r="C154" s="299" t="s">
        <v>1765</v>
      </c>
      <c r="D154" s="299" t="s">
        <v>1690</v>
      </c>
      <c r="E154" s="299" t="s">
        <v>1284</v>
      </c>
      <c r="F154" s="299" t="s">
        <v>3060</v>
      </c>
      <c r="G154" s="299"/>
      <c r="H154" s="299" t="s">
        <v>3200</v>
      </c>
      <c r="I154" s="299" t="s">
        <v>3201</v>
      </c>
      <c r="J154" s="45" t="str">
        <f t="shared" si="4"/>
        <v>GoldPrioksky Plant of Non-Ferrous Metals</v>
      </c>
      <c r="K154" s="45" t="str">
        <f t="shared" si="5"/>
        <v>GoldPrioksky Plant of Non-Ferrous Metals</v>
      </c>
      <c r="L154" s="244"/>
    </row>
    <row r="155" spans="1:12" ht="10.5" customHeight="1">
      <c r="A155" s="299" t="s">
        <v>2290</v>
      </c>
      <c r="B155" s="299" t="s">
        <v>4184</v>
      </c>
      <c r="C155" s="299" t="s">
        <v>4578</v>
      </c>
      <c r="D155" s="299" t="s">
        <v>2148</v>
      </c>
      <c r="E155" s="299" t="s">
        <v>1282</v>
      </c>
      <c r="F155" s="299" t="s">
        <v>3060</v>
      </c>
      <c r="G155" s="299"/>
      <c r="H155" s="299" t="s">
        <v>3197</v>
      </c>
      <c r="I155" s="299" t="s">
        <v>3073</v>
      </c>
      <c r="J155" s="45" t="str">
        <f t="shared" si="4"/>
        <v>GoldProduits Artistiques de Métaux</v>
      </c>
      <c r="K155" s="45" t="str">
        <f t="shared" si="5"/>
        <v>GoldProduits Artistiques de Métaux</v>
      </c>
      <c r="L155" s="244"/>
    </row>
    <row r="156" spans="1:12" ht="10.5" customHeight="1">
      <c r="A156" s="299" t="s">
        <v>2290</v>
      </c>
      <c r="B156" s="299" t="s">
        <v>2423</v>
      </c>
      <c r="C156" s="299" t="s">
        <v>2423</v>
      </c>
      <c r="D156" s="299" t="s">
        <v>2206</v>
      </c>
      <c r="E156" s="299" t="s">
        <v>1285</v>
      </c>
      <c r="F156" s="299" t="s">
        <v>3060</v>
      </c>
      <c r="G156" s="299"/>
      <c r="H156" s="299" t="s">
        <v>3202</v>
      </c>
      <c r="I156" s="299" t="s">
        <v>3203</v>
      </c>
      <c r="J156" s="45" t="str">
        <f t="shared" si="4"/>
        <v>GoldPT Aneka Tambang (Persero) Tbk</v>
      </c>
      <c r="K156" s="45" t="str">
        <f t="shared" si="5"/>
        <v>GoldPT Aneka Tambang (Persero) Tbk</v>
      </c>
      <c r="L156" s="244"/>
    </row>
    <row r="157" spans="1:12" ht="10.5" customHeight="1">
      <c r="A157" s="299" t="s">
        <v>2290</v>
      </c>
      <c r="B157" s="299" t="s">
        <v>4579</v>
      </c>
      <c r="C157" s="299" t="s">
        <v>4579</v>
      </c>
      <c r="D157" s="299" t="s">
        <v>2148</v>
      </c>
      <c r="E157" s="299" t="s">
        <v>1286</v>
      </c>
      <c r="F157" s="299" t="s">
        <v>3060</v>
      </c>
      <c r="G157" s="299"/>
      <c r="H157" s="299" t="s">
        <v>3204</v>
      </c>
      <c r="I157" s="299" t="s">
        <v>3175</v>
      </c>
      <c r="J157" s="45" t="str">
        <f t="shared" si="4"/>
        <v>GoldPX Précinox S.A.</v>
      </c>
      <c r="K157" s="45" t="str">
        <f t="shared" si="5"/>
        <v>GoldPX Précinox S.A.</v>
      </c>
      <c r="L157" s="244"/>
    </row>
    <row r="158" spans="1:12" ht="10.5" customHeight="1">
      <c r="A158" s="299" t="s">
        <v>2290</v>
      </c>
      <c r="B158" s="299" t="s">
        <v>4058</v>
      </c>
      <c r="C158" s="299" t="s">
        <v>4058</v>
      </c>
      <c r="D158" s="299" t="s">
        <v>1743</v>
      </c>
      <c r="E158" s="299" t="s">
        <v>1287</v>
      </c>
      <c r="F158" s="299" t="s">
        <v>3060</v>
      </c>
      <c r="G158" s="299"/>
      <c r="H158" s="299" t="s">
        <v>3205</v>
      </c>
      <c r="I158" s="299" t="s">
        <v>3206</v>
      </c>
      <c r="J158" s="45" t="str">
        <f t="shared" si="4"/>
        <v>GoldRand Refinery (Pty) Ltd.</v>
      </c>
      <c r="K158" s="45" t="str">
        <f t="shared" si="5"/>
        <v>GoldRand Refinery (Pty) Ltd.</v>
      </c>
      <c r="L158" s="244"/>
    </row>
    <row r="159" spans="1:12" ht="10.5" customHeight="1">
      <c r="A159" s="299" t="s">
        <v>2290</v>
      </c>
      <c r="B159" s="299" t="s">
        <v>40</v>
      </c>
      <c r="C159" s="299" t="s">
        <v>73</v>
      </c>
      <c r="D159" s="299" t="s">
        <v>4876</v>
      </c>
      <c r="E159" s="299" t="s">
        <v>1263</v>
      </c>
      <c r="F159" s="299" t="s">
        <v>3060</v>
      </c>
      <c r="G159" s="299"/>
      <c r="H159" s="299" t="s">
        <v>3160</v>
      </c>
      <c r="I159" s="299" t="s">
        <v>3161</v>
      </c>
      <c r="J159" s="45" t="str">
        <f t="shared" si="4"/>
        <v>GoldRefinery LS-Nikko Copper Inc.</v>
      </c>
      <c r="K159" s="45" t="str">
        <f t="shared" si="5"/>
        <v>GoldRefinery LS-Nikko Copper Inc.</v>
      </c>
      <c r="L159" s="244"/>
    </row>
    <row r="160" spans="1:12" ht="10.5" customHeight="1">
      <c r="A160" s="299" t="s">
        <v>2290</v>
      </c>
      <c r="B160" s="299" t="s">
        <v>4580</v>
      </c>
      <c r="C160" s="299" t="s">
        <v>4580</v>
      </c>
      <c r="D160" s="299" t="s">
        <v>2265</v>
      </c>
      <c r="E160" s="299" t="s">
        <v>4581</v>
      </c>
      <c r="F160" s="299" t="s">
        <v>3060</v>
      </c>
      <c r="G160" s="299"/>
      <c r="H160" s="299" t="s">
        <v>4631</v>
      </c>
      <c r="I160" s="299" t="s">
        <v>4632</v>
      </c>
      <c r="J160" s="45" t="str">
        <f t="shared" si="4"/>
        <v>GoldRemondis Argentia B.V.</v>
      </c>
      <c r="K160" s="45" t="str">
        <f t="shared" si="5"/>
        <v>GoldRemondis Argentia B.V.</v>
      </c>
      <c r="L160" s="244"/>
    </row>
    <row r="161" spans="1:12" ht="10.5" customHeight="1">
      <c r="A161" s="299" t="s">
        <v>2290</v>
      </c>
      <c r="B161" s="299" t="s">
        <v>2644</v>
      </c>
      <c r="C161" s="299" t="s">
        <v>2644</v>
      </c>
      <c r="D161" s="299" t="s">
        <v>4880</v>
      </c>
      <c r="E161" s="299" t="s">
        <v>2645</v>
      </c>
      <c r="F161" s="299" t="s">
        <v>3060</v>
      </c>
      <c r="G161" s="299"/>
      <c r="H161" s="299" t="s">
        <v>3278</v>
      </c>
      <c r="I161" s="299" t="s">
        <v>3279</v>
      </c>
      <c r="J161" s="45" t="str">
        <f t="shared" si="4"/>
        <v>GoldRepublic Metals Corporation</v>
      </c>
      <c r="K161" s="45" t="str">
        <f t="shared" si="5"/>
        <v>GoldRepublic Metals Corporation</v>
      </c>
      <c r="L161" s="244"/>
    </row>
    <row r="162" spans="1:12" ht="10.5" customHeight="1">
      <c r="A162" s="299" t="s">
        <v>2290</v>
      </c>
      <c r="B162" s="299" t="s">
        <v>1766</v>
      </c>
      <c r="C162" s="299" t="s">
        <v>1766</v>
      </c>
      <c r="D162" s="299" t="s">
        <v>2146</v>
      </c>
      <c r="E162" s="299" t="s">
        <v>1288</v>
      </c>
      <c r="F162" s="299" t="s">
        <v>3060</v>
      </c>
      <c r="G162" s="299"/>
      <c r="H162" s="299" t="s">
        <v>3207</v>
      </c>
      <c r="I162" s="299" t="s">
        <v>3145</v>
      </c>
      <c r="J162" s="45" t="str">
        <f t="shared" si="4"/>
        <v>GoldRoyal Canadian Mint</v>
      </c>
      <c r="K162" s="45" t="str">
        <f t="shared" si="5"/>
        <v>GoldRoyal Canadian Mint</v>
      </c>
      <c r="L162" s="244"/>
    </row>
    <row r="163" spans="1:12" ht="10.5" customHeight="1">
      <c r="A163" s="299" t="s">
        <v>2290</v>
      </c>
      <c r="B163" s="299" t="s">
        <v>4228</v>
      </c>
      <c r="C163" s="299" t="s">
        <v>4228</v>
      </c>
      <c r="D163" s="299" t="s">
        <v>2180</v>
      </c>
      <c r="E163" s="299" t="s">
        <v>4229</v>
      </c>
      <c r="F163" s="299" t="s">
        <v>3060</v>
      </c>
      <c r="G163" s="299"/>
      <c r="H163" s="299" t="s">
        <v>4230</v>
      </c>
      <c r="I163" s="299" t="s">
        <v>4231</v>
      </c>
      <c r="J163" s="45" t="str">
        <f t="shared" si="4"/>
        <v>GoldSAAMP</v>
      </c>
      <c r="K163" s="45" t="str">
        <f t="shared" si="5"/>
        <v>GoldSAAMP</v>
      </c>
      <c r="L163" s="244"/>
    </row>
    <row r="164" spans="1:12" ht="10.5" customHeight="1">
      <c r="A164" s="299" t="s">
        <v>2290</v>
      </c>
      <c r="B164" s="299" t="s">
        <v>2339</v>
      </c>
      <c r="C164" s="299" t="s">
        <v>2339</v>
      </c>
      <c r="D164" s="299" t="s">
        <v>4880</v>
      </c>
      <c r="E164" s="299" t="s">
        <v>1289</v>
      </c>
      <c r="F164" s="299" t="s">
        <v>3060</v>
      </c>
      <c r="G164" s="299"/>
      <c r="H164" s="299" t="s">
        <v>3208</v>
      </c>
      <c r="I164" s="299" t="s">
        <v>3209</v>
      </c>
      <c r="J164" s="45" t="str">
        <f t="shared" si="4"/>
        <v>GoldSabin Metal Corp.</v>
      </c>
      <c r="K164" s="45" t="str">
        <f t="shared" si="5"/>
        <v>GoldSabin Metal Corp.</v>
      </c>
      <c r="L164" s="244"/>
    </row>
    <row r="165" spans="1:12" ht="10.5" customHeight="1">
      <c r="A165" s="299" t="s">
        <v>2290</v>
      </c>
      <c r="B165" s="299" t="s">
        <v>4582</v>
      </c>
      <c r="C165" s="299" t="s">
        <v>4582</v>
      </c>
      <c r="D165" s="299" t="s">
        <v>2163</v>
      </c>
      <c r="E165" s="299" t="s">
        <v>4583</v>
      </c>
      <c r="F165" s="299" t="s">
        <v>3060</v>
      </c>
      <c r="G165" s="299"/>
      <c r="H165" s="299" t="s">
        <v>4584</v>
      </c>
      <c r="I165" s="299" t="s">
        <v>3283</v>
      </c>
      <c r="J165" s="45" t="str">
        <f t="shared" si="4"/>
        <v>GoldSAFINA A.S.</v>
      </c>
      <c r="K165" s="45" t="str">
        <f t="shared" si="5"/>
        <v>GoldSAFINA A.S.</v>
      </c>
      <c r="L165" s="244"/>
    </row>
    <row r="166" spans="1:12" ht="10.5" customHeight="1">
      <c r="A166" s="299" t="s">
        <v>2290</v>
      </c>
      <c r="B166" s="299" t="s">
        <v>4565</v>
      </c>
      <c r="C166" s="299" t="s">
        <v>72</v>
      </c>
      <c r="D166" s="299" t="s">
        <v>2217</v>
      </c>
      <c r="E166" s="299" t="s">
        <v>1255</v>
      </c>
      <c r="F166" s="299" t="s">
        <v>3060</v>
      </c>
      <c r="G166" s="299"/>
      <c r="H166" s="299" t="s">
        <v>4708</v>
      </c>
      <c r="I166" s="299" t="s">
        <v>4708</v>
      </c>
      <c r="J166" s="45" t="str">
        <f t="shared" si="4"/>
        <v>GoldSaganoseki Smelter &amp; Refinery</v>
      </c>
      <c r="K166" s="45" t="str">
        <f t="shared" si="5"/>
        <v>GoldSaganoseki Smelter &amp; Refinery</v>
      </c>
      <c r="L166" s="244"/>
    </row>
    <row r="167" spans="1:12" ht="10.5" customHeight="1">
      <c r="A167" s="299" t="s">
        <v>2290</v>
      </c>
      <c r="B167" s="299" t="s">
        <v>4585</v>
      </c>
      <c r="C167" s="299" t="s">
        <v>4585</v>
      </c>
      <c r="D167" s="299" t="s">
        <v>2207</v>
      </c>
      <c r="E167" s="299" t="s">
        <v>4586</v>
      </c>
      <c r="F167" s="299" t="s">
        <v>3060</v>
      </c>
      <c r="G167" s="299"/>
      <c r="H167" s="299" t="s">
        <v>4587</v>
      </c>
      <c r="I167" s="299" t="s">
        <v>4588</v>
      </c>
      <c r="J167" s="45" t="str">
        <f t="shared" si="4"/>
        <v>GoldSai Refinery</v>
      </c>
      <c r="K167" s="45" t="str">
        <f t="shared" si="5"/>
        <v>GoldSai Refinery</v>
      </c>
      <c r="L167" s="244"/>
    </row>
    <row r="168" spans="1:12" ht="10.5" customHeight="1">
      <c r="A168" s="299" t="s">
        <v>2290</v>
      </c>
      <c r="B168" s="299" t="s">
        <v>3210</v>
      </c>
      <c r="C168" s="299" t="s">
        <v>2678</v>
      </c>
      <c r="D168" s="299" t="s">
        <v>4876</v>
      </c>
      <c r="E168" s="299" t="s">
        <v>2679</v>
      </c>
      <c r="F168" s="299" t="s">
        <v>3060</v>
      </c>
      <c r="G168" s="299"/>
      <c r="H168" s="299" t="s">
        <v>3101</v>
      </c>
      <c r="I168" s="299" t="s">
        <v>3102</v>
      </c>
      <c r="J168" s="45" t="str">
        <f t="shared" si="4"/>
        <v>GoldSamdok Metal</v>
      </c>
      <c r="K168" s="45" t="str">
        <f t="shared" si="5"/>
        <v>GoldSamdok Metal</v>
      </c>
      <c r="L168" s="244"/>
    </row>
    <row r="169" spans="1:12" ht="10.5" customHeight="1">
      <c r="A169" s="299" t="s">
        <v>2290</v>
      </c>
      <c r="B169" s="299" t="s">
        <v>2678</v>
      </c>
      <c r="C169" s="299" t="s">
        <v>2678</v>
      </c>
      <c r="D169" s="299" t="s">
        <v>4876</v>
      </c>
      <c r="E169" s="299" t="s">
        <v>2679</v>
      </c>
      <c r="F169" s="299" t="s">
        <v>3060</v>
      </c>
      <c r="G169" s="299"/>
      <c r="H169" s="299" t="s">
        <v>3101</v>
      </c>
      <c r="I169" s="299" t="s">
        <v>3102</v>
      </c>
      <c r="J169" s="45" t="str">
        <f t="shared" si="4"/>
        <v>GoldSamduck Precious Metals</v>
      </c>
      <c r="K169" s="45" t="str">
        <f t="shared" si="5"/>
        <v>GoldSamduck Precious Metals</v>
      </c>
      <c r="L169" s="244"/>
    </row>
    <row r="170" spans="1:12" ht="10.5" customHeight="1">
      <c r="A170" s="299" t="s">
        <v>2290</v>
      </c>
      <c r="B170" s="299" t="s">
        <v>4905</v>
      </c>
      <c r="C170" s="299" t="s">
        <v>4905</v>
      </c>
      <c r="D170" s="299" t="s">
        <v>4876</v>
      </c>
      <c r="E170" s="299" t="s">
        <v>1290</v>
      </c>
      <c r="F170" s="299" t="s">
        <v>3060</v>
      </c>
      <c r="G170" s="299"/>
      <c r="H170" s="299" t="s">
        <v>3212</v>
      </c>
      <c r="I170" s="299" t="s">
        <v>3213</v>
      </c>
      <c r="J170" s="45" t="str">
        <f t="shared" si="4"/>
        <v>GoldSamwon Metals Corp.</v>
      </c>
      <c r="K170" s="45" t="str">
        <f t="shared" si="5"/>
        <v>GoldSamwon Metals Corp.</v>
      </c>
      <c r="L170" s="244"/>
    </row>
    <row r="171" spans="1:12" ht="10.5" customHeight="1">
      <c r="A171" s="299" t="s">
        <v>2290</v>
      </c>
      <c r="B171" s="299" t="s">
        <v>4155</v>
      </c>
      <c r="C171" s="299" t="s">
        <v>4155</v>
      </c>
      <c r="D171" s="299" t="s">
        <v>2164</v>
      </c>
      <c r="E171" s="299" t="s">
        <v>4158</v>
      </c>
      <c r="F171" s="299" t="s">
        <v>3060</v>
      </c>
      <c r="G171" s="299"/>
      <c r="H171" s="299" t="s">
        <v>3393</v>
      </c>
      <c r="I171" s="299" t="s">
        <v>3394</v>
      </c>
      <c r="J171" s="45" t="str">
        <f t="shared" si="4"/>
        <v>GoldSAXONIA Edelmetalle GmbH</v>
      </c>
      <c r="K171" s="45" t="str">
        <f t="shared" si="5"/>
        <v>GoldSAXONIA Edelmetalle GmbH</v>
      </c>
      <c r="L171" s="244"/>
    </row>
    <row r="172" spans="1:12" ht="10.5" customHeight="1">
      <c r="A172" s="299" t="s">
        <v>2290</v>
      </c>
      <c r="B172" s="299" t="s">
        <v>4170</v>
      </c>
      <c r="C172" s="299" t="s">
        <v>4170</v>
      </c>
      <c r="D172" s="299" t="s">
        <v>2265</v>
      </c>
      <c r="E172" s="299" t="s">
        <v>1291</v>
      </c>
      <c r="F172" s="299" t="s">
        <v>3060</v>
      </c>
      <c r="G172" s="299"/>
      <c r="H172" s="299" t="s">
        <v>3214</v>
      </c>
      <c r="I172" s="299" t="s">
        <v>3215</v>
      </c>
      <c r="J172" s="45" t="str">
        <f t="shared" si="4"/>
        <v>GoldSchone Edelmetaal B.V.</v>
      </c>
      <c r="K172" s="45" t="str">
        <f t="shared" si="5"/>
        <v>GoldSchone Edelmetaal B.V.</v>
      </c>
      <c r="L172" s="244"/>
    </row>
    <row r="173" spans="1:12" ht="10.5" customHeight="1">
      <c r="A173" s="299" t="s">
        <v>2290</v>
      </c>
      <c r="B173" s="299" t="s">
        <v>3211</v>
      </c>
      <c r="C173" s="299" t="s">
        <v>2678</v>
      </c>
      <c r="D173" s="299" t="s">
        <v>4876</v>
      </c>
      <c r="E173" s="299" t="s">
        <v>2679</v>
      </c>
      <c r="F173" s="299" t="s">
        <v>3060</v>
      </c>
      <c r="G173" s="299"/>
      <c r="H173" s="299" t="s">
        <v>3101</v>
      </c>
      <c r="I173" s="299" t="s">
        <v>3102</v>
      </c>
      <c r="J173" s="45" t="str">
        <f t="shared" si="4"/>
        <v>GoldSD (Samdok) Metal</v>
      </c>
      <c r="K173" s="45" t="str">
        <f t="shared" si="5"/>
        <v>GoldSD (Samdok) Metal</v>
      </c>
      <c r="L173" s="244"/>
    </row>
    <row r="174" spans="1:12" ht="10.5" customHeight="1">
      <c r="A174" s="299" t="s">
        <v>2290</v>
      </c>
      <c r="B174" s="299" t="s">
        <v>4589</v>
      </c>
      <c r="C174" s="299" t="s">
        <v>4589</v>
      </c>
      <c r="D174" s="299" t="s">
        <v>2174</v>
      </c>
      <c r="E174" s="299" t="s">
        <v>1292</v>
      </c>
      <c r="F174" s="299" t="s">
        <v>3060</v>
      </c>
      <c r="G174" s="299"/>
      <c r="H174" s="299" t="s">
        <v>3216</v>
      </c>
      <c r="I174" s="299" t="s">
        <v>3217</v>
      </c>
      <c r="J174" s="45" t="str">
        <f t="shared" si="4"/>
        <v>GoldSEMPSA Joyería Platería S.A.</v>
      </c>
      <c r="K174" s="45" t="str">
        <f t="shared" si="5"/>
        <v>GoldSEMPSA Joyería Platería S.A.</v>
      </c>
      <c r="L174" s="244"/>
    </row>
    <row r="175" spans="1:12" ht="10.5" customHeight="1">
      <c r="A175" s="299" t="s">
        <v>2290</v>
      </c>
      <c r="B175" s="299" t="s">
        <v>3218</v>
      </c>
      <c r="C175" s="299" t="s">
        <v>4589</v>
      </c>
      <c r="D175" s="299" t="s">
        <v>2174</v>
      </c>
      <c r="E175" s="299" t="s">
        <v>1292</v>
      </c>
      <c r="F175" s="299" t="s">
        <v>3060</v>
      </c>
      <c r="G175" s="299"/>
      <c r="H175" s="299" t="s">
        <v>3216</v>
      </c>
      <c r="I175" s="299" t="s">
        <v>3217</v>
      </c>
      <c r="J175" s="45" t="str">
        <f t="shared" si="4"/>
        <v>GoldSempsa JP (Cookson Sempsa)</v>
      </c>
      <c r="K175" s="45" t="str">
        <f t="shared" si="5"/>
        <v>GoldSempsa JP (Cookson Sempsa)</v>
      </c>
      <c r="L175" s="244"/>
    </row>
    <row r="176" spans="1:12" ht="10.5" customHeight="1">
      <c r="A176" s="299" t="s">
        <v>2290</v>
      </c>
      <c r="B176" s="299" t="s">
        <v>3239</v>
      </c>
      <c r="C176" s="299" t="s">
        <v>4063</v>
      </c>
      <c r="D176" s="299" t="s">
        <v>2150</v>
      </c>
      <c r="E176" s="299" t="s">
        <v>1301</v>
      </c>
      <c r="F176" s="299" t="s">
        <v>3060</v>
      </c>
      <c r="G176" s="299"/>
      <c r="H176" s="299" t="s">
        <v>3221</v>
      </c>
      <c r="I176" s="299" t="s">
        <v>3199</v>
      </c>
      <c r="J176" s="45" t="str">
        <f t="shared" si="4"/>
        <v>GoldShandong Gold Mine(Laizhou) Smelter Co., Ltd.</v>
      </c>
      <c r="K176" s="45" t="str">
        <f t="shared" si="5"/>
        <v>GoldShandong Gold Mine(Laizhou) Smelter Co., Ltd.</v>
      </c>
      <c r="L176" s="244"/>
    </row>
    <row r="177" spans="1:12" ht="10.5" customHeight="1">
      <c r="A177" s="299" t="s">
        <v>2290</v>
      </c>
      <c r="B177" s="299" t="s">
        <v>4906</v>
      </c>
      <c r="C177" s="299" t="s">
        <v>3118</v>
      </c>
      <c r="D177" s="299" t="s">
        <v>2150</v>
      </c>
      <c r="E177" s="299" t="s">
        <v>3119</v>
      </c>
      <c r="F177" s="299" t="s">
        <v>3060</v>
      </c>
      <c r="G177" s="299"/>
      <c r="H177" s="299" t="s">
        <v>3120</v>
      </c>
      <c r="I177" s="299" t="s">
        <v>3199</v>
      </c>
      <c r="J177" s="45" t="str">
        <f t="shared" si="4"/>
        <v>GoldShandong Guoda Gold Co., Ltd.</v>
      </c>
      <c r="K177" s="45" t="str">
        <f t="shared" si="5"/>
        <v>GoldShandong Guoda Gold Co., Ltd.</v>
      </c>
      <c r="L177" s="244"/>
    </row>
    <row r="178" spans="1:12" ht="10.5" customHeight="1">
      <c r="A178" s="299" t="s">
        <v>2290</v>
      </c>
      <c r="B178" s="299" t="s">
        <v>3222</v>
      </c>
      <c r="C178" s="299" t="s">
        <v>3219</v>
      </c>
      <c r="D178" s="299" t="s">
        <v>2150</v>
      </c>
      <c r="E178" s="299" t="s">
        <v>3220</v>
      </c>
      <c r="F178" s="299" t="s">
        <v>3060</v>
      </c>
      <c r="G178" s="299"/>
      <c r="H178" s="299" t="s">
        <v>3221</v>
      </c>
      <c r="I178" s="299" t="s">
        <v>3198</v>
      </c>
      <c r="J178" s="45" t="str">
        <f t="shared" si="4"/>
        <v>GoldShandong Tarzan Bio-Gold Industry Co., Ltd.</v>
      </c>
      <c r="K178" s="45" t="str">
        <f t="shared" si="5"/>
        <v>GoldShandong Tarzan Bio-Gold Industry Co., Ltd.</v>
      </c>
      <c r="L178" s="244"/>
    </row>
    <row r="179" spans="1:12" ht="10.5" customHeight="1">
      <c r="A179" s="299" t="s">
        <v>2290</v>
      </c>
      <c r="B179" s="299" t="s">
        <v>3219</v>
      </c>
      <c r="C179" s="299" t="s">
        <v>3219</v>
      </c>
      <c r="D179" s="299" t="s">
        <v>2150</v>
      </c>
      <c r="E179" s="299" t="s">
        <v>3220</v>
      </c>
      <c r="F179" s="299" t="s">
        <v>3060</v>
      </c>
      <c r="G179" s="299"/>
      <c r="H179" s="299" t="s">
        <v>3221</v>
      </c>
      <c r="I179" s="299" t="s">
        <v>3198</v>
      </c>
      <c r="J179" s="45" t="str">
        <f t="shared" si="4"/>
        <v>GoldShandong Tiancheng Biological Gold Industrial Co., Ltd.</v>
      </c>
      <c r="K179" s="45" t="str">
        <f t="shared" si="5"/>
        <v>GoldShandong Tiancheng Biological Gold Industrial Co., Ltd.</v>
      </c>
      <c r="L179" s="244"/>
    </row>
    <row r="180" spans="1:12" ht="10.5" customHeight="1">
      <c r="A180" s="299" t="s">
        <v>2290</v>
      </c>
      <c r="B180" s="299" t="s">
        <v>4060</v>
      </c>
      <c r="C180" s="299" t="s">
        <v>4060</v>
      </c>
      <c r="D180" s="299" t="s">
        <v>2150</v>
      </c>
      <c r="E180" s="299" t="s">
        <v>1293</v>
      </c>
      <c r="F180" s="299" t="s">
        <v>3060</v>
      </c>
      <c r="G180" s="299"/>
      <c r="H180" s="299" t="s">
        <v>3120</v>
      </c>
      <c r="I180" s="299" t="s">
        <v>3199</v>
      </c>
      <c r="J180" s="45" t="str">
        <f t="shared" si="4"/>
        <v>GoldShandong Zhaojin Gold &amp; Silver Refinery Co., Ltd.</v>
      </c>
      <c r="K180" s="45" t="str">
        <f t="shared" si="5"/>
        <v>GoldShandong Zhaojin Gold &amp; Silver Refinery Co., Ltd.</v>
      </c>
      <c r="L180" s="244"/>
    </row>
    <row r="181" spans="1:12" ht="10.5" customHeight="1">
      <c r="A181" s="299" t="s">
        <v>2290</v>
      </c>
      <c r="B181" s="299" t="s">
        <v>3223</v>
      </c>
      <c r="C181" s="299" t="s">
        <v>4063</v>
      </c>
      <c r="D181" s="299" t="s">
        <v>2150</v>
      </c>
      <c r="E181" s="299" t="s">
        <v>1301</v>
      </c>
      <c r="F181" s="299" t="s">
        <v>3060</v>
      </c>
      <c r="G181" s="299"/>
      <c r="H181" s="299" t="s">
        <v>3221</v>
      </c>
      <c r="I181" s="299" t="s">
        <v>3199</v>
      </c>
      <c r="J181" s="45" t="str">
        <f t="shared" si="4"/>
        <v>GoldShangdong Gold (Laizhou)</v>
      </c>
      <c r="K181" s="45" t="str">
        <f t="shared" si="5"/>
        <v>GoldShangdong Gold (Laizhou)</v>
      </c>
      <c r="L181" s="244"/>
    </row>
    <row r="182" spans="1:12" ht="10.5" customHeight="1">
      <c r="A182" s="299" t="s">
        <v>2290</v>
      </c>
      <c r="B182" s="299" t="s">
        <v>41</v>
      </c>
      <c r="C182" s="299" t="s">
        <v>2424</v>
      </c>
      <c r="D182" s="299" t="s">
        <v>2217</v>
      </c>
      <c r="E182" s="299" t="s">
        <v>1299</v>
      </c>
      <c r="F182" s="299" t="s">
        <v>3060</v>
      </c>
      <c r="G182" s="299"/>
      <c r="H182" s="299" t="s">
        <v>3234</v>
      </c>
      <c r="I182" s="299" t="s">
        <v>3235</v>
      </c>
      <c r="J182" s="45" t="str">
        <f t="shared" si="4"/>
        <v>GoldShonan Plant Tanaka Kikinzoku</v>
      </c>
      <c r="K182" s="45" t="str">
        <f t="shared" si="5"/>
        <v>GoldShonan Plant Tanaka Kikinzoku</v>
      </c>
      <c r="L182" s="244"/>
    </row>
    <row r="183" spans="1:12" ht="10.5" customHeight="1">
      <c r="A183" s="299" t="s">
        <v>2290</v>
      </c>
      <c r="B183" s="299" t="s">
        <v>4061</v>
      </c>
      <c r="C183" s="299" t="s">
        <v>4061</v>
      </c>
      <c r="D183" s="299" t="s">
        <v>2150</v>
      </c>
      <c r="E183" s="299" t="s">
        <v>2646</v>
      </c>
      <c r="F183" s="299" t="s">
        <v>3060</v>
      </c>
      <c r="G183" s="299"/>
      <c r="H183" s="299" t="s">
        <v>3225</v>
      </c>
      <c r="I183" s="299" t="s">
        <v>3226</v>
      </c>
      <c r="J183" s="45" t="str">
        <f t="shared" si="4"/>
        <v>GoldSichuan Tianze Precious Metals Co., Ltd.</v>
      </c>
      <c r="K183" s="45" t="str">
        <f t="shared" si="5"/>
        <v>GoldSichuan Tianze Precious Metals Co., Ltd.</v>
      </c>
      <c r="L183" s="244"/>
    </row>
    <row r="184" spans="1:12" ht="10.5" customHeight="1">
      <c r="A184" s="299" t="s">
        <v>2290</v>
      </c>
      <c r="B184" s="299" t="s">
        <v>42</v>
      </c>
      <c r="C184" s="299" t="s">
        <v>2424</v>
      </c>
      <c r="D184" s="299" t="s">
        <v>2217</v>
      </c>
      <c r="E184" s="299" t="s">
        <v>1299</v>
      </c>
      <c r="F184" s="299" t="s">
        <v>3060</v>
      </c>
      <c r="G184" s="299"/>
      <c r="H184" s="299" t="s">
        <v>3234</v>
      </c>
      <c r="I184" s="299" t="s">
        <v>3235</v>
      </c>
      <c r="J184" s="45" t="str">
        <f t="shared" si="4"/>
        <v>GoldSingapore Tanaka</v>
      </c>
      <c r="K184" s="45" t="str">
        <f t="shared" si="5"/>
        <v>GoldSingapore Tanaka</v>
      </c>
      <c r="L184" s="244"/>
    </row>
    <row r="185" spans="1:12" ht="10.5" customHeight="1">
      <c r="A185" s="299" t="s">
        <v>2290</v>
      </c>
      <c r="B185" s="299" t="s">
        <v>2647</v>
      </c>
      <c r="C185" s="299" t="s">
        <v>2647</v>
      </c>
      <c r="D185" s="299" t="s">
        <v>4878</v>
      </c>
      <c r="E185" s="299" t="s">
        <v>2648</v>
      </c>
      <c r="F185" s="299" t="s">
        <v>3060</v>
      </c>
      <c r="G185" s="299"/>
      <c r="H185" s="299" t="s">
        <v>3284</v>
      </c>
      <c r="I185" s="299" t="s">
        <v>3285</v>
      </c>
      <c r="J185" s="46" t="str">
        <f t="shared" si="4"/>
        <v>GoldSingway Technology Co., Ltd.</v>
      </c>
      <c r="K185" s="45" t="str">
        <f t="shared" si="5"/>
        <v>GoldSingway Technology Co., Ltd.</v>
      </c>
      <c r="L185" s="244"/>
    </row>
    <row r="186" spans="1:12" ht="10.5" customHeight="1">
      <c r="A186" s="299" t="s">
        <v>2290</v>
      </c>
      <c r="B186" s="299" t="s">
        <v>1906</v>
      </c>
      <c r="C186" s="299" t="s">
        <v>76</v>
      </c>
      <c r="D186" s="299" t="s">
        <v>2217</v>
      </c>
      <c r="E186" s="299" t="s">
        <v>1298</v>
      </c>
      <c r="F186" s="299" t="s">
        <v>3060</v>
      </c>
      <c r="G186" s="299"/>
      <c r="H186" s="299" t="s">
        <v>3232</v>
      </c>
      <c r="I186" s="299" t="s">
        <v>4169</v>
      </c>
      <c r="J186" s="45" t="str">
        <f t="shared" si="4"/>
        <v>GoldSMM</v>
      </c>
      <c r="K186" s="45" t="str">
        <f t="shared" si="5"/>
        <v>GoldSMM</v>
      </c>
      <c r="L186" s="244"/>
    </row>
    <row r="187" spans="1:12" ht="10.5" customHeight="1">
      <c r="A187" s="299" t="s">
        <v>2290</v>
      </c>
      <c r="B187" s="299" t="s">
        <v>1294</v>
      </c>
      <c r="C187" s="299" t="s">
        <v>1294</v>
      </c>
      <c r="D187" s="299" t="s">
        <v>4880</v>
      </c>
      <c r="E187" s="299" t="s">
        <v>1295</v>
      </c>
      <c r="F187" s="299" t="s">
        <v>3060</v>
      </c>
      <c r="G187" s="299"/>
      <c r="H187" s="299" t="s">
        <v>3227</v>
      </c>
      <c r="I187" s="299" t="s">
        <v>3165</v>
      </c>
      <c r="J187" s="45" t="str">
        <f t="shared" si="4"/>
        <v>GoldSo Accurate Group, Inc.</v>
      </c>
      <c r="K187" s="45" t="str">
        <f t="shared" si="5"/>
        <v>GoldSo Accurate Group, Inc.</v>
      </c>
      <c r="L187" s="244"/>
    </row>
    <row r="188" spans="1:12" ht="10.5" customHeight="1">
      <c r="A188" s="299" t="s">
        <v>2290</v>
      </c>
      <c r="B188" s="299" t="s">
        <v>1767</v>
      </c>
      <c r="C188" s="299" t="s">
        <v>1767</v>
      </c>
      <c r="D188" s="299" t="s">
        <v>1690</v>
      </c>
      <c r="E188" s="299" t="s">
        <v>1296</v>
      </c>
      <c r="F188" s="299" t="s">
        <v>3060</v>
      </c>
      <c r="G188" s="299"/>
      <c r="H188" s="299" t="s">
        <v>3228</v>
      </c>
      <c r="I188" s="299" t="s">
        <v>3229</v>
      </c>
      <c r="J188" s="45" t="str">
        <f t="shared" si="4"/>
        <v>GoldSOE Shyolkovsky Factory of Secondary Precious Metals</v>
      </c>
      <c r="K188" s="45" t="str">
        <f t="shared" si="5"/>
        <v>GoldSOE Shyolkovsky Factory of Secondary Precious Metals</v>
      </c>
      <c r="L188" s="244"/>
    </row>
    <row r="189" spans="1:12" ht="10.5" customHeight="1">
      <c r="A189" s="299" t="s">
        <v>2290</v>
      </c>
      <c r="B189" s="299" t="s">
        <v>1768</v>
      </c>
      <c r="C189" s="299" t="s">
        <v>1768</v>
      </c>
      <c r="D189" s="299" t="s">
        <v>4878</v>
      </c>
      <c r="E189" s="299" t="s">
        <v>1297</v>
      </c>
      <c r="F189" s="299" t="s">
        <v>3060</v>
      </c>
      <c r="G189" s="299"/>
      <c r="H189" s="299" t="s">
        <v>3230</v>
      </c>
      <c r="I189" s="299" t="s">
        <v>3231</v>
      </c>
      <c r="J189" s="45" t="str">
        <f t="shared" si="4"/>
        <v>GoldSolar Applied Materials Technology Corp.</v>
      </c>
      <c r="K189" s="45" t="str">
        <f t="shared" si="5"/>
        <v>GoldSolar Applied Materials Technology Corp.</v>
      </c>
      <c r="L189" s="244"/>
    </row>
    <row r="190" spans="1:12" ht="10.5" customHeight="1">
      <c r="A190" s="299" t="s">
        <v>2290</v>
      </c>
      <c r="B190" s="299" t="s">
        <v>43</v>
      </c>
      <c r="C190" s="299" t="s">
        <v>1768</v>
      </c>
      <c r="D190" s="299" t="s">
        <v>4878</v>
      </c>
      <c r="E190" s="299" t="s">
        <v>1297</v>
      </c>
      <c r="F190" s="299" t="s">
        <v>3060</v>
      </c>
      <c r="G190" s="299"/>
      <c r="H190" s="299" t="s">
        <v>3230</v>
      </c>
      <c r="I190" s="299" t="s">
        <v>3231</v>
      </c>
      <c r="J190" s="45" t="str">
        <f t="shared" si="4"/>
        <v>GoldSOLAR CHEMICALAPPLIED MATERIALS TECHNOLOGY (KUN SHAN)</v>
      </c>
      <c r="K190" s="45" t="str">
        <f t="shared" si="5"/>
        <v>GoldSOLAR CHEMICALAPPLIED MATERIALS TECHNOLOGY (KUN SHAN)</v>
      </c>
      <c r="L190" s="244"/>
    </row>
    <row r="191" spans="1:12" ht="10.5" customHeight="1">
      <c r="A191" s="299" t="s">
        <v>2290</v>
      </c>
      <c r="B191" s="299" t="s">
        <v>44</v>
      </c>
      <c r="C191" s="299" t="s">
        <v>1768</v>
      </c>
      <c r="D191" s="299" t="s">
        <v>4878</v>
      </c>
      <c r="E191" s="299" t="s">
        <v>1297</v>
      </c>
      <c r="F191" s="299" t="s">
        <v>3060</v>
      </c>
      <c r="G191" s="299"/>
      <c r="H191" s="299" t="s">
        <v>3230</v>
      </c>
      <c r="I191" s="299" t="s">
        <v>3231</v>
      </c>
      <c r="J191" s="45" t="str">
        <f t="shared" si="4"/>
        <v>GoldSolartech</v>
      </c>
      <c r="K191" s="45" t="str">
        <f t="shared" si="5"/>
        <v>GoldSolartech</v>
      </c>
      <c r="L191" s="244"/>
    </row>
    <row r="192" spans="1:12" ht="10.5" customHeight="1">
      <c r="A192" s="299" t="s">
        <v>2290</v>
      </c>
      <c r="B192" s="299" t="s">
        <v>3293</v>
      </c>
      <c r="C192" s="299" t="s">
        <v>3293</v>
      </c>
      <c r="D192" s="299" t="s">
        <v>1693</v>
      </c>
      <c r="E192" s="299" t="s">
        <v>3294</v>
      </c>
      <c r="F192" s="299" t="s">
        <v>3060</v>
      </c>
      <c r="G192" s="299"/>
      <c r="H192" s="299" t="s">
        <v>3295</v>
      </c>
      <c r="I192" s="299" t="s">
        <v>3296</v>
      </c>
      <c r="J192" s="45" t="str">
        <f t="shared" si="4"/>
        <v>GoldSudan Gold Refinery</v>
      </c>
      <c r="K192" s="45" t="str">
        <f t="shared" si="5"/>
        <v>GoldSudan Gold Refinery</v>
      </c>
      <c r="L192" s="244"/>
    </row>
    <row r="193" spans="1:12" ht="10.5" customHeight="1">
      <c r="A193" s="299" t="s">
        <v>2290</v>
      </c>
      <c r="B193" s="299" t="s">
        <v>4185</v>
      </c>
      <c r="C193" s="299" t="s">
        <v>76</v>
      </c>
      <c r="D193" s="299" t="s">
        <v>2217</v>
      </c>
      <c r="E193" s="299" t="s">
        <v>1298</v>
      </c>
      <c r="F193" s="299" t="s">
        <v>3060</v>
      </c>
      <c r="G193" s="299"/>
      <c r="H193" s="299" t="s">
        <v>3232</v>
      </c>
      <c r="I193" s="299" t="s">
        <v>4169</v>
      </c>
      <c r="J193" s="45" t="str">
        <f t="shared" si="4"/>
        <v>GoldSumitomo Kinzoku Kozan K.K.</v>
      </c>
      <c r="K193" s="45" t="str">
        <f t="shared" si="5"/>
        <v>GoldSumitomo Kinzoku Kozan K.K.</v>
      </c>
      <c r="L193" s="244"/>
    </row>
    <row r="194" spans="1:12" ht="10.5" customHeight="1">
      <c r="A194" s="299" t="s">
        <v>2290</v>
      </c>
      <c r="B194" s="299" t="s">
        <v>76</v>
      </c>
      <c r="C194" s="299" t="s">
        <v>76</v>
      </c>
      <c r="D194" s="299" t="s">
        <v>2217</v>
      </c>
      <c r="E194" s="299" t="s">
        <v>1298</v>
      </c>
      <c r="F194" s="299" t="s">
        <v>3060</v>
      </c>
      <c r="G194" s="299"/>
      <c r="H194" s="299" t="s">
        <v>3232</v>
      </c>
      <c r="I194" s="299" t="s">
        <v>4169</v>
      </c>
      <c r="J194" s="45" t="str">
        <f t="shared" si="4"/>
        <v>GoldSumitomo Metal Mining Co., Ltd.</v>
      </c>
      <c r="K194" s="45" t="str">
        <f t="shared" si="5"/>
        <v>GoldSumitomo Metal Mining Co., Ltd.</v>
      </c>
      <c r="L194" s="244"/>
    </row>
    <row r="195" spans="1:12" ht="10.5" customHeight="1">
      <c r="A195" s="299" t="s">
        <v>2290</v>
      </c>
      <c r="B195" s="299" t="s">
        <v>4926</v>
      </c>
      <c r="C195" s="299" t="s">
        <v>4926</v>
      </c>
      <c r="D195" s="299" t="s">
        <v>4876</v>
      </c>
      <c r="E195" s="299" t="s">
        <v>4925</v>
      </c>
      <c r="F195" s="299" t="s">
        <v>3060</v>
      </c>
      <c r="G195" s="299"/>
      <c r="H195" s="299" t="s">
        <v>4927</v>
      </c>
      <c r="I195" s="299" t="s">
        <v>4928</v>
      </c>
      <c r="J195" s="45" t="str">
        <f t="shared" si="4"/>
        <v>GoldSungEel HiTech</v>
      </c>
      <c r="K195" s="45" t="str">
        <f t="shared" si="5"/>
        <v>GoldSungEel HiTech</v>
      </c>
      <c r="L195" s="244"/>
    </row>
    <row r="196" spans="1:12" ht="10.5" customHeight="1">
      <c r="A196" s="299" t="s">
        <v>2290</v>
      </c>
      <c r="B196" s="299" t="s">
        <v>4176</v>
      </c>
      <c r="C196" s="299" t="s">
        <v>4176</v>
      </c>
      <c r="D196" s="299" t="s">
        <v>2214</v>
      </c>
      <c r="E196" s="299" t="s">
        <v>3297</v>
      </c>
      <c r="F196" s="299" t="s">
        <v>3060</v>
      </c>
      <c r="G196" s="299"/>
      <c r="H196" s="299" t="s">
        <v>3298</v>
      </c>
      <c r="I196" s="299" t="s">
        <v>3099</v>
      </c>
      <c r="J196" s="45" t="str">
        <f t="shared" si="4"/>
        <v>GoldT.C.A S.p.A</v>
      </c>
      <c r="K196" s="45" t="str">
        <f t="shared" si="5"/>
        <v>GoldT.C.A S.p.A</v>
      </c>
      <c r="L196" s="244"/>
    </row>
    <row r="197" spans="1:12" ht="10.5" customHeight="1">
      <c r="A197" s="299" t="s">
        <v>2290</v>
      </c>
      <c r="B197" s="299" t="s">
        <v>4574</v>
      </c>
      <c r="C197" s="299" t="s">
        <v>2421</v>
      </c>
      <c r="D197" s="299" t="s">
        <v>2217</v>
      </c>
      <c r="E197" s="299" t="s">
        <v>1274</v>
      </c>
      <c r="F197" s="299" t="s">
        <v>3060</v>
      </c>
      <c r="G197" s="299"/>
      <c r="H197" s="299" t="s">
        <v>3182</v>
      </c>
      <c r="I197" s="299" t="s">
        <v>3181</v>
      </c>
      <c r="J197" s="45" t="str">
        <f t="shared" ref="J197:J262" si="6">A197&amp;B197</f>
        <v>GoldTakehara Refinery</v>
      </c>
      <c r="K197" s="45" t="str">
        <f t="shared" ref="K197:K262" si="7">A197&amp;B197</f>
        <v>GoldTakehara Refinery</v>
      </c>
      <c r="L197" s="244"/>
    </row>
    <row r="198" spans="1:12" ht="10.5" customHeight="1">
      <c r="A198" s="299" t="s">
        <v>2290</v>
      </c>
      <c r="B198" s="299" t="s">
        <v>4566</v>
      </c>
      <c r="C198" s="299" t="s">
        <v>72</v>
      </c>
      <c r="D198" s="299" t="s">
        <v>2217</v>
      </c>
      <c r="E198" s="299" t="s">
        <v>1255</v>
      </c>
      <c r="F198" s="299" t="s">
        <v>3060</v>
      </c>
      <c r="G198" s="299"/>
      <c r="H198" s="299" t="s">
        <v>4708</v>
      </c>
      <c r="I198" s="299" t="s">
        <v>4708</v>
      </c>
      <c r="J198" s="45" t="str">
        <f t="shared" si="6"/>
        <v>GoldTamano Smelter</v>
      </c>
      <c r="K198" s="45" t="str">
        <f t="shared" si="7"/>
        <v>GoldTamano Smelter</v>
      </c>
      <c r="L198" s="244"/>
    </row>
    <row r="199" spans="1:12" ht="10.5" customHeight="1">
      <c r="A199" s="299" t="s">
        <v>2290</v>
      </c>
      <c r="B199" s="299" t="s">
        <v>4186</v>
      </c>
      <c r="C199" s="299" t="s">
        <v>2424</v>
      </c>
      <c r="D199" s="299" t="s">
        <v>2217</v>
      </c>
      <c r="E199" s="299" t="s">
        <v>1299</v>
      </c>
      <c r="F199" s="299" t="s">
        <v>3060</v>
      </c>
      <c r="G199" s="299"/>
      <c r="H199" s="299" t="s">
        <v>3234</v>
      </c>
      <c r="I199" s="299" t="s">
        <v>3235</v>
      </c>
      <c r="J199" s="45" t="str">
        <f t="shared" si="6"/>
        <v>GoldTanaka Denshi Kogyo K.K</v>
      </c>
      <c r="K199" s="45" t="str">
        <f t="shared" si="7"/>
        <v>GoldTanaka Denshi Kogyo K.K</v>
      </c>
      <c r="L199" s="244"/>
    </row>
    <row r="200" spans="1:12" ht="10.5" customHeight="1">
      <c r="A200" s="299" t="s">
        <v>2290</v>
      </c>
      <c r="B200" s="299" t="s">
        <v>4590</v>
      </c>
      <c r="C200" s="299" t="s">
        <v>2424</v>
      </c>
      <c r="D200" s="299" t="s">
        <v>2217</v>
      </c>
      <c r="E200" s="299" t="s">
        <v>1299</v>
      </c>
      <c r="F200" s="299" t="s">
        <v>3060</v>
      </c>
      <c r="G200" s="299"/>
      <c r="H200" s="299" t="s">
        <v>3234</v>
      </c>
      <c r="I200" s="299" t="s">
        <v>3235</v>
      </c>
      <c r="J200" s="45" t="str">
        <f t="shared" si="6"/>
        <v>GoldTanaka Electronics (Hong Kong) Pte. Ltd.</v>
      </c>
      <c r="K200" s="45" t="str">
        <f t="shared" si="7"/>
        <v>GoldTanaka Electronics (Hong Kong) Pte. Ltd.</v>
      </c>
      <c r="L200" s="244"/>
    </row>
    <row r="201" spans="1:12" ht="10.5" customHeight="1">
      <c r="A201" s="299" t="s">
        <v>2290</v>
      </c>
      <c r="B201" s="299" t="s">
        <v>4626</v>
      </c>
      <c r="C201" s="299" t="s">
        <v>2424</v>
      </c>
      <c r="D201" s="299" t="s">
        <v>2217</v>
      </c>
      <c r="E201" s="299" t="s">
        <v>1299</v>
      </c>
      <c r="F201" s="299" t="s">
        <v>3060</v>
      </c>
      <c r="G201" s="299"/>
      <c r="H201" s="299" t="s">
        <v>3234</v>
      </c>
      <c r="I201" s="299" t="s">
        <v>3235</v>
      </c>
      <c r="J201" s="45" t="str">
        <f t="shared" si="6"/>
        <v>GoldTANAKA Electronics (Malaysia) SDN. BHD.</v>
      </c>
      <c r="K201" s="45" t="str">
        <f t="shared" si="7"/>
        <v>GoldTANAKA Electronics (Malaysia) SDN. BHD.</v>
      </c>
      <c r="L201" s="244"/>
    </row>
    <row r="202" spans="1:12" ht="10.5" customHeight="1">
      <c r="A202" s="299" t="s">
        <v>2290</v>
      </c>
      <c r="B202" s="299" t="s">
        <v>4591</v>
      </c>
      <c r="C202" s="299" t="s">
        <v>2424</v>
      </c>
      <c r="D202" s="299" t="s">
        <v>2217</v>
      </c>
      <c r="E202" s="299" t="s">
        <v>1299</v>
      </c>
      <c r="F202" s="299" t="s">
        <v>3060</v>
      </c>
      <c r="G202" s="299"/>
      <c r="H202" s="299" t="s">
        <v>3234</v>
      </c>
      <c r="I202" s="299" t="s">
        <v>3235</v>
      </c>
      <c r="J202" s="45" t="str">
        <f t="shared" si="6"/>
        <v>GoldTanaka Electronics (Singapore) Pte. Ltd.</v>
      </c>
      <c r="K202" s="45" t="str">
        <f t="shared" si="7"/>
        <v>GoldTanaka Electronics (Singapore) Pte. Ltd.</v>
      </c>
      <c r="L202" s="244"/>
    </row>
    <row r="203" spans="1:12" ht="10.5" customHeight="1">
      <c r="A203" s="299" t="s">
        <v>2290</v>
      </c>
      <c r="B203" s="299" t="s">
        <v>3236</v>
      </c>
      <c r="C203" s="299" t="s">
        <v>2424</v>
      </c>
      <c r="D203" s="299" t="s">
        <v>2217</v>
      </c>
      <c r="E203" s="299" t="s">
        <v>1299</v>
      </c>
      <c r="F203" s="299" t="s">
        <v>3060</v>
      </c>
      <c r="G203" s="299"/>
      <c r="H203" s="299" t="s">
        <v>3234</v>
      </c>
      <c r="I203" s="299" t="s">
        <v>3235</v>
      </c>
      <c r="J203" s="45" t="str">
        <f t="shared" si="6"/>
        <v>GoldTanaka Kikinzoku International</v>
      </c>
      <c r="K203" s="45" t="str">
        <f t="shared" si="7"/>
        <v>GoldTanaka Kikinzoku International</v>
      </c>
      <c r="L203" s="244"/>
    </row>
    <row r="204" spans="1:12" ht="10.5" customHeight="1">
      <c r="A204" s="299" t="s">
        <v>2290</v>
      </c>
      <c r="B204" s="299" t="s">
        <v>4592</v>
      </c>
      <c r="C204" s="299" t="s">
        <v>2424</v>
      </c>
      <c r="D204" s="299" t="s">
        <v>2217</v>
      </c>
      <c r="E204" s="299" t="s">
        <v>1299</v>
      </c>
      <c r="F204" s="299" t="s">
        <v>3060</v>
      </c>
      <c r="G204" s="299"/>
      <c r="H204" s="299" t="s">
        <v>3234</v>
      </c>
      <c r="I204" s="299" t="s">
        <v>3235</v>
      </c>
      <c r="J204" s="45" t="str">
        <f t="shared" si="6"/>
        <v>GoldTanaka Kikinzoku Kogyo K.K</v>
      </c>
      <c r="K204" s="45" t="str">
        <f t="shared" si="7"/>
        <v>GoldTanaka Kikinzoku Kogyo K.K</v>
      </c>
      <c r="L204" s="244"/>
    </row>
    <row r="205" spans="1:12" ht="10.5" customHeight="1">
      <c r="A205" s="299" t="s">
        <v>2290</v>
      </c>
      <c r="B205" s="299" t="s">
        <v>2424</v>
      </c>
      <c r="C205" s="299" t="s">
        <v>2424</v>
      </c>
      <c r="D205" s="299" t="s">
        <v>2217</v>
      </c>
      <c r="E205" s="299" t="s">
        <v>1299</v>
      </c>
      <c r="F205" s="299" t="s">
        <v>3060</v>
      </c>
      <c r="G205" s="299"/>
      <c r="H205" s="299" t="s">
        <v>3234</v>
      </c>
      <c r="I205" s="299" t="s">
        <v>3235</v>
      </c>
      <c r="J205" s="45" t="str">
        <f t="shared" si="6"/>
        <v>GoldTanaka Kikinzoku Kogyo K.K.</v>
      </c>
      <c r="K205" s="45" t="str">
        <f t="shared" si="7"/>
        <v>GoldTanaka Kikinzoku Kogyo K.K.</v>
      </c>
      <c r="L205" s="244"/>
    </row>
    <row r="206" spans="1:12" ht="10.5" customHeight="1">
      <c r="A206" s="299" t="s">
        <v>2290</v>
      </c>
      <c r="B206" s="299" t="s">
        <v>3237</v>
      </c>
      <c r="C206" s="299" t="s">
        <v>2424</v>
      </c>
      <c r="D206" s="299" t="s">
        <v>2217</v>
      </c>
      <c r="E206" s="299" t="s">
        <v>1299</v>
      </c>
      <c r="F206" s="299" t="s">
        <v>3060</v>
      </c>
      <c r="G206" s="299"/>
      <c r="H206" s="299" t="s">
        <v>3234</v>
      </c>
      <c r="I206" s="299" t="s">
        <v>3235</v>
      </c>
      <c r="J206" s="45" t="str">
        <f t="shared" si="6"/>
        <v>GoldTanaka Precious Metals</v>
      </c>
      <c r="K206" s="45" t="str">
        <f t="shared" si="7"/>
        <v>GoldTanaka Precious Metals</v>
      </c>
      <c r="L206" s="244"/>
    </row>
    <row r="207" spans="1:12" ht="10.5" customHeight="1">
      <c r="A207" s="299" t="s">
        <v>2290</v>
      </c>
      <c r="B207" s="299" t="s">
        <v>1170</v>
      </c>
      <c r="C207" s="299" t="s">
        <v>4178</v>
      </c>
      <c r="D207" s="299" t="s">
        <v>2150</v>
      </c>
      <c r="E207" s="299" t="s">
        <v>1300</v>
      </c>
      <c r="F207" s="299" t="s">
        <v>3060</v>
      </c>
      <c r="G207" s="299"/>
      <c r="H207" s="299" t="s">
        <v>3225</v>
      </c>
      <c r="I207" s="299" t="s">
        <v>3226</v>
      </c>
      <c r="J207" s="45" t="str">
        <f t="shared" si="6"/>
        <v>GoldThe Great Wall Gold and Silver Refinery of China</v>
      </c>
      <c r="K207" s="45" t="str">
        <f t="shared" si="7"/>
        <v>GoldThe Great Wall Gold and Silver Refinery of China</v>
      </c>
      <c r="L207" s="244"/>
    </row>
    <row r="208" spans="1:12" ht="10.5" customHeight="1">
      <c r="A208" s="299" t="s">
        <v>2290</v>
      </c>
      <c r="B208" s="299" t="s">
        <v>1905</v>
      </c>
      <c r="C208" s="299" t="s">
        <v>2289</v>
      </c>
      <c r="D208" s="299" t="s">
        <v>2124</v>
      </c>
      <c r="E208" s="299" t="s">
        <v>1309</v>
      </c>
      <c r="F208" s="299" t="s">
        <v>3060</v>
      </c>
      <c r="G208" s="299"/>
      <c r="H208" s="299" t="s">
        <v>3253</v>
      </c>
      <c r="I208" s="299" t="s">
        <v>3254</v>
      </c>
      <c r="J208" s="45" t="str">
        <f t="shared" si="6"/>
        <v>GoldThe Perth Mint</v>
      </c>
      <c r="K208" s="45" t="str">
        <f t="shared" si="7"/>
        <v>GoldThe Perth Mint</v>
      </c>
      <c r="L208" s="244"/>
    </row>
    <row r="209" spans="1:12" ht="10.5" customHeight="1">
      <c r="A209" s="299" t="s">
        <v>2290</v>
      </c>
      <c r="B209" s="299" t="s">
        <v>4063</v>
      </c>
      <c r="C209" s="299" t="s">
        <v>4063</v>
      </c>
      <c r="D209" s="299" t="s">
        <v>2150</v>
      </c>
      <c r="E209" s="299" t="s">
        <v>1301</v>
      </c>
      <c r="F209" s="299" t="s">
        <v>3060</v>
      </c>
      <c r="G209" s="299"/>
      <c r="H209" s="299" t="s">
        <v>3221</v>
      </c>
      <c r="I209" s="299" t="s">
        <v>3199</v>
      </c>
      <c r="J209" s="45" t="str">
        <f t="shared" si="6"/>
        <v>GoldThe Refinery of Shandong Gold Mining Co., Ltd.</v>
      </c>
      <c r="K209" s="45" t="str">
        <f t="shared" si="7"/>
        <v>GoldThe Refinery of Shandong Gold Mining Co., Ltd.</v>
      </c>
      <c r="L209" s="244"/>
    </row>
    <row r="210" spans="1:12" ht="10.5" customHeight="1">
      <c r="A210" s="299" t="s">
        <v>2290</v>
      </c>
      <c r="B210" s="299" t="s">
        <v>4064</v>
      </c>
      <c r="C210" s="299" t="s">
        <v>4064</v>
      </c>
      <c r="D210" s="299" t="s">
        <v>2217</v>
      </c>
      <c r="E210" s="299" t="s">
        <v>1302</v>
      </c>
      <c r="F210" s="299" t="s">
        <v>3060</v>
      </c>
      <c r="G210" s="299"/>
      <c r="H210" s="299" t="s">
        <v>3240</v>
      </c>
      <c r="I210" s="299" t="s">
        <v>3114</v>
      </c>
      <c r="J210" s="45" t="str">
        <f t="shared" si="6"/>
        <v>GoldTokuriki Honten Co., Ltd.</v>
      </c>
      <c r="K210" s="45" t="str">
        <f t="shared" si="7"/>
        <v>GoldTokuriki Honten Co., Ltd.</v>
      </c>
      <c r="L210" s="244"/>
    </row>
    <row r="211" spans="1:12" ht="10.5" customHeight="1">
      <c r="A211" s="299" t="s">
        <v>2290</v>
      </c>
      <c r="B211" s="299" t="s">
        <v>4136</v>
      </c>
      <c r="C211" s="299" t="s">
        <v>4136</v>
      </c>
      <c r="D211" s="299" t="s">
        <v>2150</v>
      </c>
      <c r="E211" s="299" t="s">
        <v>1303</v>
      </c>
      <c r="F211" s="299" t="s">
        <v>3060</v>
      </c>
      <c r="G211" s="299"/>
      <c r="H211" s="299" t="s">
        <v>3241</v>
      </c>
      <c r="I211" s="299" t="s">
        <v>3242</v>
      </c>
      <c r="J211" s="45" t="str">
        <f t="shared" si="6"/>
        <v>GoldTongling Nonferrous Metals Group Co., Ltd.</v>
      </c>
      <c r="K211" s="45" t="str">
        <f t="shared" si="7"/>
        <v>GoldTongling Nonferrous Metals Group Co., Ltd.</v>
      </c>
      <c r="L211" s="244"/>
    </row>
    <row r="212" spans="1:12" ht="10.5" customHeight="1">
      <c r="A212" s="299" t="s">
        <v>2290</v>
      </c>
      <c r="B212" s="299" t="s">
        <v>3244</v>
      </c>
      <c r="C212" s="299" t="s">
        <v>4136</v>
      </c>
      <c r="D212" s="299" t="s">
        <v>2150</v>
      </c>
      <c r="E212" s="299" t="s">
        <v>1303</v>
      </c>
      <c r="F212" s="299" t="s">
        <v>3060</v>
      </c>
      <c r="G212" s="299"/>
      <c r="H212" s="299" t="s">
        <v>3241</v>
      </c>
      <c r="I212" s="299" t="s">
        <v>3242</v>
      </c>
      <c r="J212" s="45" t="str">
        <f t="shared" si="6"/>
        <v>GoldTongLing Nonferrous Metals Group Holdings Co., Ltd.</v>
      </c>
      <c r="K212" s="45" t="str">
        <f t="shared" si="7"/>
        <v>GoldTongLing Nonferrous Metals Group Holdings Co., Ltd.</v>
      </c>
      <c r="L212" s="244"/>
    </row>
    <row r="213" spans="1:12" ht="10.5" customHeight="1">
      <c r="A213" s="299" t="s">
        <v>2290</v>
      </c>
      <c r="B213" s="299" t="s">
        <v>4232</v>
      </c>
      <c r="C213" s="299" t="s">
        <v>4232</v>
      </c>
      <c r="D213" s="299" t="s">
        <v>2128</v>
      </c>
      <c r="E213" s="299" t="s">
        <v>4233</v>
      </c>
      <c r="F213" s="299" t="s">
        <v>3060</v>
      </c>
      <c r="G213" s="299"/>
      <c r="H213" s="299" t="s">
        <v>3250</v>
      </c>
      <c r="I213" s="299" t="s">
        <v>3250</v>
      </c>
      <c r="J213" s="45" t="str">
        <f t="shared" si="6"/>
        <v>GoldTony Goetz NV</v>
      </c>
      <c r="K213" s="45" t="str">
        <f t="shared" si="7"/>
        <v>GoldTony Goetz NV</v>
      </c>
      <c r="L213" s="244"/>
    </row>
    <row r="214" spans="1:12" ht="10.5" customHeight="1">
      <c r="A214" s="299" t="s">
        <v>2290</v>
      </c>
      <c r="B214" s="299" t="s">
        <v>4593</v>
      </c>
      <c r="C214" s="299" t="s">
        <v>4593</v>
      </c>
      <c r="D214" s="299" t="s">
        <v>2218</v>
      </c>
      <c r="E214" s="299" t="s">
        <v>4594</v>
      </c>
      <c r="F214" s="299" t="s">
        <v>3060</v>
      </c>
      <c r="G214" s="299"/>
      <c r="H214" s="299" t="s">
        <v>4595</v>
      </c>
      <c r="I214" s="299" t="s">
        <v>4596</v>
      </c>
      <c r="J214" s="45" t="str">
        <f t="shared" si="6"/>
        <v>GoldTOO Tau-Ken-Altyn</v>
      </c>
      <c r="K214" s="45" t="str">
        <f t="shared" si="7"/>
        <v>GoldTOO Tau-Ken-Altyn</v>
      </c>
      <c r="L214" s="244"/>
    </row>
    <row r="215" spans="1:12" ht="10.5" customHeight="1">
      <c r="A215" s="299" t="s">
        <v>2290</v>
      </c>
      <c r="B215" s="299" t="s">
        <v>1149</v>
      </c>
      <c r="C215" s="299" t="s">
        <v>1149</v>
      </c>
      <c r="D215" s="299" t="s">
        <v>4876</v>
      </c>
      <c r="E215" s="299" t="s">
        <v>1304</v>
      </c>
      <c r="F215" s="299" t="s">
        <v>3060</v>
      </c>
      <c r="G215" s="299"/>
      <c r="H215" s="299" t="s">
        <v>3245</v>
      </c>
      <c r="I215" s="299" t="s">
        <v>3246</v>
      </c>
      <c r="J215" s="45" t="str">
        <f t="shared" si="6"/>
        <v>GoldTorecom</v>
      </c>
      <c r="K215" s="45" t="str">
        <f t="shared" si="7"/>
        <v>GoldTorecom</v>
      </c>
      <c r="L215" s="244"/>
    </row>
    <row r="216" spans="1:12" ht="10.5" customHeight="1">
      <c r="A216" s="299" t="s">
        <v>2290</v>
      </c>
      <c r="B216" s="299" t="s">
        <v>3233</v>
      </c>
      <c r="C216" s="299" t="s">
        <v>76</v>
      </c>
      <c r="D216" s="299" t="s">
        <v>2217</v>
      </c>
      <c r="E216" s="299" t="s">
        <v>1298</v>
      </c>
      <c r="F216" s="299" t="s">
        <v>3060</v>
      </c>
      <c r="G216" s="299"/>
      <c r="H216" s="299" t="s">
        <v>3232</v>
      </c>
      <c r="I216" s="299" t="s">
        <v>4169</v>
      </c>
      <c r="J216" s="45" t="str">
        <f t="shared" si="6"/>
        <v>GoldToyo Smelter &amp; Refinery</v>
      </c>
      <c r="K216" s="45" t="str">
        <f t="shared" si="7"/>
        <v>GoldToyo Smelter &amp; Refinery</v>
      </c>
      <c r="L216" s="244"/>
    </row>
    <row r="217" spans="1:12" ht="10.5" customHeight="1">
      <c r="A217" s="299" t="s">
        <v>2290</v>
      </c>
      <c r="B217" s="299" t="s">
        <v>4065</v>
      </c>
      <c r="C217" s="299" t="s">
        <v>4065</v>
      </c>
      <c r="D217" s="299" t="s">
        <v>2139</v>
      </c>
      <c r="E217" s="299" t="s">
        <v>1305</v>
      </c>
      <c r="F217" s="299" t="s">
        <v>3060</v>
      </c>
      <c r="G217" s="299"/>
      <c r="H217" s="299" t="s">
        <v>3247</v>
      </c>
      <c r="I217" s="299" t="s">
        <v>3248</v>
      </c>
      <c r="J217" s="45" t="str">
        <f t="shared" si="6"/>
        <v>GoldUmicore Brasil Ltda.</v>
      </c>
      <c r="K217" s="45" t="str">
        <f t="shared" si="7"/>
        <v>GoldUmicore Brasil Ltda.</v>
      </c>
      <c r="L217" s="244"/>
    </row>
    <row r="218" spans="1:12" ht="10.5" customHeight="1">
      <c r="A218" s="299" t="s">
        <v>2290</v>
      </c>
      <c r="B218" s="299" t="s">
        <v>204</v>
      </c>
      <c r="C218" s="299" t="s">
        <v>204</v>
      </c>
      <c r="D218" s="299" t="s">
        <v>1716</v>
      </c>
      <c r="E218" s="299" t="s">
        <v>205</v>
      </c>
      <c r="F218" s="299" t="s">
        <v>3060</v>
      </c>
      <c r="G218" s="299"/>
      <c r="H218" s="299" t="s">
        <v>3272</v>
      </c>
      <c r="I218" s="299" t="s">
        <v>3273</v>
      </c>
      <c r="J218" s="45" t="str">
        <f t="shared" si="6"/>
        <v>GoldUmicore Precious Metals Thailand</v>
      </c>
      <c r="K218" s="45" t="str">
        <f t="shared" si="7"/>
        <v>GoldUmicore Precious Metals Thailand</v>
      </c>
      <c r="L218" s="244"/>
    </row>
    <row r="219" spans="1:12" ht="10.5" customHeight="1">
      <c r="A219" s="299" t="s">
        <v>2290</v>
      </c>
      <c r="B219" s="299" t="s">
        <v>4597</v>
      </c>
      <c r="C219" s="299" t="s">
        <v>4597</v>
      </c>
      <c r="D219" s="299" t="s">
        <v>2128</v>
      </c>
      <c r="E219" s="299" t="s">
        <v>1306</v>
      </c>
      <c r="F219" s="299" t="s">
        <v>3060</v>
      </c>
      <c r="G219" s="299"/>
      <c r="H219" s="299" t="s">
        <v>3249</v>
      </c>
      <c r="I219" s="299" t="s">
        <v>3250</v>
      </c>
      <c r="J219" s="45" t="str">
        <f t="shared" si="6"/>
        <v>GoldUmicore S.A. Business Unit Precious Metals Refining</v>
      </c>
      <c r="K219" s="45" t="str">
        <f t="shared" si="7"/>
        <v>GoldUmicore S.A. Business Unit Precious Metals Refining</v>
      </c>
      <c r="L219" s="244"/>
    </row>
    <row r="220" spans="1:12" ht="10.5" customHeight="1">
      <c r="A220" s="299" t="s">
        <v>2290</v>
      </c>
      <c r="B220" s="299" t="s">
        <v>1444</v>
      </c>
      <c r="C220" s="299" t="s">
        <v>1444</v>
      </c>
      <c r="D220" s="299" t="s">
        <v>4880</v>
      </c>
      <c r="E220" s="299" t="s">
        <v>1307</v>
      </c>
      <c r="F220" s="299" t="s">
        <v>3060</v>
      </c>
      <c r="G220" s="299"/>
      <c r="H220" s="299" t="s">
        <v>3251</v>
      </c>
      <c r="I220" s="299" t="s">
        <v>3165</v>
      </c>
      <c r="J220" s="45" t="str">
        <f t="shared" si="6"/>
        <v>GoldUnited Precious Metal Refining, Inc.</v>
      </c>
      <c r="K220" s="45" t="str">
        <f t="shared" si="7"/>
        <v>GoldUnited Precious Metal Refining, Inc.</v>
      </c>
      <c r="L220" s="244"/>
    </row>
    <row r="221" spans="1:12" ht="10.5" customHeight="1">
      <c r="A221" s="299" t="s">
        <v>2290</v>
      </c>
      <c r="B221" s="299" t="s">
        <v>4598</v>
      </c>
      <c r="C221" s="299" t="s">
        <v>4598</v>
      </c>
      <c r="D221" s="299" t="s">
        <v>1745</v>
      </c>
      <c r="E221" s="299" t="s">
        <v>4599</v>
      </c>
      <c r="F221" s="299" t="s">
        <v>3060</v>
      </c>
      <c r="G221" s="299"/>
      <c r="H221" s="299" t="s">
        <v>4600</v>
      </c>
      <c r="I221" s="299" t="s">
        <v>4633</v>
      </c>
      <c r="J221" s="45" t="str">
        <f t="shared" si="6"/>
        <v>GoldUniversal Precious Metals Refining Zambia</v>
      </c>
      <c r="K221" s="45" t="str">
        <f t="shared" si="7"/>
        <v>GoldUniversal Precious Metals Refining Zambia</v>
      </c>
      <c r="L221" s="244"/>
    </row>
    <row r="222" spans="1:12" ht="10.5" customHeight="1">
      <c r="A222" s="299" t="s">
        <v>2290</v>
      </c>
      <c r="B222" s="299" t="s">
        <v>4601</v>
      </c>
      <c r="C222" s="299" t="s">
        <v>4601</v>
      </c>
      <c r="D222" s="299" t="s">
        <v>2148</v>
      </c>
      <c r="E222" s="299" t="s">
        <v>1308</v>
      </c>
      <c r="F222" s="299" t="s">
        <v>3060</v>
      </c>
      <c r="G222" s="299"/>
      <c r="H222" s="299" t="s">
        <v>3252</v>
      </c>
      <c r="I222" s="299" t="s">
        <v>3073</v>
      </c>
      <c r="J222" s="45" t="str">
        <f t="shared" si="6"/>
        <v>GoldValcambi S.A.</v>
      </c>
      <c r="K222" s="45" t="str">
        <f t="shared" si="7"/>
        <v>GoldValcambi S.A.</v>
      </c>
      <c r="L222" s="244"/>
    </row>
    <row r="223" spans="1:12" ht="10.5" customHeight="1">
      <c r="A223" s="299" t="s">
        <v>2290</v>
      </c>
      <c r="B223" s="299" t="s">
        <v>2289</v>
      </c>
      <c r="C223" s="299" t="s">
        <v>2289</v>
      </c>
      <c r="D223" s="299" t="s">
        <v>2124</v>
      </c>
      <c r="E223" s="299" t="s">
        <v>1309</v>
      </c>
      <c r="F223" s="299" t="s">
        <v>3060</v>
      </c>
      <c r="G223" s="299"/>
      <c r="H223" s="299" t="s">
        <v>3253</v>
      </c>
      <c r="I223" s="299" t="s">
        <v>3254</v>
      </c>
      <c r="J223" s="45" t="str">
        <f t="shared" si="6"/>
        <v>GoldWestern Australian Mint trading as The Perth Mint</v>
      </c>
      <c r="K223" s="45" t="str">
        <f t="shared" si="7"/>
        <v>GoldWestern Australian Mint trading as The Perth Mint</v>
      </c>
      <c r="L223" s="244"/>
    </row>
    <row r="224" spans="1:12" ht="10.5" customHeight="1">
      <c r="A224" s="299" t="s">
        <v>2290</v>
      </c>
      <c r="B224" s="299" t="s">
        <v>4156</v>
      </c>
      <c r="C224" s="299" t="s">
        <v>4156</v>
      </c>
      <c r="D224" s="299" t="s">
        <v>2164</v>
      </c>
      <c r="E224" s="299" t="s">
        <v>4159</v>
      </c>
      <c r="F224" s="299" t="s">
        <v>3060</v>
      </c>
      <c r="G224" s="299"/>
      <c r="H224" s="299" t="s">
        <v>3065</v>
      </c>
      <c r="I224" s="299" t="s">
        <v>3066</v>
      </c>
      <c r="J224" s="45" t="str">
        <f t="shared" si="6"/>
        <v>GoldWIELAND Edelmetalle GmbH</v>
      </c>
      <c r="K224" s="45" t="str">
        <f t="shared" si="7"/>
        <v>GoldWIELAND Edelmetalle GmbH</v>
      </c>
      <c r="L224" s="244"/>
    </row>
    <row r="225" spans="1:12" ht="10.5" customHeight="1">
      <c r="A225" s="299" t="s">
        <v>2290</v>
      </c>
      <c r="B225" s="299" t="s">
        <v>45</v>
      </c>
      <c r="C225" s="299" t="s">
        <v>1763</v>
      </c>
      <c r="D225" s="299" t="s">
        <v>4880</v>
      </c>
      <c r="E225" s="299" t="s">
        <v>1266</v>
      </c>
      <c r="F225" s="299" t="s">
        <v>3060</v>
      </c>
      <c r="G225" s="299"/>
      <c r="H225" s="299" t="s">
        <v>3164</v>
      </c>
      <c r="I225" s="299" t="s">
        <v>3165</v>
      </c>
      <c r="J225" s="45" t="str">
        <f t="shared" si="6"/>
        <v>GoldWilliams Advanced Materials</v>
      </c>
      <c r="K225" s="45" t="str">
        <f t="shared" si="7"/>
        <v>GoldWilliams Advanced Materials</v>
      </c>
      <c r="L225" s="244"/>
    </row>
    <row r="226" spans="1:12" ht="10.5" customHeight="1">
      <c r="A226" s="299" t="s">
        <v>2290</v>
      </c>
      <c r="B226" s="299" t="s">
        <v>3092</v>
      </c>
      <c r="C226" s="299" t="s">
        <v>4207</v>
      </c>
      <c r="D226" s="299" t="s">
        <v>2146</v>
      </c>
      <c r="E226" s="299" t="s">
        <v>1226</v>
      </c>
      <c r="F226" s="299" t="s">
        <v>3060</v>
      </c>
      <c r="G226" s="299"/>
      <c r="H226" s="299" t="s">
        <v>3089</v>
      </c>
      <c r="I226" s="299" t="s">
        <v>3090</v>
      </c>
      <c r="J226" s="45" t="str">
        <f t="shared" si="6"/>
        <v>GoldXstrata</v>
      </c>
      <c r="K226" s="45" t="str">
        <f t="shared" si="7"/>
        <v>GoldXstrata</v>
      </c>
      <c r="L226" s="244"/>
    </row>
    <row r="227" spans="1:12" ht="10.5" customHeight="1">
      <c r="A227" s="299" t="s">
        <v>2290</v>
      </c>
      <c r="B227" s="299" t="s">
        <v>4067</v>
      </c>
      <c r="C227" s="299" t="s">
        <v>4067</v>
      </c>
      <c r="D227" s="299" t="s">
        <v>2217</v>
      </c>
      <c r="E227" s="299" t="s">
        <v>1310</v>
      </c>
      <c r="F227" s="299" t="s">
        <v>3060</v>
      </c>
      <c r="G227" s="299"/>
      <c r="H227" s="299" t="s">
        <v>3136</v>
      </c>
      <c r="I227" s="299" t="s">
        <v>3137</v>
      </c>
      <c r="J227" s="45" t="str">
        <f t="shared" si="6"/>
        <v>GoldYamamoto Precious Metal Co., Ltd.</v>
      </c>
      <c r="K227" s="45" t="str">
        <f t="shared" si="7"/>
        <v>GoldYamamoto Precious Metal Co., Ltd.</v>
      </c>
      <c r="L227" s="244"/>
    </row>
    <row r="228" spans="1:12" ht="10.5" customHeight="1">
      <c r="A228" s="299" t="s">
        <v>2290</v>
      </c>
      <c r="B228" s="299" t="s">
        <v>3259</v>
      </c>
      <c r="C228" s="299" t="s">
        <v>4067</v>
      </c>
      <c r="D228" s="299" t="s">
        <v>2217</v>
      </c>
      <c r="E228" s="299" t="s">
        <v>1310</v>
      </c>
      <c r="F228" s="299" t="s">
        <v>3060</v>
      </c>
      <c r="G228" s="299"/>
      <c r="H228" s="299" t="s">
        <v>3136</v>
      </c>
      <c r="I228" s="299" t="s">
        <v>3137</v>
      </c>
      <c r="J228" s="45" t="str">
        <f t="shared" si="6"/>
        <v>GoldYamamoto Precision Metals</v>
      </c>
      <c r="K228" s="45" t="str">
        <f t="shared" si="7"/>
        <v>GoldYamamoto Precision Metals</v>
      </c>
      <c r="L228" s="244"/>
    </row>
    <row r="229" spans="1:12" ht="10.5" customHeight="1">
      <c r="A229" s="299" t="s">
        <v>2290</v>
      </c>
      <c r="B229" s="299" t="s">
        <v>3122</v>
      </c>
      <c r="C229" s="299" t="s">
        <v>3118</v>
      </c>
      <c r="D229" s="299" t="s">
        <v>2150</v>
      </c>
      <c r="E229" s="299" t="s">
        <v>3119</v>
      </c>
      <c r="F229" s="299" t="s">
        <v>3060</v>
      </c>
      <c r="G229" s="299"/>
      <c r="H229" s="299" t="s">
        <v>3120</v>
      </c>
      <c r="I229" s="299" t="s">
        <v>3199</v>
      </c>
      <c r="J229" s="45" t="str">
        <f t="shared" si="6"/>
        <v>GoldYantai NUS Safina tech environmental Refinery Co. Ltd.</v>
      </c>
      <c r="K229" s="45" t="str">
        <f t="shared" si="7"/>
        <v>GoldYantai NUS Safina tech environmental Refinery Co. Ltd.</v>
      </c>
      <c r="L229" s="244"/>
    </row>
    <row r="230" spans="1:12" ht="10.5" customHeight="1">
      <c r="A230" s="299" t="s">
        <v>2290</v>
      </c>
      <c r="B230" s="299" t="s">
        <v>4068</v>
      </c>
      <c r="C230" s="299" t="s">
        <v>4068</v>
      </c>
      <c r="D230" s="299" t="s">
        <v>2217</v>
      </c>
      <c r="E230" s="299" t="s">
        <v>1311</v>
      </c>
      <c r="F230" s="299" t="s">
        <v>3060</v>
      </c>
      <c r="G230" s="299"/>
      <c r="H230" s="299" t="s">
        <v>3260</v>
      </c>
      <c r="I230" s="299" t="s">
        <v>3235</v>
      </c>
      <c r="J230" s="45" t="str">
        <f t="shared" si="6"/>
        <v>GoldYokohama Metal Co., Ltd.</v>
      </c>
      <c r="K230" s="45" t="str">
        <f t="shared" si="7"/>
        <v>GoldYokohama Metal Co., Ltd.</v>
      </c>
      <c r="L230" s="244"/>
    </row>
    <row r="231" spans="1:12" ht="10.5" customHeight="1">
      <c r="A231" s="299" t="s">
        <v>2290</v>
      </c>
      <c r="B231" s="299" t="s">
        <v>4038</v>
      </c>
      <c r="C231" s="299" t="s">
        <v>4038</v>
      </c>
      <c r="D231" s="299" t="s">
        <v>2150</v>
      </c>
      <c r="E231" s="299" t="s">
        <v>1312</v>
      </c>
      <c r="F231" s="299" t="s">
        <v>3060</v>
      </c>
      <c r="G231" s="299"/>
      <c r="H231" s="299" t="s">
        <v>3095</v>
      </c>
      <c r="I231" s="299" t="s">
        <v>3096</v>
      </c>
      <c r="J231" s="45" t="str">
        <f t="shared" si="6"/>
        <v>GoldYunnan Copper Industry Co., Ltd.</v>
      </c>
      <c r="K231" s="45" t="str">
        <f t="shared" si="7"/>
        <v>GoldYunnan Copper Industry Co., Ltd.</v>
      </c>
      <c r="L231" s="244"/>
    </row>
    <row r="232" spans="1:12" ht="10.5" customHeight="1">
      <c r="A232" s="299" t="s">
        <v>2290</v>
      </c>
      <c r="B232" s="299" t="s">
        <v>46</v>
      </c>
      <c r="C232" s="299" t="s">
        <v>4060</v>
      </c>
      <c r="D232" s="299" t="s">
        <v>2150</v>
      </c>
      <c r="E232" s="299" t="s">
        <v>1293</v>
      </c>
      <c r="F232" s="299" t="s">
        <v>3060</v>
      </c>
      <c r="G232" s="299"/>
      <c r="H232" s="299" t="s">
        <v>3120</v>
      </c>
      <c r="I232" s="299" t="s">
        <v>3199</v>
      </c>
      <c r="J232" s="45" t="str">
        <f t="shared" si="6"/>
        <v>GoldZhao Jin Mining Industry Co Ltd</v>
      </c>
      <c r="K232" s="45" t="str">
        <f t="shared" si="7"/>
        <v>GoldZhao Jin Mining Industry Co Ltd</v>
      </c>
      <c r="L232" s="244"/>
    </row>
    <row r="233" spans="1:12" ht="10.5" customHeight="1">
      <c r="A233" s="299" t="s">
        <v>2290</v>
      </c>
      <c r="B233" s="299" t="s">
        <v>47</v>
      </c>
      <c r="C233" s="299" t="s">
        <v>4060</v>
      </c>
      <c r="D233" s="299" t="s">
        <v>2150</v>
      </c>
      <c r="E233" s="299" t="s">
        <v>1293</v>
      </c>
      <c r="F233" s="299" t="s">
        <v>3060</v>
      </c>
      <c r="G233" s="299"/>
      <c r="H233" s="299" t="s">
        <v>3120</v>
      </c>
      <c r="I233" s="299" t="s">
        <v>3199</v>
      </c>
      <c r="J233" s="45" t="str">
        <f t="shared" si="6"/>
        <v>GoldZhao Yuan Gold Mine</v>
      </c>
      <c r="K233" s="45" t="str">
        <f t="shared" si="7"/>
        <v>GoldZhao Yuan Gold Mine</v>
      </c>
      <c r="L233" s="244"/>
    </row>
    <row r="234" spans="1:12" ht="10.5" customHeight="1">
      <c r="A234" s="299" t="s">
        <v>2290</v>
      </c>
      <c r="B234" s="299" t="s">
        <v>3263</v>
      </c>
      <c r="C234" s="299" t="s">
        <v>4060</v>
      </c>
      <c r="D234" s="299" t="s">
        <v>2150</v>
      </c>
      <c r="E234" s="299" t="s">
        <v>1293</v>
      </c>
      <c r="F234" s="299" t="s">
        <v>3060</v>
      </c>
      <c r="G234" s="299"/>
      <c r="H234" s="299" t="s">
        <v>3120</v>
      </c>
      <c r="I234" s="299" t="s">
        <v>3199</v>
      </c>
      <c r="J234" s="45" t="str">
        <f t="shared" si="6"/>
        <v>GoldZhao Yuan Gold Smelter of ZhongJin</v>
      </c>
      <c r="K234" s="45" t="str">
        <f t="shared" si="7"/>
        <v>GoldZhao Yuan Gold Smelter of ZhongJin</v>
      </c>
      <c r="L234" s="244"/>
    </row>
    <row r="235" spans="1:12" ht="10.5" customHeight="1">
      <c r="A235" s="299" t="s">
        <v>2290</v>
      </c>
      <c r="B235" s="299" t="s">
        <v>48</v>
      </c>
      <c r="C235" s="299" t="s">
        <v>4060</v>
      </c>
      <c r="D235" s="299" t="s">
        <v>2150</v>
      </c>
      <c r="E235" s="299" t="s">
        <v>1293</v>
      </c>
      <c r="F235" s="299" t="s">
        <v>3060</v>
      </c>
      <c r="G235" s="299"/>
      <c r="H235" s="299" t="s">
        <v>3120</v>
      </c>
      <c r="I235" s="299" t="s">
        <v>3199</v>
      </c>
      <c r="J235" s="45" t="str">
        <f t="shared" si="6"/>
        <v>GoldZhao Yuan Jin Kuang</v>
      </c>
      <c r="K235" s="45" t="str">
        <f t="shared" si="7"/>
        <v>GoldZhao Yuan Jin Kuang</v>
      </c>
      <c r="L235" s="244"/>
    </row>
    <row r="236" spans="1:12" ht="10.5" customHeight="1">
      <c r="A236" s="299" t="s">
        <v>2290</v>
      </c>
      <c r="B236" s="299" t="s">
        <v>3224</v>
      </c>
      <c r="C236" s="299" t="s">
        <v>4060</v>
      </c>
      <c r="D236" s="299" t="s">
        <v>2150</v>
      </c>
      <c r="E236" s="299" t="s">
        <v>1293</v>
      </c>
      <c r="F236" s="299" t="s">
        <v>3060</v>
      </c>
      <c r="G236" s="299"/>
      <c r="H236" s="299" t="s">
        <v>3120</v>
      </c>
      <c r="I236" s="299" t="s">
        <v>3199</v>
      </c>
      <c r="J236" s="45" t="str">
        <f t="shared" si="6"/>
        <v>GoldZhaojin Mining Industry Co., Ltd.</v>
      </c>
      <c r="K236" s="45" t="str">
        <f t="shared" si="7"/>
        <v>GoldZhaojin Mining Industry Co., Ltd.</v>
      </c>
      <c r="L236" s="244"/>
    </row>
    <row r="237" spans="1:12" ht="10.5" customHeight="1">
      <c r="A237" s="299" t="s">
        <v>2290</v>
      </c>
      <c r="B237" s="299" t="s">
        <v>3264</v>
      </c>
      <c r="C237" s="299" t="s">
        <v>4060</v>
      </c>
      <c r="D237" s="299" t="s">
        <v>2150</v>
      </c>
      <c r="E237" s="299" t="s">
        <v>1293</v>
      </c>
      <c r="F237" s="299" t="s">
        <v>3060</v>
      </c>
      <c r="G237" s="299"/>
      <c r="H237" s="299" t="s">
        <v>3120</v>
      </c>
      <c r="I237" s="299" t="s">
        <v>3199</v>
      </c>
      <c r="J237" s="45" t="str">
        <f t="shared" si="6"/>
        <v>GoldZhaoyuan Gold Group</v>
      </c>
      <c r="K237" s="45" t="str">
        <f t="shared" si="7"/>
        <v>GoldZhaoyuan Gold Group</v>
      </c>
      <c r="L237" s="244"/>
    </row>
    <row r="238" spans="1:12" ht="10.5" customHeight="1">
      <c r="A238" s="299" t="s">
        <v>2290</v>
      </c>
      <c r="B238" s="299" t="s">
        <v>2425</v>
      </c>
      <c r="C238" s="299" t="s">
        <v>2540</v>
      </c>
      <c r="D238" s="299" t="s">
        <v>2150</v>
      </c>
      <c r="E238" s="299" t="s">
        <v>1313</v>
      </c>
      <c r="F238" s="299" t="s">
        <v>3060</v>
      </c>
      <c r="G238" s="299"/>
      <c r="H238" s="299" t="s">
        <v>3261</v>
      </c>
      <c r="I238" s="299" t="s">
        <v>3159</v>
      </c>
      <c r="J238" s="45" t="str">
        <f t="shared" si="6"/>
        <v>GoldZhongjin Gold Corporation Limited</v>
      </c>
      <c r="K238" s="45" t="str">
        <f t="shared" si="7"/>
        <v>GoldZhongjin Gold Corporation Limited</v>
      </c>
      <c r="L238" s="244"/>
    </row>
    <row r="239" spans="1:12" ht="10.5" customHeight="1">
      <c r="A239" s="299" t="s">
        <v>2290</v>
      </c>
      <c r="B239" s="299" t="s">
        <v>2540</v>
      </c>
      <c r="C239" s="299" t="s">
        <v>2540</v>
      </c>
      <c r="D239" s="299" t="s">
        <v>2150</v>
      </c>
      <c r="E239" s="299" t="s">
        <v>1313</v>
      </c>
      <c r="F239" s="299" t="s">
        <v>3060</v>
      </c>
      <c r="G239" s="299"/>
      <c r="H239" s="299" t="s">
        <v>3261</v>
      </c>
      <c r="I239" s="299" t="s">
        <v>3159</v>
      </c>
      <c r="J239" s="45" t="str">
        <f t="shared" si="6"/>
        <v>GoldZhongyuan Gold Smelter of Zhongjin Gold Corporation</v>
      </c>
      <c r="K239" s="45" t="str">
        <f t="shared" si="7"/>
        <v>GoldZhongyuan Gold Smelter of Zhongjin Gold Corporation</v>
      </c>
      <c r="L239" s="244"/>
    </row>
    <row r="240" spans="1:12" ht="10.5" customHeight="1">
      <c r="A240" s="299" t="s">
        <v>2290</v>
      </c>
      <c r="B240" s="299" t="s">
        <v>49</v>
      </c>
      <c r="C240" s="299" t="s">
        <v>4175</v>
      </c>
      <c r="D240" s="299" t="s">
        <v>2150</v>
      </c>
      <c r="E240" s="299" t="s">
        <v>1314</v>
      </c>
      <c r="F240" s="299" t="s">
        <v>3060</v>
      </c>
      <c r="G240" s="299"/>
      <c r="H240" s="299" t="s">
        <v>3266</v>
      </c>
      <c r="I240" s="299" t="s">
        <v>3267</v>
      </c>
      <c r="J240" s="45" t="str">
        <f t="shared" si="6"/>
        <v>GoldZijin Kuang Ye Refinery</v>
      </c>
      <c r="K240" s="45" t="str">
        <f t="shared" si="7"/>
        <v>GoldZijin Kuang Ye Refinery</v>
      </c>
      <c r="L240" s="244"/>
    </row>
    <row r="241" spans="1:12" ht="10.5" customHeight="1">
      <c r="A241" s="299" t="s">
        <v>2290</v>
      </c>
      <c r="B241" s="299" t="s">
        <v>4175</v>
      </c>
      <c r="C241" s="299" t="s">
        <v>4175</v>
      </c>
      <c r="D241" s="299" t="s">
        <v>2150</v>
      </c>
      <c r="E241" s="299" t="s">
        <v>1314</v>
      </c>
      <c r="F241" s="299" t="s">
        <v>3060</v>
      </c>
      <c r="G241" s="299"/>
      <c r="H241" s="299" t="s">
        <v>3266</v>
      </c>
      <c r="I241" s="299" t="s">
        <v>3267</v>
      </c>
      <c r="J241" s="45" t="str">
        <f t="shared" si="6"/>
        <v>GoldZijin Mining Group Co., Ltd. Gold Refinery</v>
      </c>
      <c r="K241" s="45" t="str">
        <f t="shared" si="7"/>
        <v>GoldZijin Mining Group Co., Ltd. Gold Refinery</v>
      </c>
      <c r="L241" s="244"/>
    </row>
    <row r="242" spans="1:12" ht="10.5" customHeight="1">
      <c r="A242" s="299" t="s">
        <v>2290</v>
      </c>
      <c r="B242" s="299" t="s">
        <v>3268</v>
      </c>
      <c r="C242" s="299" t="s">
        <v>4175</v>
      </c>
      <c r="D242" s="299" t="s">
        <v>2150</v>
      </c>
      <c r="E242" s="299" t="s">
        <v>1314</v>
      </c>
      <c r="F242" s="299" t="s">
        <v>3060</v>
      </c>
      <c r="G242" s="299"/>
      <c r="H242" s="299" t="s">
        <v>3266</v>
      </c>
      <c r="I242" s="299" t="s">
        <v>3267</v>
      </c>
      <c r="J242" s="45" t="str">
        <f t="shared" si="6"/>
        <v>GoldZijin Mining Industry Corporation</v>
      </c>
      <c r="K242" s="45" t="str">
        <f t="shared" si="7"/>
        <v>GoldZijin Mining Industry Corporation</v>
      </c>
      <c r="L242" s="244"/>
    </row>
    <row r="243" spans="1:12" ht="10.5" customHeight="1">
      <c r="A243" s="244" t="s">
        <v>2290</v>
      </c>
      <c r="B243" s="244" t="s">
        <v>3517</v>
      </c>
      <c r="C243" s="244"/>
      <c r="D243" s="244"/>
      <c r="E243" s="244"/>
      <c r="F243" s="244"/>
      <c r="G243" s="244"/>
      <c r="H243" s="244"/>
      <c r="I243" s="244"/>
      <c r="J243" s="45" t="str">
        <f t="shared" si="6"/>
        <v>GoldSmelter not listed</v>
      </c>
      <c r="K243" s="45" t="str">
        <f t="shared" si="7"/>
        <v>GoldSmelter not listed</v>
      </c>
    </row>
    <row r="244" spans="1:12" ht="10.5" customHeight="1">
      <c r="A244" s="244" t="s">
        <v>2290</v>
      </c>
      <c r="B244" s="244" t="s">
        <v>2538</v>
      </c>
      <c r="C244" s="244" t="s">
        <v>906</v>
      </c>
      <c r="D244" s="244" t="s">
        <v>906</v>
      </c>
      <c r="E244" s="244"/>
      <c r="F244" s="244"/>
      <c r="G244" s="244"/>
      <c r="H244" s="244"/>
      <c r="I244" s="244"/>
      <c r="J244" s="45" t="str">
        <f t="shared" si="6"/>
        <v>GoldSmelter not yet identified</v>
      </c>
      <c r="K244" s="45" t="str">
        <f t="shared" si="7"/>
        <v>GoldSmelter not yet identified</v>
      </c>
    </row>
    <row r="245" spans="1:12" ht="10.5" customHeight="1">
      <c r="A245" s="299" t="s">
        <v>2292</v>
      </c>
      <c r="B245" s="299" t="s">
        <v>3</v>
      </c>
      <c r="C245" s="299" t="s">
        <v>3</v>
      </c>
      <c r="D245" s="299" t="s">
        <v>2150</v>
      </c>
      <c r="E245" s="299" t="s">
        <v>1315</v>
      </c>
      <c r="F245" s="299" t="s">
        <v>3060</v>
      </c>
      <c r="G245" s="299"/>
      <c r="H245" s="299" t="s">
        <v>3129</v>
      </c>
      <c r="I245" s="299" t="s">
        <v>3121</v>
      </c>
      <c r="J245" s="45" t="str">
        <f t="shared" si="6"/>
        <v>TantalumChangsha South Tantalum Niobium Co., Ltd.</v>
      </c>
      <c r="K245" s="45" t="str">
        <f t="shared" si="7"/>
        <v>TantalumChangsha South Tantalum Niobium Co., Ltd.</v>
      </c>
      <c r="L245" s="244"/>
    </row>
    <row r="246" spans="1:12" ht="10.5" customHeight="1">
      <c r="A246" s="299" t="s">
        <v>2292</v>
      </c>
      <c r="B246" s="299" t="s">
        <v>3301</v>
      </c>
      <c r="C246" s="299" t="s">
        <v>3</v>
      </c>
      <c r="D246" s="299" t="s">
        <v>2150</v>
      </c>
      <c r="E246" s="299" t="s">
        <v>1315</v>
      </c>
      <c r="F246" s="299" t="s">
        <v>3060</v>
      </c>
      <c r="G246" s="299"/>
      <c r="H246" s="299" t="s">
        <v>3129</v>
      </c>
      <c r="I246" s="299" t="s">
        <v>3121</v>
      </c>
      <c r="J246" s="45" t="str">
        <f t="shared" si="6"/>
        <v>TantalumChangsha Southern</v>
      </c>
      <c r="K246" s="45" t="str">
        <f t="shared" si="7"/>
        <v>TantalumChangsha Southern</v>
      </c>
      <c r="L246" s="244"/>
    </row>
    <row r="247" spans="1:12" ht="10.5" customHeight="1">
      <c r="A247" s="299" t="s">
        <v>2292</v>
      </c>
      <c r="B247" s="299" t="s">
        <v>2341</v>
      </c>
      <c r="C247" s="299" t="s">
        <v>2341</v>
      </c>
      <c r="D247" s="299" t="s">
        <v>2150</v>
      </c>
      <c r="E247" s="299" t="s">
        <v>1316</v>
      </c>
      <c r="F247" s="299" t="s">
        <v>3060</v>
      </c>
      <c r="G247" s="299"/>
      <c r="H247" s="299" t="s">
        <v>3302</v>
      </c>
      <c r="I247" s="299" t="s">
        <v>3270</v>
      </c>
      <c r="J247" s="45" t="str">
        <f t="shared" si="6"/>
        <v>TantalumConghua Tantalum and Niobium Smeltry</v>
      </c>
      <c r="K247" s="45" t="str">
        <f t="shared" si="7"/>
        <v>TantalumConghua Tantalum and Niobium Smeltry</v>
      </c>
      <c r="L247" s="244"/>
    </row>
    <row r="248" spans="1:12" ht="10.5" customHeight="1">
      <c r="A248" s="299" t="s">
        <v>2292</v>
      </c>
      <c r="B248" s="299" t="s">
        <v>2649</v>
      </c>
      <c r="C248" s="299" t="s">
        <v>2649</v>
      </c>
      <c r="D248" s="299" t="s">
        <v>4880</v>
      </c>
      <c r="E248" s="299" t="s">
        <v>2650</v>
      </c>
      <c r="F248" s="299" t="s">
        <v>3060</v>
      </c>
      <c r="G248" s="299"/>
      <c r="H248" s="299" t="s">
        <v>3339</v>
      </c>
      <c r="I248" s="299" t="s">
        <v>3340</v>
      </c>
      <c r="J248" s="45" t="str">
        <f t="shared" si="6"/>
        <v>TantalumD Block Metals, LLC</v>
      </c>
      <c r="K248" s="45" t="str">
        <f t="shared" si="7"/>
        <v>TantalumD Block Metals, LLC</v>
      </c>
      <c r="L248" s="244"/>
    </row>
    <row r="249" spans="1:12" ht="10.5" customHeight="1">
      <c r="A249" s="299" t="s">
        <v>2292</v>
      </c>
      <c r="B249" s="299" t="s">
        <v>51</v>
      </c>
      <c r="C249" s="299" t="s">
        <v>2337</v>
      </c>
      <c r="D249" s="299" t="s">
        <v>2150</v>
      </c>
      <c r="E249" s="299" t="s">
        <v>1317</v>
      </c>
      <c r="F249" s="299" t="s">
        <v>3060</v>
      </c>
      <c r="G249" s="299"/>
      <c r="H249" s="299" t="s">
        <v>3303</v>
      </c>
      <c r="I249" s="299" t="s">
        <v>3270</v>
      </c>
      <c r="J249" s="45" t="str">
        <f t="shared" si="6"/>
        <v>TantalumDouluoshan Sapphire Rare Metal Co Ltd</v>
      </c>
      <c r="K249" s="45" t="str">
        <f t="shared" si="7"/>
        <v>TantalumDouluoshan Sapphire Rare Metal Co Ltd</v>
      </c>
      <c r="L249" s="244"/>
    </row>
    <row r="250" spans="1:12" ht="10.5" customHeight="1">
      <c r="A250" s="299" t="s">
        <v>2292</v>
      </c>
      <c r="B250" s="299" t="s">
        <v>2337</v>
      </c>
      <c r="C250" s="299" t="s">
        <v>2337</v>
      </c>
      <c r="D250" s="299" t="s">
        <v>2150</v>
      </c>
      <c r="E250" s="299" t="s">
        <v>1317</v>
      </c>
      <c r="F250" s="299" t="s">
        <v>3060</v>
      </c>
      <c r="G250" s="299"/>
      <c r="H250" s="299" t="s">
        <v>3303</v>
      </c>
      <c r="I250" s="299" t="s">
        <v>3270</v>
      </c>
      <c r="J250" s="45" t="str">
        <f t="shared" si="6"/>
        <v>TantalumDuoluoshan</v>
      </c>
      <c r="K250" s="45" t="str">
        <f t="shared" si="7"/>
        <v>TantalumDuoluoshan</v>
      </c>
      <c r="L250" s="244"/>
    </row>
    <row r="251" spans="1:12" ht="10.5" customHeight="1">
      <c r="A251" s="299" t="s">
        <v>2292</v>
      </c>
      <c r="B251" s="299" t="s">
        <v>4234</v>
      </c>
      <c r="C251" s="299" t="s">
        <v>4234</v>
      </c>
      <c r="D251" s="299" t="s">
        <v>4880</v>
      </c>
      <c r="E251" s="299" t="s">
        <v>4235</v>
      </c>
      <c r="F251" s="299" t="s">
        <v>3060</v>
      </c>
      <c r="G251" s="299"/>
      <c r="H251" s="299" t="s">
        <v>4236</v>
      </c>
      <c r="I251" s="299" t="s">
        <v>4237</v>
      </c>
      <c r="J251" s="45" t="str">
        <f t="shared" si="6"/>
        <v>TantalumE.S.R. Electronics</v>
      </c>
      <c r="K251" s="45" t="str">
        <f t="shared" si="7"/>
        <v>TantalumE.S.R. Electronics</v>
      </c>
      <c r="L251" s="244"/>
    </row>
    <row r="252" spans="1:12" ht="10.5" customHeight="1">
      <c r="A252" s="299" t="s">
        <v>2292</v>
      </c>
      <c r="B252" s="299" t="s">
        <v>2274</v>
      </c>
      <c r="C252" s="299" t="s">
        <v>2274</v>
      </c>
      <c r="D252" s="299" t="s">
        <v>4880</v>
      </c>
      <c r="E252" s="299" t="s">
        <v>1318</v>
      </c>
      <c r="F252" s="299" t="s">
        <v>3060</v>
      </c>
      <c r="G252" s="299"/>
      <c r="H252" s="299" t="s">
        <v>3304</v>
      </c>
      <c r="I252" s="299" t="s">
        <v>3279</v>
      </c>
      <c r="J252" s="45" t="str">
        <f t="shared" si="6"/>
        <v>TantalumExotech Inc.</v>
      </c>
      <c r="K252" s="45" t="str">
        <f t="shared" si="7"/>
        <v>TantalumExotech Inc.</v>
      </c>
      <c r="L252" s="244"/>
    </row>
    <row r="253" spans="1:12" ht="10.5" customHeight="1">
      <c r="A253" s="299" t="s">
        <v>2292</v>
      </c>
      <c r="B253" s="299" t="s">
        <v>3306</v>
      </c>
      <c r="C253" s="299" t="s">
        <v>62</v>
      </c>
      <c r="D253" s="299" t="s">
        <v>2150</v>
      </c>
      <c r="E253" s="299" t="s">
        <v>1319</v>
      </c>
      <c r="F253" s="299" t="s">
        <v>3060</v>
      </c>
      <c r="G253" s="299"/>
      <c r="H253" s="299" t="s">
        <v>3305</v>
      </c>
      <c r="I253" s="299" t="s">
        <v>3270</v>
      </c>
      <c r="J253" s="45" t="str">
        <f t="shared" si="6"/>
        <v>TantalumF &amp; X</v>
      </c>
      <c r="K253" s="45" t="str">
        <f t="shared" si="7"/>
        <v>TantalumF &amp; X</v>
      </c>
      <c r="L253" s="244"/>
    </row>
    <row r="254" spans="1:12" ht="10.5" customHeight="1">
      <c r="A254" s="299" t="s">
        <v>2292</v>
      </c>
      <c r="B254" s="299" t="s">
        <v>62</v>
      </c>
      <c r="C254" s="299" t="s">
        <v>62</v>
      </c>
      <c r="D254" s="299" t="s">
        <v>2150</v>
      </c>
      <c r="E254" s="299" t="s">
        <v>1319</v>
      </c>
      <c r="F254" s="299" t="s">
        <v>3060</v>
      </c>
      <c r="G254" s="299"/>
      <c r="H254" s="299" t="s">
        <v>3305</v>
      </c>
      <c r="I254" s="299" t="s">
        <v>3270</v>
      </c>
      <c r="J254" s="45" t="str">
        <f t="shared" si="6"/>
        <v>TantalumF&amp;X Electro-Materials Ltd.</v>
      </c>
      <c r="K254" s="45" t="str">
        <f t="shared" si="7"/>
        <v>TantalumF&amp;X Electro-Materials Ltd.</v>
      </c>
      <c r="L254" s="244"/>
    </row>
    <row r="255" spans="1:12" ht="10.5" customHeight="1">
      <c r="A255" s="299" t="s">
        <v>2292</v>
      </c>
      <c r="B255" s="299" t="s">
        <v>4073</v>
      </c>
      <c r="C255" s="299" t="s">
        <v>4073</v>
      </c>
      <c r="D255" s="299" t="s">
        <v>2150</v>
      </c>
      <c r="E255" s="299" t="s">
        <v>2651</v>
      </c>
      <c r="F255" s="299" t="s">
        <v>3060</v>
      </c>
      <c r="G255" s="299"/>
      <c r="H255" s="299" t="s">
        <v>3326</v>
      </c>
      <c r="I255" s="299" t="s">
        <v>3121</v>
      </c>
      <c r="J255" s="45" t="str">
        <f t="shared" si="6"/>
        <v>TantalumFIR Metals &amp; Resource Ltd.</v>
      </c>
      <c r="K255" s="45" t="str">
        <f t="shared" si="7"/>
        <v>TantalumFIR Metals &amp; Resource Ltd.</v>
      </c>
      <c r="L255" s="244"/>
    </row>
    <row r="256" spans="1:12" ht="10.5" customHeight="1">
      <c r="A256" s="299" t="s">
        <v>2292</v>
      </c>
      <c r="B256" s="299" t="s">
        <v>2681</v>
      </c>
      <c r="C256" s="299" t="s">
        <v>2681</v>
      </c>
      <c r="D256" s="299" t="s">
        <v>2217</v>
      </c>
      <c r="E256" s="299" t="s">
        <v>2682</v>
      </c>
      <c r="F256" s="299" t="s">
        <v>3060</v>
      </c>
      <c r="G256" s="299"/>
      <c r="H256" s="299" t="s">
        <v>3360</v>
      </c>
      <c r="I256" s="299" t="s">
        <v>3078</v>
      </c>
      <c r="J256" s="45" t="str">
        <f t="shared" si="6"/>
        <v>TantalumGlobal Advanced Metals Aizu</v>
      </c>
      <c r="K256" s="45" t="str">
        <f t="shared" si="7"/>
        <v>TantalumGlobal Advanced Metals Aizu</v>
      </c>
      <c r="L256" s="244"/>
    </row>
    <row r="257" spans="1:12" ht="10.5" customHeight="1">
      <c r="A257" s="299" t="s">
        <v>2292</v>
      </c>
      <c r="B257" s="299" t="s">
        <v>2683</v>
      </c>
      <c r="C257" s="299" t="s">
        <v>2683</v>
      </c>
      <c r="D257" s="299" t="s">
        <v>4880</v>
      </c>
      <c r="E257" s="299" t="s">
        <v>2684</v>
      </c>
      <c r="F257" s="299" t="s">
        <v>3060</v>
      </c>
      <c r="G257" s="299"/>
      <c r="H257" s="299" t="s">
        <v>3359</v>
      </c>
      <c r="I257" s="299" t="s">
        <v>3332</v>
      </c>
      <c r="J257" s="45" t="str">
        <f t="shared" si="6"/>
        <v>TantalumGlobal Advanced Metals Boyertown</v>
      </c>
      <c r="K257" s="45" t="str">
        <f t="shared" si="7"/>
        <v>TantalumGlobal Advanced Metals Boyertown</v>
      </c>
      <c r="L257" s="244"/>
    </row>
    <row r="258" spans="1:12" ht="10.5" customHeight="1">
      <c r="A258" s="299" t="s">
        <v>2292</v>
      </c>
      <c r="B258" s="299" t="s">
        <v>1320</v>
      </c>
      <c r="C258" s="299" t="s">
        <v>1320</v>
      </c>
      <c r="D258" s="299" t="s">
        <v>2150</v>
      </c>
      <c r="E258" s="299" t="s">
        <v>1321</v>
      </c>
      <c r="F258" s="299" t="s">
        <v>3060</v>
      </c>
      <c r="G258" s="299"/>
      <c r="H258" s="299" t="s">
        <v>3307</v>
      </c>
      <c r="I258" s="299" t="s">
        <v>3270</v>
      </c>
      <c r="J258" s="45" t="str">
        <f t="shared" si="6"/>
        <v>TantalumGuangdong Zhiyuan New Material Co., Ltd.</v>
      </c>
      <c r="K258" s="45" t="str">
        <f t="shared" si="7"/>
        <v>TantalumGuangdong Zhiyuan New Material Co., Ltd.</v>
      </c>
      <c r="L258" s="244"/>
    </row>
    <row r="259" spans="1:12" ht="10.5" customHeight="1">
      <c r="A259" s="299" t="s">
        <v>2292</v>
      </c>
      <c r="B259" s="299" t="s">
        <v>2685</v>
      </c>
      <c r="C259" s="299" t="s">
        <v>2685</v>
      </c>
      <c r="D259" s="299" t="s">
        <v>1716</v>
      </c>
      <c r="E259" s="299" t="s">
        <v>2686</v>
      </c>
      <c r="F259" s="299" t="s">
        <v>3060</v>
      </c>
      <c r="G259" s="299"/>
      <c r="H259" s="299" t="s">
        <v>3347</v>
      </c>
      <c r="I259" s="299" t="s">
        <v>3348</v>
      </c>
      <c r="J259" s="45" t="str">
        <f t="shared" si="6"/>
        <v>TantalumH.C. Starck Co., Ltd.</v>
      </c>
      <c r="K259" s="45" t="str">
        <f t="shared" si="7"/>
        <v>TantalumH.C. Starck Co., Ltd.</v>
      </c>
      <c r="L259" s="244"/>
    </row>
    <row r="260" spans="1:12" ht="10.5" customHeight="1">
      <c r="A260" s="299" t="s">
        <v>2292</v>
      </c>
      <c r="B260" s="299" t="s">
        <v>2687</v>
      </c>
      <c r="C260" s="299" t="s">
        <v>2687</v>
      </c>
      <c r="D260" s="299" t="s">
        <v>2164</v>
      </c>
      <c r="E260" s="299" t="s">
        <v>2688</v>
      </c>
      <c r="F260" s="299" t="s">
        <v>3060</v>
      </c>
      <c r="G260" s="299"/>
      <c r="H260" s="299" t="s">
        <v>3349</v>
      </c>
      <c r="I260" s="299" t="s">
        <v>3350</v>
      </c>
      <c r="J260" s="45" t="str">
        <f t="shared" si="6"/>
        <v>TantalumH.C. Starck GmbH Goslar</v>
      </c>
      <c r="K260" s="45" t="str">
        <f t="shared" si="7"/>
        <v>TantalumH.C. Starck GmbH Goslar</v>
      </c>
      <c r="L260" s="244"/>
    </row>
    <row r="261" spans="1:12" ht="10.5" customHeight="1">
      <c r="A261" s="299" t="s">
        <v>2292</v>
      </c>
      <c r="B261" s="299" t="s">
        <v>2689</v>
      </c>
      <c r="C261" s="299" t="s">
        <v>2689</v>
      </c>
      <c r="D261" s="299" t="s">
        <v>2164</v>
      </c>
      <c r="E261" s="299" t="s">
        <v>2690</v>
      </c>
      <c r="F261" s="299" t="s">
        <v>3060</v>
      </c>
      <c r="G261" s="299"/>
      <c r="H261" s="299" t="s">
        <v>3351</v>
      </c>
      <c r="I261" s="299" t="s">
        <v>3066</v>
      </c>
      <c r="J261" s="45" t="str">
        <f t="shared" si="6"/>
        <v>TantalumH.C. Starck GmbH Laufenburg</v>
      </c>
      <c r="K261" s="45" t="str">
        <f t="shared" si="7"/>
        <v>TantalumH.C. Starck GmbH Laufenburg</v>
      </c>
      <c r="L261" s="244"/>
    </row>
    <row r="262" spans="1:12" ht="10.5" customHeight="1">
      <c r="A262" s="299" t="s">
        <v>2292</v>
      </c>
      <c r="B262" s="299" t="s">
        <v>2691</v>
      </c>
      <c r="C262" s="299" t="s">
        <v>2691</v>
      </c>
      <c r="D262" s="299" t="s">
        <v>2164</v>
      </c>
      <c r="E262" s="299" t="s">
        <v>2692</v>
      </c>
      <c r="F262" s="299" t="s">
        <v>3060</v>
      </c>
      <c r="G262" s="299"/>
      <c r="H262" s="299" t="s">
        <v>3352</v>
      </c>
      <c r="I262" s="299" t="s">
        <v>3353</v>
      </c>
      <c r="J262" s="45" t="str">
        <f t="shared" si="6"/>
        <v>TantalumH.C. Starck Hermsdorf GmbH</v>
      </c>
      <c r="K262" s="45" t="str">
        <f t="shared" si="7"/>
        <v>TantalumH.C. Starck Hermsdorf GmbH</v>
      </c>
      <c r="L262" s="244"/>
    </row>
    <row r="263" spans="1:12" ht="10.5" customHeight="1">
      <c r="A263" s="299" t="s">
        <v>2292</v>
      </c>
      <c r="B263" s="299" t="s">
        <v>2693</v>
      </c>
      <c r="C263" s="299" t="s">
        <v>2693</v>
      </c>
      <c r="D263" s="299" t="s">
        <v>4880</v>
      </c>
      <c r="E263" s="299" t="s">
        <v>2694</v>
      </c>
      <c r="F263" s="299" t="s">
        <v>3060</v>
      </c>
      <c r="G263" s="299"/>
      <c r="H263" s="299" t="s">
        <v>3354</v>
      </c>
      <c r="I263" s="299" t="s">
        <v>3177</v>
      </c>
      <c r="J263" s="45" t="str">
        <f t="shared" ref="J263:J329" si="8">A263&amp;B263</f>
        <v>TantalumH.C. Starck Inc.</v>
      </c>
      <c r="K263" s="45" t="str">
        <f t="shared" ref="K263:K329" si="9">A263&amp;B263</f>
        <v>TantalumH.C. Starck Inc.</v>
      </c>
      <c r="L263" s="244"/>
    </row>
    <row r="264" spans="1:12" ht="10.5" customHeight="1">
      <c r="A264" s="299" t="s">
        <v>2292</v>
      </c>
      <c r="B264" s="299" t="s">
        <v>2695</v>
      </c>
      <c r="C264" s="299" t="s">
        <v>2695</v>
      </c>
      <c r="D264" s="299" t="s">
        <v>2217</v>
      </c>
      <c r="E264" s="299" t="s">
        <v>2696</v>
      </c>
      <c r="F264" s="299" t="s">
        <v>3060</v>
      </c>
      <c r="G264" s="299"/>
      <c r="H264" s="299" t="s">
        <v>3355</v>
      </c>
      <c r="I264" s="299" t="s">
        <v>3356</v>
      </c>
      <c r="J264" s="45" t="str">
        <f t="shared" si="8"/>
        <v>TantalumH.C. Starck Ltd.</v>
      </c>
      <c r="K264" s="45" t="str">
        <f t="shared" si="9"/>
        <v>TantalumH.C. Starck Ltd.</v>
      </c>
      <c r="L264" s="244"/>
    </row>
    <row r="265" spans="1:12" ht="10.5" customHeight="1">
      <c r="A265" s="299" t="s">
        <v>2292</v>
      </c>
      <c r="B265" s="299" t="s">
        <v>4602</v>
      </c>
      <c r="C265" s="299" t="s">
        <v>4602</v>
      </c>
      <c r="D265" s="299" t="s">
        <v>2164</v>
      </c>
      <c r="E265" s="299" t="s">
        <v>2698</v>
      </c>
      <c r="F265" s="299" t="s">
        <v>3060</v>
      </c>
      <c r="G265" s="299"/>
      <c r="H265" s="299" t="s">
        <v>3351</v>
      </c>
      <c r="I265" s="299" t="s">
        <v>3066</v>
      </c>
      <c r="J265" s="45" t="str">
        <f t="shared" si="8"/>
        <v>TantalumH.C. Starck Smelting GmbH &amp; Co. KG</v>
      </c>
      <c r="K265" s="45" t="str">
        <f t="shared" si="9"/>
        <v>TantalumH.C. Starck Smelting GmbH &amp; Co. KG</v>
      </c>
      <c r="L265" s="244"/>
    </row>
    <row r="266" spans="1:12" ht="10.5" customHeight="1">
      <c r="A266" s="299" t="s">
        <v>2292</v>
      </c>
      <c r="B266" s="299" t="s">
        <v>4</v>
      </c>
      <c r="C266" s="299" t="s">
        <v>4</v>
      </c>
      <c r="D266" s="299" t="s">
        <v>2150</v>
      </c>
      <c r="E266" s="299" t="s">
        <v>713</v>
      </c>
      <c r="F266" s="299" t="s">
        <v>3060</v>
      </c>
      <c r="G266" s="299"/>
      <c r="H266" s="299" t="s">
        <v>3338</v>
      </c>
      <c r="I266" s="299" t="s">
        <v>3121</v>
      </c>
      <c r="J266" s="45" t="str">
        <f t="shared" si="8"/>
        <v>TantalumHengyang King Xing Lifeng New Materials Co., Ltd.</v>
      </c>
      <c r="K266" s="45" t="str">
        <f t="shared" si="9"/>
        <v>TantalumHengyang King Xing Lifeng New Materials Co., Ltd.</v>
      </c>
      <c r="L266" s="244"/>
    </row>
    <row r="267" spans="1:12" ht="10.5" customHeight="1">
      <c r="A267" s="299" t="s">
        <v>2292</v>
      </c>
      <c r="B267" s="299" t="s">
        <v>2277</v>
      </c>
      <c r="C267" s="299" t="s">
        <v>3308</v>
      </c>
      <c r="D267" s="299" t="s">
        <v>4880</v>
      </c>
      <c r="E267" s="299" t="s">
        <v>1322</v>
      </c>
      <c r="F267" s="299" t="s">
        <v>3060</v>
      </c>
      <c r="G267" s="299"/>
      <c r="H267" s="299" t="s">
        <v>3309</v>
      </c>
      <c r="I267" s="299" t="s">
        <v>3165</v>
      </c>
      <c r="J267" s="45" t="str">
        <f t="shared" si="8"/>
        <v>TantalumHi-Temp</v>
      </c>
      <c r="K267" s="45" t="str">
        <f t="shared" si="9"/>
        <v>TantalumHi-Temp</v>
      </c>
      <c r="L267" s="244"/>
    </row>
    <row r="268" spans="1:12" ht="10.5" customHeight="1">
      <c r="A268" s="299" t="s">
        <v>2292</v>
      </c>
      <c r="B268" s="299" t="s">
        <v>3308</v>
      </c>
      <c r="C268" s="299" t="s">
        <v>3308</v>
      </c>
      <c r="D268" s="299" t="s">
        <v>4880</v>
      </c>
      <c r="E268" s="299" t="s">
        <v>1322</v>
      </c>
      <c r="F268" s="299" t="s">
        <v>3060</v>
      </c>
      <c r="G268" s="299"/>
      <c r="H268" s="299" t="s">
        <v>3309</v>
      </c>
      <c r="I268" s="299" t="s">
        <v>3165</v>
      </c>
      <c r="J268" s="45" t="str">
        <f t="shared" si="8"/>
        <v>TantalumHi-Temp Specialty Metals, Inc.</v>
      </c>
      <c r="K268" s="45" t="str">
        <f t="shared" si="9"/>
        <v>TantalumHi-Temp Specialty Metals, Inc.</v>
      </c>
      <c r="L268" s="244"/>
    </row>
    <row r="269" spans="1:12" ht="10.5" customHeight="1">
      <c r="A269" s="299" t="s">
        <v>2292</v>
      </c>
      <c r="B269" s="299" t="s">
        <v>4077</v>
      </c>
      <c r="C269" s="299" t="s">
        <v>4077</v>
      </c>
      <c r="D269" s="299" t="s">
        <v>2150</v>
      </c>
      <c r="E269" s="299" t="s">
        <v>2652</v>
      </c>
      <c r="F269" s="299" t="s">
        <v>3060</v>
      </c>
      <c r="G269" s="299"/>
      <c r="H269" s="299" t="s">
        <v>3342</v>
      </c>
      <c r="I269" s="299" t="s">
        <v>3139</v>
      </c>
      <c r="J269" s="45" t="str">
        <f t="shared" si="8"/>
        <v>TantalumJiangxi Dinghai Tantalum &amp; Niobium Co., Ltd.</v>
      </c>
      <c r="K269" s="45" t="str">
        <f t="shared" si="9"/>
        <v>TantalumJiangxi Dinghai Tantalum &amp; Niobium Co., Ltd.</v>
      </c>
      <c r="L269" s="244"/>
    </row>
    <row r="270" spans="1:12" ht="10.5" customHeight="1">
      <c r="A270" s="299" t="s">
        <v>2292</v>
      </c>
      <c r="B270" s="299" t="s">
        <v>4253</v>
      </c>
      <c r="C270" s="299" t="s">
        <v>4253</v>
      </c>
      <c r="D270" s="299" t="s">
        <v>2150</v>
      </c>
      <c r="E270" s="299" t="s">
        <v>4254</v>
      </c>
      <c r="F270" s="299" t="s">
        <v>3060</v>
      </c>
      <c r="G270" s="299"/>
      <c r="H270" s="299" t="s">
        <v>3337</v>
      </c>
      <c r="I270" s="299" t="s">
        <v>3139</v>
      </c>
      <c r="J270" s="45" t="str">
        <f t="shared" si="8"/>
        <v>TantalumJiangxi Tuohong New Raw Material</v>
      </c>
      <c r="K270" s="45" t="str">
        <f t="shared" si="9"/>
        <v>TantalumJiangxi Tuohong New Raw Material</v>
      </c>
      <c r="L270" s="244"/>
    </row>
    <row r="271" spans="1:12" ht="10.5" customHeight="1">
      <c r="A271" s="299" t="s">
        <v>2292</v>
      </c>
      <c r="B271" s="299" t="s">
        <v>5</v>
      </c>
      <c r="C271" s="299" t="s">
        <v>5</v>
      </c>
      <c r="D271" s="299" t="s">
        <v>2150</v>
      </c>
      <c r="E271" s="299" t="s">
        <v>1323</v>
      </c>
      <c r="F271" s="299" t="s">
        <v>3060</v>
      </c>
      <c r="G271" s="299"/>
      <c r="H271" s="299" t="s">
        <v>3310</v>
      </c>
      <c r="I271" s="299" t="s">
        <v>3139</v>
      </c>
      <c r="J271" s="45" t="str">
        <f t="shared" si="8"/>
        <v>TantalumJiuJiang JinXin Nonferrous Metals Co., Ltd.</v>
      </c>
      <c r="K271" s="45" t="str">
        <f t="shared" si="9"/>
        <v>TantalumJiuJiang JinXin Nonferrous Metals Co., Ltd.</v>
      </c>
      <c r="L271" s="244"/>
    </row>
    <row r="272" spans="1:12" ht="10.5" customHeight="1">
      <c r="A272" s="299" t="s">
        <v>2292</v>
      </c>
      <c r="B272" s="299" t="s">
        <v>63</v>
      </c>
      <c r="C272" s="299" t="s">
        <v>63</v>
      </c>
      <c r="D272" s="299" t="s">
        <v>2150</v>
      </c>
      <c r="E272" s="299" t="s">
        <v>1324</v>
      </c>
      <c r="F272" s="299" t="s">
        <v>3060</v>
      </c>
      <c r="G272" s="299"/>
      <c r="H272" s="299" t="s">
        <v>3310</v>
      </c>
      <c r="I272" s="299" t="s">
        <v>3139</v>
      </c>
      <c r="J272" s="45" t="str">
        <f t="shared" si="8"/>
        <v>TantalumJiujiang Tanbre Co., Ltd.</v>
      </c>
      <c r="K272" s="45" t="str">
        <f t="shared" si="9"/>
        <v>TantalumJiujiang Tanbre Co., Ltd.</v>
      </c>
      <c r="L272" s="244"/>
    </row>
    <row r="273" spans="1:12" ht="10.5" customHeight="1">
      <c r="A273" s="299" t="s">
        <v>2292</v>
      </c>
      <c r="B273" s="299" t="s">
        <v>4074</v>
      </c>
      <c r="C273" s="299" t="s">
        <v>4074</v>
      </c>
      <c r="D273" s="299" t="s">
        <v>2150</v>
      </c>
      <c r="E273" s="299" t="s">
        <v>2653</v>
      </c>
      <c r="F273" s="299" t="s">
        <v>3060</v>
      </c>
      <c r="G273" s="299"/>
      <c r="H273" s="299" t="s">
        <v>3310</v>
      </c>
      <c r="I273" s="299" t="s">
        <v>3139</v>
      </c>
      <c r="J273" s="45" t="str">
        <f t="shared" si="8"/>
        <v>TantalumJiujiang Zhongao Tantalum &amp; Niobium Co., Ltd.</v>
      </c>
      <c r="K273" s="45" t="str">
        <f t="shared" si="9"/>
        <v>TantalumJiujiang Zhongao Tantalum &amp; Niobium Co., Ltd.</v>
      </c>
      <c r="L273" s="244"/>
    </row>
    <row r="274" spans="1:12" ht="10.5" customHeight="1">
      <c r="A274" s="299" t="s">
        <v>2292</v>
      </c>
      <c r="B274" s="299" t="s">
        <v>2699</v>
      </c>
      <c r="C274" s="299" t="s">
        <v>2699</v>
      </c>
      <c r="D274" s="299" t="s">
        <v>2243</v>
      </c>
      <c r="E274" s="299" t="s">
        <v>2700</v>
      </c>
      <c r="F274" s="299" t="s">
        <v>3060</v>
      </c>
      <c r="G274" s="299"/>
      <c r="H274" s="299" t="s">
        <v>3343</v>
      </c>
      <c r="I274" s="299" t="s">
        <v>3344</v>
      </c>
      <c r="J274" s="45" t="str">
        <f t="shared" si="8"/>
        <v>TantalumKEMET Blue Metals</v>
      </c>
      <c r="K274" s="45" t="str">
        <f t="shared" si="9"/>
        <v>TantalumKEMET Blue Metals</v>
      </c>
      <c r="L274" s="244"/>
    </row>
    <row r="275" spans="1:12" ht="10.5" customHeight="1">
      <c r="A275" s="299" t="s">
        <v>2292</v>
      </c>
      <c r="B275" s="299" t="s">
        <v>2715</v>
      </c>
      <c r="C275" s="299" t="s">
        <v>2715</v>
      </c>
      <c r="D275" s="299" t="s">
        <v>4880</v>
      </c>
      <c r="E275" s="299" t="s">
        <v>2716</v>
      </c>
      <c r="F275" s="299" t="s">
        <v>3060</v>
      </c>
      <c r="G275" s="299"/>
      <c r="H275" s="299" t="s">
        <v>3361</v>
      </c>
      <c r="I275" s="299" t="s">
        <v>3362</v>
      </c>
      <c r="J275" s="45" t="str">
        <f t="shared" si="8"/>
        <v>TantalumKEMET Blue Powder</v>
      </c>
      <c r="K275" s="45" t="str">
        <f t="shared" si="9"/>
        <v>TantalumKEMET Blue Powder</v>
      </c>
      <c r="L275" s="244"/>
    </row>
    <row r="276" spans="1:12" ht="10.5" customHeight="1">
      <c r="A276" s="299" t="s">
        <v>2292</v>
      </c>
      <c r="B276" s="299" t="s">
        <v>4046</v>
      </c>
      <c r="C276" s="299" t="s">
        <v>4046</v>
      </c>
      <c r="D276" s="299" t="s">
        <v>2150</v>
      </c>
      <c r="E276" s="299" t="s">
        <v>1325</v>
      </c>
      <c r="F276" s="299" t="s">
        <v>3060</v>
      </c>
      <c r="G276" s="299"/>
      <c r="H276" s="299" t="s">
        <v>3311</v>
      </c>
      <c r="I276" s="299" t="s">
        <v>3139</v>
      </c>
      <c r="J276" s="45" t="str">
        <f t="shared" si="8"/>
        <v>TantalumKing-Tan Tantalum Industry Ltd.</v>
      </c>
      <c r="K276" s="45" t="str">
        <f t="shared" si="9"/>
        <v>TantalumKing-Tan Tantalum Industry Ltd.</v>
      </c>
      <c r="L276" s="244"/>
    </row>
    <row r="277" spans="1:12" ht="10.5" customHeight="1">
      <c r="A277" s="299" t="s">
        <v>2292</v>
      </c>
      <c r="B277" s="299" t="s">
        <v>64</v>
      </c>
      <c r="C277" s="299" t="s">
        <v>64</v>
      </c>
      <c r="D277" s="299" t="s">
        <v>2139</v>
      </c>
      <c r="E277" s="299" t="s">
        <v>1326</v>
      </c>
      <c r="F277" s="299" t="s">
        <v>3060</v>
      </c>
      <c r="G277" s="299"/>
      <c r="H277" s="299" t="s">
        <v>3312</v>
      </c>
      <c r="I277" s="299" t="s">
        <v>3071</v>
      </c>
      <c r="J277" s="45" t="str">
        <f t="shared" si="8"/>
        <v>TantalumLSM Brasil S.A.</v>
      </c>
      <c r="K277" s="45" t="str">
        <f t="shared" si="9"/>
        <v>TantalumLSM Brasil S.A.</v>
      </c>
      <c r="L277" s="244"/>
    </row>
    <row r="278" spans="1:12" ht="10.5" customHeight="1">
      <c r="A278" s="299" t="s">
        <v>2292</v>
      </c>
      <c r="B278" s="299" t="s">
        <v>3315</v>
      </c>
      <c r="C278" s="299" t="s">
        <v>4052</v>
      </c>
      <c r="D278" s="299" t="s">
        <v>2207</v>
      </c>
      <c r="E278" s="299" t="s">
        <v>1327</v>
      </c>
      <c r="F278" s="299" t="s">
        <v>3060</v>
      </c>
      <c r="G278" s="299"/>
      <c r="H278" s="299" t="s">
        <v>3313</v>
      </c>
      <c r="I278" s="299" t="s">
        <v>3314</v>
      </c>
      <c r="J278" s="45" t="str">
        <f t="shared" si="8"/>
        <v>TantalumMetallurgical Products India Pvt. Ltd. (MPIL)</v>
      </c>
      <c r="K278" s="45" t="str">
        <f t="shared" si="9"/>
        <v>TantalumMetallurgical Products India Pvt. Ltd. (MPIL)</v>
      </c>
      <c r="L278" s="244"/>
    </row>
    <row r="279" spans="1:12" ht="10.5" customHeight="1">
      <c r="A279" s="299" t="s">
        <v>2292</v>
      </c>
      <c r="B279" s="299" t="s">
        <v>4052</v>
      </c>
      <c r="C279" s="299" t="s">
        <v>4052</v>
      </c>
      <c r="D279" s="299" t="s">
        <v>2207</v>
      </c>
      <c r="E279" s="299" t="s">
        <v>1327</v>
      </c>
      <c r="F279" s="299" t="s">
        <v>3060</v>
      </c>
      <c r="G279" s="299"/>
      <c r="H279" s="299" t="s">
        <v>3313</v>
      </c>
      <c r="I279" s="299" t="s">
        <v>3314</v>
      </c>
      <c r="J279" s="45" t="str">
        <f t="shared" si="8"/>
        <v>TantalumMetallurgical Products India Pvt., Ltd.</v>
      </c>
      <c r="K279" s="45" t="str">
        <f t="shared" si="9"/>
        <v>TantalumMetallurgical Products India Pvt., Ltd.</v>
      </c>
      <c r="L279" s="244"/>
    </row>
    <row r="280" spans="1:12" ht="10.5" customHeight="1">
      <c r="A280" s="299" t="s">
        <v>2292</v>
      </c>
      <c r="B280" s="299" t="s">
        <v>1924</v>
      </c>
      <c r="C280" s="299" t="s">
        <v>1924</v>
      </c>
      <c r="D280" s="299" t="s">
        <v>2139</v>
      </c>
      <c r="E280" s="299" t="s">
        <v>1328</v>
      </c>
      <c r="F280" s="299" t="s">
        <v>3060</v>
      </c>
      <c r="G280" s="299"/>
      <c r="H280" s="299" t="s">
        <v>3316</v>
      </c>
      <c r="I280" s="299" t="s">
        <v>3317</v>
      </c>
      <c r="J280" s="45" t="str">
        <f t="shared" si="8"/>
        <v>TantalumMineração Taboca S.A.</v>
      </c>
      <c r="K280" s="45" t="str">
        <f t="shared" si="9"/>
        <v>TantalumMineração Taboca S.A.</v>
      </c>
      <c r="L280" s="244"/>
    </row>
    <row r="281" spans="1:12" ht="10.5" customHeight="1">
      <c r="A281" s="299" t="s">
        <v>2292</v>
      </c>
      <c r="B281" s="299" t="s">
        <v>2421</v>
      </c>
      <c r="C281" s="299" t="s">
        <v>2421</v>
      </c>
      <c r="D281" s="299" t="s">
        <v>2217</v>
      </c>
      <c r="E281" s="299" t="s">
        <v>1329</v>
      </c>
      <c r="F281" s="299" t="s">
        <v>3060</v>
      </c>
      <c r="G281" s="299"/>
      <c r="H281" s="299" t="s">
        <v>3318</v>
      </c>
      <c r="I281" s="299" t="s">
        <v>3319</v>
      </c>
      <c r="J281" s="45" t="str">
        <f t="shared" si="8"/>
        <v>TantalumMitsui Mining and Smelting Co., Ltd.</v>
      </c>
      <c r="K281" s="45" t="str">
        <f t="shared" si="9"/>
        <v>TantalumMitsui Mining and Smelting Co., Ltd.</v>
      </c>
      <c r="L281" s="244"/>
    </row>
    <row r="282" spans="1:12" ht="10.5" customHeight="1">
      <c r="A282" s="299" t="s">
        <v>2292</v>
      </c>
      <c r="B282" s="299" t="s">
        <v>2275</v>
      </c>
      <c r="C282" s="299" t="s">
        <v>2275</v>
      </c>
      <c r="D282" s="299" t="s">
        <v>2217</v>
      </c>
      <c r="E282" s="299" t="s">
        <v>1329</v>
      </c>
      <c r="F282" s="299" t="s">
        <v>3060</v>
      </c>
      <c r="G282" s="299"/>
      <c r="H282" s="299" t="s">
        <v>3318</v>
      </c>
      <c r="I282" s="299" t="s">
        <v>3319</v>
      </c>
      <c r="J282" s="45" t="str">
        <f t="shared" si="8"/>
        <v>TantalumMitsui Mining &amp; Smelting</v>
      </c>
      <c r="K282" s="45" t="str">
        <f t="shared" si="9"/>
        <v>TantalumMitsui Mining &amp; Smelting</v>
      </c>
      <c r="L282" s="244"/>
    </row>
    <row r="283" spans="1:12" ht="10.5" customHeight="1">
      <c r="A283" s="299" t="s">
        <v>2292</v>
      </c>
      <c r="B283" s="299" t="s">
        <v>65</v>
      </c>
      <c r="C283" s="299" t="s">
        <v>65</v>
      </c>
      <c r="D283" s="299" t="s">
        <v>2175</v>
      </c>
      <c r="E283" s="299" t="s">
        <v>1330</v>
      </c>
      <c r="F283" s="299" t="s">
        <v>3060</v>
      </c>
      <c r="G283" s="299"/>
      <c r="H283" s="299" t="s">
        <v>3320</v>
      </c>
      <c r="I283" s="299" t="s">
        <v>3321</v>
      </c>
      <c r="J283" s="45" t="str">
        <f t="shared" si="8"/>
        <v>TantalumMolycorp Silmet A.S.</v>
      </c>
      <c r="K283" s="45" t="str">
        <f t="shared" si="9"/>
        <v>TantalumMolycorp Silmet A.S.</v>
      </c>
      <c r="L283" s="244"/>
    </row>
    <row r="284" spans="1:12" ht="10.5" customHeight="1">
      <c r="A284" s="299" t="s">
        <v>2292</v>
      </c>
      <c r="B284" s="299" t="s">
        <v>1921</v>
      </c>
      <c r="C284" s="299" t="s">
        <v>1921</v>
      </c>
      <c r="D284" s="299" t="s">
        <v>2150</v>
      </c>
      <c r="E284" s="299" t="s">
        <v>1331</v>
      </c>
      <c r="F284" s="299" t="s">
        <v>3060</v>
      </c>
      <c r="G284" s="299"/>
      <c r="H284" s="299" t="s">
        <v>3322</v>
      </c>
      <c r="I284" s="299" t="s">
        <v>3323</v>
      </c>
      <c r="J284" s="45" t="str">
        <f t="shared" si="8"/>
        <v>TantalumNingxia Orient Tantalum Industry Co., Ltd.</v>
      </c>
      <c r="K284" s="45" t="str">
        <f t="shared" si="9"/>
        <v>TantalumNingxia Orient Tantalum Industry Co., Ltd.</v>
      </c>
      <c r="L284" s="244"/>
    </row>
    <row r="285" spans="1:12" ht="10.5" customHeight="1">
      <c r="A285" s="299" t="s">
        <v>2292</v>
      </c>
      <c r="B285" s="299" t="s">
        <v>2701</v>
      </c>
      <c r="C285" s="299" t="s">
        <v>2701</v>
      </c>
      <c r="D285" s="299" t="s">
        <v>2125</v>
      </c>
      <c r="E285" s="299" t="s">
        <v>2702</v>
      </c>
      <c r="F285" s="299" t="s">
        <v>3060</v>
      </c>
      <c r="G285" s="299"/>
      <c r="H285" s="299" t="s">
        <v>3345</v>
      </c>
      <c r="I285" s="299" t="s">
        <v>3346</v>
      </c>
      <c r="J285" s="45" t="str">
        <f t="shared" si="8"/>
        <v>TantalumPlansee SE Liezen</v>
      </c>
      <c r="K285" s="45" t="str">
        <f t="shared" si="9"/>
        <v>TantalumPlansee SE Liezen</v>
      </c>
      <c r="L285" s="244"/>
    </row>
    <row r="286" spans="1:12" ht="10.5" customHeight="1">
      <c r="A286" s="299" t="s">
        <v>2292</v>
      </c>
      <c r="B286" s="299" t="s">
        <v>2703</v>
      </c>
      <c r="C286" s="299" t="s">
        <v>2703</v>
      </c>
      <c r="D286" s="299" t="s">
        <v>2125</v>
      </c>
      <c r="E286" s="299" t="s">
        <v>2704</v>
      </c>
      <c r="F286" s="299" t="s">
        <v>3060</v>
      </c>
      <c r="G286" s="299"/>
      <c r="H286" s="299" t="s">
        <v>3357</v>
      </c>
      <c r="I286" s="299" t="s">
        <v>3358</v>
      </c>
      <c r="J286" s="45" t="str">
        <f t="shared" si="8"/>
        <v>TantalumPlansee SE Reutte</v>
      </c>
      <c r="K286" s="45" t="str">
        <f t="shared" si="9"/>
        <v>TantalumPlansee SE Reutte</v>
      </c>
      <c r="L286" s="244"/>
    </row>
    <row r="287" spans="1:12" ht="10.5" customHeight="1">
      <c r="A287" s="299" t="s">
        <v>2292</v>
      </c>
      <c r="B287" s="299" t="s">
        <v>4702</v>
      </c>
      <c r="C287" s="299" t="s">
        <v>4702</v>
      </c>
      <c r="D287" s="299" t="s">
        <v>4877</v>
      </c>
      <c r="E287" s="299" t="s">
        <v>4603</v>
      </c>
      <c r="F287" s="299" t="s">
        <v>3060</v>
      </c>
      <c r="G287" s="299"/>
      <c r="H287" s="299" t="s">
        <v>4634</v>
      </c>
      <c r="I287" s="299" t="s">
        <v>4635</v>
      </c>
      <c r="J287" s="45" t="str">
        <f t="shared" si="8"/>
        <v>TantalumPower Resources Ltd.</v>
      </c>
      <c r="K287" s="45" t="str">
        <f t="shared" si="9"/>
        <v>TantalumPower Resources Ltd.</v>
      </c>
      <c r="L287" s="244"/>
    </row>
    <row r="288" spans="1:12" ht="10.5" customHeight="1">
      <c r="A288" s="299" t="s">
        <v>2292</v>
      </c>
      <c r="B288" s="299" t="s">
        <v>1441</v>
      </c>
      <c r="C288" s="299" t="s">
        <v>1441</v>
      </c>
      <c r="D288" s="299" t="s">
        <v>4880</v>
      </c>
      <c r="E288" s="299" t="s">
        <v>1332</v>
      </c>
      <c r="F288" s="299" t="s">
        <v>3060</v>
      </c>
      <c r="G288" s="299"/>
      <c r="H288" s="299" t="s">
        <v>3324</v>
      </c>
      <c r="I288" s="299" t="s">
        <v>3325</v>
      </c>
      <c r="J288" s="45" t="str">
        <f t="shared" si="8"/>
        <v>TantalumQuantumClean</v>
      </c>
      <c r="K288" s="45" t="str">
        <f t="shared" si="9"/>
        <v>TantalumQuantumClean</v>
      </c>
      <c r="L288" s="244"/>
    </row>
    <row r="289" spans="1:12" ht="10.5" customHeight="1">
      <c r="A289" s="299" t="s">
        <v>2292</v>
      </c>
      <c r="B289" s="299" t="s">
        <v>4179</v>
      </c>
      <c r="C289" s="299" t="s">
        <v>4179</v>
      </c>
      <c r="D289" s="299" t="s">
        <v>2139</v>
      </c>
      <c r="E289" s="299" t="s">
        <v>3366</v>
      </c>
      <c r="F289" s="299" t="s">
        <v>3060</v>
      </c>
      <c r="G289" s="299"/>
      <c r="H289" s="299" t="s">
        <v>3312</v>
      </c>
      <c r="I289" s="299" t="s">
        <v>3367</v>
      </c>
      <c r="J289" s="45" t="str">
        <f t="shared" si="8"/>
        <v>TantalumResind Indústria e Comércio Ltda.</v>
      </c>
      <c r="K289" s="45" t="str">
        <f t="shared" si="9"/>
        <v>TantalumResind Indústria e Comércio Ltda.</v>
      </c>
      <c r="L289" s="244"/>
    </row>
    <row r="290" spans="1:12" ht="10.5" customHeight="1">
      <c r="A290" s="299" t="s">
        <v>2292</v>
      </c>
      <c r="B290" s="299" t="s">
        <v>2278</v>
      </c>
      <c r="C290" s="299" t="s">
        <v>4059</v>
      </c>
      <c r="D290" s="299" t="s">
        <v>2150</v>
      </c>
      <c r="E290" s="299" t="s">
        <v>1333</v>
      </c>
      <c r="F290" s="299" t="s">
        <v>3060</v>
      </c>
      <c r="G290" s="299"/>
      <c r="H290" s="299" t="s">
        <v>3326</v>
      </c>
      <c r="I290" s="299" t="s">
        <v>3121</v>
      </c>
      <c r="J290" s="45" t="str">
        <f t="shared" si="8"/>
        <v>TantalumRFH</v>
      </c>
      <c r="K290" s="45" t="str">
        <f t="shared" si="9"/>
        <v>TantalumRFH</v>
      </c>
      <c r="L290" s="244"/>
    </row>
    <row r="291" spans="1:12" ht="10.5" customHeight="1">
      <c r="A291" s="299" t="s">
        <v>2292</v>
      </c>
      <c r="B291" s="299" t="s">
        <v>52</v>
      </c>
      <c r="C291" s="299" t="s">
        <v>4059</v>
      </c>
      <c r="D291" s="299" t="s">
        <v>2150</v>
      </c>
      <c r="E291" s="299" t="s">
        <v>1333</v>
      </c>
      <c r="F291" s="299" t="s">
        <v>3060</v>
      </c>
      <c r="G291" s="299"/>
      <c r="H291" s="299" t="s">
        <v>3326</v>
      </c>
      <c r="I291" s="299" t="s">
        <v>3121</v>
      </c>
      <c r="J291" s="45" t="str">
        <f t="shared" si="8"/>
        <v>TantalumRFH (Yanling Jincheng Tantalum &amp; Niobium Co., Ltd)</v>
      </c>
      <c r="K291" s="45" t="str">
        <f t="shared" si="9"/>
        <v>TantalumRFH (Yanling Jincheng Tantalum &amp; Niobium Co., Ltd)</v>
      </c>
      <c r="L291" s="244"/>
    </row>
    <row r="292" spans="1:12" ht="10.5" customHeight="1">
      <c r="A292" s="299" t="s">
        <v>2292</v>
      </c>
      <c r="B292" s="299" t="s">
        <v>4059</v>
      </c>
      <c r="C292" s="299" t="s">
        <v>4059</v>
      </c>
      <c r="D292" s="299" t="s">
        <v>2150</v>
      </c>
      <c r="E292" s="299" t="s">
        <v>1333</v>
      </c>
      <c r="F292" s="299" t="s">
        <v>3060</v>
      </c>
      <c r="G292" s="299"/>
      <c r="H292" s="299" t="s">
        <v>3326</v>
      </c>
      <c r="I292" s="299" t="s">
        <v>3121</v>
      </c>
      <c r="J292" s="45" t="str">
        <f t="shared" si="8"/>
        <v>TantalumRFH Tantalum Smeltry Co., Ltd.</v>
      </c>
      <c r="K292" s="45" t="str">
        <f t="shared" si="9"/>
        <v>TantalumRFH Tantalum Smeltry Co., Ltd.</v>
      </c>
      <c r="L292" s="244"/>
    </row>
    <row r="293" spans="1:12" ht="10.5" customHeight="1">
      <c r="A293" s="299" t="s">
        <v>2292</v>
      </c>
      <c r="B293" s="299" t="s">
        <v>3327</v>
      </c>
      <c r="C293" s="299" t="s">
        <v>2622</v>
      </c>
      <c r="D293" s="299" t="s">
        <v>1690</v>
      </c>
      <c r="E293" s="299" t="s">
        <v>1334</v>
      </c>
      <c r="F293" s="299" t="s">
        <v>3060</v>
      </c>
      <c r="G293" s="299"/>
      <c r="H293" s="299" t="s">
        <v>3327</v>
      </c>
      <c r="I293" s="299" t="s">
        <v>3328</v>
      </c>
      <c r="J293" s="45" t="str">
        <f t="shared" si="8"/>
        <v>TantalumSolikamsk</v>
      </c>
      <c r="K293" s="45" t="str">
        <f t="shared" si="9"/>
        <v>TantalumSolikamsk</v>
      </c>
      <c r="L293" s="244"/>
    </row>
    <row r="294" spans="1:12" ht="10.5" customHeight="1">
      <c r="A294" s="299" t="s">
        <v>2292</v>
      </c>
      <c r="B294" s="299" t="s">
        <v>2622</v>
      </c>
      <c r="C294" s="299" t="s">
        <v>2622</v>
      </c>
      <c r="D294" s="299" t="s">
        <v>1690</v>
      </c>
      <c r="E294" s="299" t="s">
        <v>1334</v>
      </c>
      <c r="F294" s="299" t="s">
        <v>3060</v>
      </c>
      <c r="G294" s="299"/>
      <c r="H294" s="299" t="s">
        <v>3327</v>
      </c>
      <c r="I294" s="299" t="s">
        <v>3328</v>
      </c>
      <c r="J294" s="45" t="str">
        <f t="shared" si="8"/>
        <v>TantalumSolikamsk Magnesium Works OAO</v>
      </c>
      <c r="K294" s="45" t="str">
        <f t="shared" si="9"/>
        <v>TantalumSolikamsk Magnesium Works OAO</v>
      </c>
      <c r="L294" s="244"/>
    </row>
    <row r="295" spans="1:12" ht="10.5" customHeight="1">
      <c r="A295" s="299" t="s">
        <v>2292</v>
      </c>
      <c r="B295" s="299" t="s">
        <v>2276</v>
      </c>
      <c r="C295" s="299" t="s">
        <v>2622</v>
      </c>
      <c r="D295" s="299" t="s">
        <v>1690</v>
      </c>
      <c r="E295" s="299" t="s">
        <v>1334</v>
      </c>
      <c r="F295" s="299" t="s">
        <v>3060</v>
      </c>
      <c r="G295" s="299"/>
      <c r="H295" s="299" t="s">
        <v>3327</v>
      </c>
      <c r="I295" s="299" t="s">
        <v>3328</v>
      </c>
      <c r="J295" s="45" t="str">
        <f t="shared" si="8"/>
        <v>TantalumSolikamsk Metal Works</v>
      </c>
      <c r="K295" s="45" t="str">
        <f t="shared" si="9"/>
        <v>TantalumSolikamsk Metal Works</v>
      </c>
      <c r="L295" s="244"/>
    </row>
    <row r="296" spans="1:12" ht="10.5" customHeight="1">
      <c r="A296" s="299" t="s">
        <v>2292</v>
      </c>
      <c r="B296" s="299" t="s">
        <v>4907</v>
      </c>
      <c r="C296" s="299" t="s">
        <v>4907</v>
      </c>
      <c r="D296" s="299" t="s">
        <v>2217</v>
      </c>
      <c r="E296" s="299" t="s">
        <v>1335</v>
      </c>
      <c r="F296" s="299" t="s">
        <v>3060</v>
      </c>
      <c r="G296" s="299"/>
      <c r="H296" s="299" t="s">
        <v>3329</v>
      </c>
      <c r="I296" s="299" t="s">
        <v>3075</v>
      </c>
      <c r="J296" s="45" t="str">
        <f t="shared" si="8"/>
        <v>TantalumTaki Chemical Co., Ltd.</v>
      </c>
      <c r="K296" s="45" t="str">
        <f t="shared" si="9"/>
        <v>TantalumTaki Chemical Co., Ltd.</v>
      </c>
      <c r="L296" s="244"/>
    </row>
    <row r="297" spans="1:12" ht="10.5" customHeight="1">
      <c r="A297" s="299" t="s">
        <v>2292</v>
      </c>
      <c r="B297" s="299" t="s">
        <v>1442</v>
      </c>
      <c r="C297" s="299" t="s">
        <v>4907</v>
      </c>
      <c r="D297" s="299" t="s">
        <v>2217</v>
      </c>
      <c r="E297" s="299" t="s">
        <v>1335</v>
      </c>
      <c r="F297" s="299" t="s">
        <v>3060</v>
      </c>
      <c r="G297" s="299"/>
      <c r="H297" s="299" t="s">
        <v>3329</v>
      </c>
      <c r="I297" s="299" t="s">
        <v>3075</v>
      </c>
      <c r="J297" s="45" t="str">
        <f t="shared" si="8"/>
        <v>TantalumTaki Chemicals</v>
      </c>
      <c r="K297" s="45" t="str">
        <f t="shared" si="9"/>
        <v>TantalumTaki Chemicals</v>
      </c>
      <c r="L297" s="244"/>
    </row>
    <row r="298" spans="1:12" ht="10.5" customHeight="1">
      <c r="A298" s="299" t="s">
        <v>2292</v>
      </c>
      <c r="B298" s="299" t="s">
        <v>3330</v>
      </c>
      <c r="C298" s="299" t="s">
        <v>3330</v>
      </c>
      <c r="D298" s="299" t="s">
        <v>4880</v>
      </c>
      <c r="E298" s="299" t="s">
        <v>1336</v>
      </c>
      <c r="F298" s="299" t="s">
        <v>3060</v>
      </c>
      <c r="G298" s="299"/>
      <c r="H298" s="299" t="s">
        <v>3331</v>
      </c>
      <c r="I298" s="299" t="s">
        <v>3332</v>
      </c>
      <c r="J298" s="45" t="str">
        <f t="shared" si="8"/>
        <v>TantalumTelex Metals</v>
      </c>
      <c r="K298" s="45" t="str">
        <f t="shared" si="9"/>
        <v>TantalumTelex Metals</v>
      </c>
      <c r="L298" s="244"/>
    </row>
    <row r="299" spans="1:12" ht="10.5" customHeight="1">
      <c r="A299" s="299" t="s">
        <v>2292</v>
      </c>
      <c r="B299" s="299" t="s">
        <v>3363</v>
      </c>
      <c r="C299" s="299" t="s">
        <v>3363</v>
      </c>
      <c r="D299" s="299" t="s">
        <v>4880</v>
      </c>
      <c r="E299" s="299" t="s">
        <v>3364</v>
      </c>
      <c r="F299" s="299" t="s">
        <v>3060</v>
      </c>
      <c r="G299" s="299"/>
      <c r="H299" s="299" t="s">
        <v>3365</v>
      </c>
      <c r="I299" s="299" t="s">
        <v>3332</v>
      </c>
      <c r="J299" s="45" t="str">
        <f t="shared" si="8"/>
        <v>TantalumTranzact, Inc.</v>
      </c>
      <c r="K299" s="45" t="str">
        <f t="shared" si="9"/>
        <v>TantalumTranzact, Inc.</v>
      </c>
      <c r="L299" s="244"/>
    </row>
    <row r="300" spans="1:12" ht="10.5" customHeight="1">
      <c r="A300" s="299" t="s">
        <v>2292</v>
      </c>
      <c r="B300" s="299" t="s">
        <v>4238</v>
      </c>
      <c r="C300" s="299" t="s">
        <v>3333</v>
      </c>
      <c r="D300" s="299" t="s">
        <v>2218</v>
      </c>
      <c r="E300" s="299" t="s">
        <v>1337</v>
      </c>
      <c r="F300" s="299" t="s">
        <v>3060</v>
      </c>
      <c r="G300" s="299"/>
      <c r="H300" s="299" t="s">
        <v>3149</v>
      </c>
      <c r="I300" s="299" t="s">
        <v>3334</v>
      </c>
      <c r="J300" s="45" t="str">
        <f t="shared" si="8"/>
        <v>TantalumULBA</v>
      </c>
      <c r="K300" s="45" t="str">
        <f t="shared" si="9"/>
        <v>TantalumULBA</v>
      </c>
      <c r="L300" s="244"/>
    </row>
    <row r="301" spans="1:12" ht="10.5" customHeight="1">
      <c r="A301" s="299" t="s">
        <v>2292</v>
      </c>
      <c r="B301" s="299" t="s">
        <v>3333</v>
      </c>
      <c r="C301" s="299" t="s">
        <v>3333</v>
      </c>
      <c r="D301" s="299" t="s">
        <v>2218</v>
      </c>
      <c r="E301" s="299" t="s">
        <v>1337</v>
      </c>
      <c r="F301" s="299" t="s">
        <v>3060</v>
      </c>
      <c r="G301" s="299"/>
      <c r="H301" s="299" t="s">
        <v>3149</v>
      </c>
      <c r="I301" s="299" t="s">
        <v>3334</v>
      </c>
      <c r="J301" s="45" t="str">
        <f t="shared" si="8"/>
        <v>TantalumUlba Metallurgical Plant JSC</v>
      </c>
      <c r="K301" s="45" t="str">
        <f t="shared" si="9"/>
        <v>TantalumUlba Metallurgical Plant JSC</v>
      </c>
      <c r="L301" s="244"/>
    </row>
    <row r="302" spans="1:12" ht="10.5" customHeight="1">
      <c r="A302" s="299" t="s">
        <v>2292</v>
      </c>
      <c r="B302" s="299" t="s">
        <v>4075</v>
      </c>
      <c r="C302" s="299" t="s">
        <v>4075</v>
      </c>
      <c r="D302" s="299" t="s">
        <v>2150</v>
      </c>
      <c r="E302" s="299" t="s">
        <v>2655</v>
      </c>
      <c r="F302" s="299" t="s">
        <v>3060</v>
      </c>
      <c r="G302" s="299"/>
      <c r="H302" s="299" t="s">
        <v>3341</v>
      </c>
      <c r="I302" s="299" t="s">
        <v>3270</v>
      </c>
      <c r="J302" s="45" t="str">
        <f t="shared" si="8"/>
        <v>TantalumXinXing HaoRong Electronic Material Co., Ltd.</v>
      </c>
      <c r="K302" s="45" t="str">
        <f t="shared" si="9"/>
        <v>TantalumXinXing HaoRong Electronic Material Co., Ltd.</v>
      </c>
      <c r="L302" s="244"/>
    </row>
    <row r="303" spans="1:12" ht="10.5" customHeight="1">
      <c r="A303" s="299" t="s">
        <v>2292</v>
      </c>
      <c r="B303" s="299" t="s">
        <v>4070</v>
      </c>
      <c r="C303" s="299" t="s">
        <v>4070</v>
      </c>
      <c r="D303" s="299" t="s">
        <v>2150</v>
      </c>
      <c r="E303" s="299" t="s">
        <v>77</v>
      </c>
      <c r="F303" s="299" t="s">
        <v>3060</v>
      </c>
      <c r="G303" s="299"/>
      <c r="H303" s="299" t="s">
        <v>3311</v>
      </c>
      <c r="I303" s="299" t="s">
        <v>3139</v>
      </c>
      <c r="J303" s="45" t="str">
        <f t="shared" si="8"/>
        <v>TantalumYichun Jin Yang Rare Metal Co., Ltd.</v>
      </c>
      <c r="K303" s="45" t="str">
        <f t="shared" si="9"/>
        <v>TantalumYichun Jin Yang Rare Metal Co., Ltd.</v>
      </c>
      <c r="L303" s="244"/>
    </row>
    <row r="304" spans="1:12" ht="10.5" customHeight="1">
      <c r="A304" s="299" t="s">
        <v>2292</v>
      </c>
      <c r="B304" s="299" t="s">
        <v>4187</v>
      </c>
      <c r="C304" s="299" t="s">
        <v>2337</v>
      </c>
      <c r="D304" s="299" t="s">
        <v>2150</v>
      </c>
      <c r="E304" s="299" t="s">
        <v>1317</v>
      </c>
      <c r="F304" s="299" t="s">
        <v>3060</v>
      </c>
      <c r="G304" s="299"/>
      <c r="H304" s="299" t="s">
        <v>3303</v>
      </c>
      <c r="I304" s="299" t="s">
        <v>3270</v>
      </c>
      <c r="J304" s="45" t="str">
        <f t="shared" si="8"/>
        <v>TantalumZhaoqing Duoluoshan Non-ferrous Metals Co.,Ltd</v>
      </c>
      <c r="K304" s="45" t="str">
        <f t="shared" si="9"/>
        <v>TantalumZhaoqing Duoluoshan Non-ferrous Metals Co.,Ltd</v>
      </c>
      <c r="L304" s="244"/>
    </row>
    <row r="305" spans="1:12" ht="10.5" customHeight="1">
      <c r="A305" s="299" t="s">
        <v>2292</v>
      </c>
      <c r="B305" s="299" t="s">
        <v>3335</v>
      </c>
      <c r="C305" s="299" t="s">
        <v>4908</v>
      </c>
      <c r="D305" s="299" t="s">
        <v>2150</v>
      </c>
      <c r="E305" s="299" t="s">
        <v>1338</v>
      </c>
      <c r="F305" s="299" t="s">
        <v>3060</v>
      </c>
      <c r="G305" s="299"/>
      <c r="H305" s="299" t="s">
        <v>3326</v>
      </c>
      <c r="I305" s="299" t="s">
        <v>3121</v>
      </c>
      <c r="J305" s="45" t="str">
        <f t="shared" si="8"/>
        <v>TantalumZhuzhou Cemented Carbide Group</v>
      </c>
      <c r="K305" s="45" t="str">
        <f t="shared" si="9"/>
        <v>TantalumZhuzhou Cemented Carbide Group</v>
      </c>
      <c r="L305" s="244"/>
    </row>
    <row r="306" spans="1:12" ht="10.5" customHeight="1">
      <c r="A306" s="299" t="s">
        <v>2292</v>
      </c>
      <c r="B306" s="299" t="s">
        <v>4908</v>
      </c>
      <c r="C306" s="299" t="s">
        <v>4908</v>
      </c>
      <c r="D306" s="299" t="s">
        <v>2150</v>
      </c>
      <c r="E306" s="299" t="s">
        <v>1338</v>
      </c>
      <c r="F306" s="299" t="s">
        <v>3060</v>
      </c>
      <c r="G306" s="299"/>
      <c r="H306" s="299" t="s">
        <v>3326</v>
      </c>
      <c r="I306" s="299" t="s">
        <v>3121</v>
      </c>
      <c r="J306" s="45" t="str">
        <f t="shared" si="8"/>
        <v>TantalumZhuzhou Cemented Carbide Group Co., Ltd.</v>
      </c>
      <c r="K306" s="45" t="str">
        <f t="shared" si="9"/>
        <v>TantalumZhuzhou Cemented Carbide Group Co., Ltd.</v>
      </c>
      <c r="L306" s="244"/>
    </row>
    <row r="307" spans="1:12" ht="10.5" customHeight="1">
      <c r="A307" s="299" t="s">
        <v>2292</v>
      </c>
      <c r="B307" s="299" t="s">
        <v>3336</v>
      </c>
      <c r="C307" s="299" t="s">
        <v>4908</v>
      </c>
      <c r="D307" s="299" t="s">
        <v>2150</v>
      </c>
      <c r="E307" s="299" t="s">
        <v>1338</v>
      </c>
      <c r="F307" s="299" t="s">
        <v>3060</v>
      </c>
      <c r="G307" s="299"/>
      <c r="H307" s="299" t="s">
        <v>3326</v>
      </c>
      <c r="I307" s="299" t="s">
        <v>3121</v>
      </c>
      <c r="J307" s="45" t="str">
        <f t="shared" si="8"/>
        <v>TantalumZhuzhou Cemented Carbide Works Imp. &amp; Exp. Co.</v>
      </c>
      <c r="K307" s="45" t="str">
        <f t="shared" si="9"/>
        <v>TantalumZhuzhou Cemented Carbide Works Imp. &amp; Exp. Co.</v>
      </c>
      <c r="L307" s="244"/>
    </row>
    <row r="308" spans="1:12" ht="10.5" customHeight="1">
      <c r="A308" s="244" t="s">
        <v>2292</v>
      </c>
      <c r="B308" s="244" t="s">
        <v>3517</v>
      </c>
      <c r="C308" s="244"/>
      <c r="D308" s="244"/>
      <c r="E308" s="244"/>
      <c r="F308" s="244"/>
      <c r="G308" s="244"/>
      <c r="H308" s="244"/>
      <c r="I308" s="244"/>
      <c r="J308" s="45" t="str">
        <f t="shared" si="8"/>
        <v>TantalumSmelter not listed</v>
      </c>
      <c r="K308" s="45" t="str">
        <f t="shared" si="9"/>
        <v>TantalumSmelter not listed</v>
      </c>
    </row>
    <row r="309" spans="1:12" ht="10.5" customHeight="1">
      <c r="A309" s="244" t="s">
        <v>2292</v>
      </c>
      <c r="B309" s="244" t="s">
        <v>2538</v>
      </c>
      <c r="C309" s="244" t="s">
        <v>906</v>
      </c>
      <c r="D309" s="244" t="s">
        <v>906</v>
      </c>
      <c r="E309" s="244"/>
      <c r="F309" s="244"/>
      <c r="G309" s="244"/>
      <c r="H309" s="244"/>
      <c r="I309" s="244"/>
      <c r="J309" s="45" t="str">
        <f t="shared" si="8"/>
        <v>TantalumSmelter not yet identified</v>
      </c>
      <c r="K309" s="45" t="str">
        <f t="shared" si="9"/>
        <v>TantalumSmelter not yet identified</v>
      </c>
    </row>
    <row r="310" spans="1:12" ht="10.5" customHeight="1">
      <c r="A310" s="299" t="s">
        <v>2291</v>
      </c>
      <c r="B310" s="299" t="s">
        <v>3376</v>
      </c>
      <c r="C310" s="299" t="s">
        <v>66</v>
      </c>
      <c r="D310" s="299" t="s">
        <v>4880</v>
      </c>
      <c r="E310" s="299" t="s">
        <v>1341</v>
      </c>
      <c r="F310" s="299" t="s">
        <v>3060</v>
      </c>
      <c r="G310" s="299"/>
      <c r="H310" s="299" t="s">
        <v>3375</v>
      </c>
      <c r="I310" s="299" t="s">
        <v>3332</v>
      </c>
      <c r="J310" s="45" t="str">
        <f t="shared" si="8"/>
        <v>TinAlent plc</v>
      </c>
      <c r="K310" s="45" t="str">
        <f t="shared" si="9"/>
        <v>TinAlent plc</v>
      </c>
      <c r="L310" s="244"/>
    </row>
    <row r="311" spans="1:12" ht="10.5" customHeight="1">
      <c r="A311" s="299" t="s">
        <v>2291</v>
      </c>
      <c r="B311" s="299" t="s">
        <v>66</v>
      </c>
      <c r="C311" s="299" t="s">
        <v>66</v>
      </c>
      <c r="D311" s="299" t="s">
        <v>4880</v>
      </c>
      <c r="E311" s="299" t="s">
        <v>1341</v>
      </c>
      <c r="F311" s="299" t="s">
        <v>3060</v>
      </c>
      <c r="G311" s="299"/>
      <c r="H311" s="299" t="s">
        <v>3375</v>
      </c>
      <c r="I311" s="299" t="s">
        <v>3332</v>
      </c>
      <c r="J311" s="45" t="str">
        <f t="shared" si="8"/>
        <v>TinAlpha</v>
      </c>
      <c r="K311" s="45" t="str">
        <f t="shared" si="9"/>
        <v>TinAlpha</v>
      </c>
      <c r="L311" s="244"/>
    </row>
    <row r="312" spans="1:12" ht="10.5" customHeight="1">
      <c r="A312" s="299" t="s">
        <v>2291</v>
      </c>
      <c r="B312" s="299" t="s">
        <v>3378</v>
      </c>
      <c r="C312" s="299" t="s">
        <v>66</v>
      </c>
      <c r="D312" s="299" t="s">
        <v>4880</v>
      </c>
      <c r="E312" s="299" t="s">
        <v>1341</v>
      </c>
      <c r="F312" s="299" t="s">
        <v>3060</v>
      </c>
      <c r="G312" s="299"/>
      <c r="H312" s="299" t="s">
        <v>3375</v>
      </c>
      <c r="I312" s="299" t="s">
        <v>3332</v>
      </c>
      <c r="J312" s="45" t="str">
        <f t="shared" si="8"/>
        <v>TinAlpha Metals</v>
      </c>
      <c r="K312" s="45" t="str">
        <f t="shared" si="9"/>
        <v>TinAlpha Metals</v>
      </c>
      <c r="L312" s="244"/>
    </row>
    <row r="313" spans="1:12" ht="10.5" customHeight="1">
      <c r="A313" s="299" t="s">
        <v>2291</v>
      </c>
      <c r="B313" s="299" t="s">
        <v>4188</v>
      </c>
      <c r="C313" s="299" t="s">
        <v>66</v>
      </c>
      <c r="D313" s="299" t="s">
        <v>4880</v>
      </c>
      <c r="E313" s="299" t="s">
        <v>1341</v>
      </c>
      <c r="F313" s="299" t="s">
        <v>3060</v>
      </c>
      <c r="G313" s="299"/>
      <c r="H313" s="299" t="s">
        <v>3375</v>
      </c>
      <c r="I313" s="299" t="s">
        <v>3332</v>
      </c>
      <c r="J313" s="45" t="str">
        <f t="shared" si="8"/>
        <v>TinAlpha Metals Korea Ltd.</v>
      </c>
      <c r="K313" s="45" t="str">
        <f t="shared" si="9"/>
        <v>TinAlpha Metals Korea Ltd.</v>
      </c>
      <c r="L313" s="244"/>
    </row>
    <row r="314" spans="1:12" ht="10.5" customHeight="1">
      <c r="A314" s="299" t="s">
        <v>2291</v>
      </c>
      <c r="B314" s="299" t="s">
        <v>3377</v>
      </c>
      <c r="C314" s="299" t="s">
        <v>66</v>
      </c>
      <c r="D314" s="299" t="s">
        <v>4880</v>
      </c>
      <c r="E314" s="299" t="s">
        <v>1341</v>
      </c>
      <c r="F314" s="299" t="s">
        <v>3060</v>
      </c>
      <c r="G314" s="299"/>
      <c r="H314" s="299" t="s">
        <v>3375</v>
      </c>
      <c r="I314" s="299" t="s">
        <v>3332</v>
      </c>
      <c r="J314" s="45" t="str">
        <f t="shared" si="8"/>
        <v>TinAlpha Metals Taiwan</v>
      </c>
      <c r="K314" s="45" t="str">
        <f t="shared" si="9"/>
        <v>TinAlpha Metals Taiwan</v>
      </c>
      <c r="L314" s="244"/>
    </row>
    <row r="315" spans="1:12" ht="10.5" customHeight="1">
      <c r="A315" s="299" t="s">
        <v>2291</v>
      </c>
      <c r="B315" s="299" t="s">
        <v>4604</v>
      </c>
      <c r="C315" s="299" t="s">
        <v>4604</v>
      </c>
      <c r="D315" s="299" t="s">
        <v>1737</v>
      </c>
      <c r="E315" s="299" t="s">
        <v>4206</v>
      </c>
      <c r="F315" s="299" t="s">
        <v>3060</v>
      </c>
      <c r="G315" s="299"/>
      <c r="H315" s="299" t="s">
        <v>3459</v>
      </c>
      <c r="I315" s="299" t="s">
        <v>3460</v>
      </c>
      <c r="J315" s="45" t="str">
        <f t="shared" si="8"/>
        <v>TinAn Thai Minerals Co., Ltd.</v>
      </c>
      <c r="K315" s="45" t="str">
        <f t="shared" si="9"/>
        <v>TinAn Thai Minerals Co., Ltd.</v>
      </c>
      <c r="L315" s="244"/>
    </row>
    <row r="316" spans="1:12" ht="10.5" customHeight="1">
      <c r="A316" s="299" t="s">
        <v>2291</v>
      </c>
      <c r="B316" s="299" t="s">
        <v>4030</v>
      </c>
      <c r="C316" s="299" t="s">
        <v>4030</v>
      </c>
      <c r="D316" s="299" t="s">
        <v>1737</v>
      </c>
      <c r="E316" s="299" t="s">
        <v>4031</v>
      </c>
      <c r="F316" s="299" t="s">
        <v>3060</v>
      </c>
      <c r="G316" s="299"/>
      <c r="H316" s="299" t="s">
        <v>3459</v>
      </c>
      <c r="I316" s="299" t="s">
        <v>3460</v>
      </c>
      <c r="J316" s="45" t="str">
        <f t="shared" si="8"/>
        <v>TinAn Vinh Joint Stock Mineral Processing Company</v>
      </c>
      <c r="K316" s="45" t="str">
        <f t="shared" si="9"/>
        <v>TinAn Vinh Joint Stock Mineral Processing Company</v>
      </c>
      <c r="L316" s="244"/>
    </row>
    <row r="317" spans="1:12" ht="10.5" customHeight="1">
      <c r="A317" s="299" t="s">
        <v>2291</v>
      </c>
      <c r="B317" s="299" t="s">
        <v>53</v>
      </c>
      <c r="C317" s="299" t="s">
        <v>1172</v>
      </c>
      <c r="D317" s="299" t="s">
        <v>2206</v>
      </c>
      <c r="E317" s="299" t="s">
        <v>1365</v>
      </c>
      <c r="F317" s="299" t="s">
        <v>3060</v>
      </c>
      <c r="G317" s="299"/>
      <c r="H317" s="299" t="s">
        <v>3388</v>
      </c>
      <c r="I317" s="299" t="s">
        <v>3385</v>
      </c>
      <c r="J317" s="45" t="str">
        <f t="shared" si="8"/>
        <v>TinBrand IMLI</v>
      </c>
      <c r="K317" s="45" t="str">
        <f t="shared" si="9"/>
        <v>TinBrand IMLI</v>
      </c>
      <c r="L317" s="244"/>
    </row>
    <row r="318" spans="1:12" ht="10.5" customHeight="1">
      <c r="A318" s="299" t="s">
        <v>2291</v>
      </c>
      <c r="B318" s="299" t="s">
        <v>3423</v>
      </c>
      <c r="C318" s="299" t="s">
        <v>4057</v>
      </c>
      <c r="D318" s="299" t="s">
        <v>2206</v>
      </c>
      <c r="E318" s="299" t="s">
        <v>1372</v>
      </c>
      <c r="F318" s="299" t="s">
        <v>3060</v>
      </c>
      <c r="G318" s="299"/>
      <c r="H318" s="299" t="s">
        <v>3384</v>
      </c>
      <c r="I318" s="299" t="s">
        <v>3385</v>
      </c>
      <c r="J318" s="45" t="str">
        <f t="shared" si="8"/>
        <v>TinBrand RBT</v>
      </c>
      <c r="K318" s="45" t="str">
        <f t="shared" si="9"/>
        <v>TinBrand RBT</v>
      </c>
      <c r="L318" s="244"/>
    </row>
    <row r="319" spans="1:12" ht="10.5" customHeight="1">
      <c r="A319" s="299" t="s">
        <v>2291</v>
      </c>
      <c r="B319" s="299" t="s">
        <v>4189</v>
      </c>
      <c r="C319" s="299" t="s">
        <v>4069</v>
      </c>
      <c r="D319" s="299" t="s">
        <v>2150</v>
      </c>
      <c r="E319" s="299" t="s">
        <v>1382</v>
      </c>
      <c r="F319" s="299" t="s">
        <v>3060</v>
      </c>
      <c r="G319" s="299"/>
      <c r="H319" s="299" t="s">
        <v>4910</v>
      </c>
      <c r="I319" s="299" t="s">
        <v>3096</v>
      </c>
      <c r="J319" s="45" t="str">
        <f t="shared" si="8"/>
        <v>TinChengfeng Metals Co Pte Ltd</v>
      </c>
      <c r="K319" s="45" t="str">
        <f t="shared" si="9"/>
        <v>TinChengfeng Metals Co Pte Ltd</v>
      </c>
      <c r="L319" s="244"/>
    </row>
    <row r="320" spans="1:12" ht="10.5" customHeight="1">
      <c r="A320" s="299" t="s">
        <v>2291</v>
      </c>
      <c r="B320" s="299" t="s">
        <v>4239</v>
      </c>
      <c r="C320" s="299" t="s">
        <v>4605</v>
      </c>
      <c r="D320" s="299" t="s">
        <v>2150</v>
      </c>
      <c r="E320" s="299" t="s">
        <v>4275</v>
      </c>
      <c r="F320" s="299" t="s">
        <v>3060</v>
      </c>
      <c r="G320" s="299"/>
      <c r="H320" s="299" t="s">
        <v>4987</v>
      </c>
      <c r="I320" s="299" t="s">
        <v>3121</v>
      </c>
      <c r="J320" s="45" t="str">
        <f t="shared" si="8"/>
        <v>TinChenzhou Yun Xiang mining limited liability company</v>
      </c>
      <c r="K320" s="45" t="str">
        <f t="shared" si="9"/>
        <v>TinChenzhou Yun Xiang mining limited liability company</v>
      </c>
      <c r="L320" s="244"/>
    </row>
    <row r="321" spans="1:12" ht="10.5" customHeight="1">
      <c r="A321" s="299" t="s">
        <v>2291</v>
      </c>
      <c r="B321" s="299" t="s">
        <v>4605</v>
      </c>
      <c r="C321" s="299" t="s">
        <v>4605</v>
      </c>
      <c r="D321" s="299" t="s">
        <v>2150</v>
      </c>
      <c r="E321" s="299" t="s">
        <v>4275</v>
      </c>
      <c r="F321" s="299" t="s">
        <v>3060</v>
      </c>
      <c r="G321" s="299"/>
      <c r="H321" s="299" t="s">
        <v>4987</v>
      </c>
      <c r="I321" s="299" t="s">
        <v>3121</v>
      </c>
      <c r="J321" s="45" t="str">
        <f t="shared" si="8"/>
        <v>TinChenzhou Yunxiang Mining and Metallurgy Co., Ltd.</v>
      </c>
      <c r="K321" s="45" t="str">
        <f t="shared" si="9"/>
        <v>TinChenzhou Yunxiang Mining and Metallurgy Co., Ltd.</v>
      </c>
      <c r="L321" s="244"/>
    </row>
    <row r="322" spans="1:12" ht="10.5" customHeight="1">
      <c r="A322" s="299" t="s">
        <v>2291</v>
      </c>
      <c r="B322" s="299" t="s">
        <v>4190</v>
      </c>
      <c r="C322" s="299" t="s">
        <v>3371</v>
      </c>
      <c r="D322" s="299" t="s">
        <v>2150</v>
      </c>
      <c r="E322" s="299" t="s">
        <v>1339</v>
      </c>
      <c r="F322" s="299" t="s">
        <v>3060</v>
      </c>
      <c r="G322" s="299"/>
      <c r="H322" s="299" t="s">
        <v>3337</v>
      </c>
      <c r="I322" s="299" t="s">
        <v>3139</v>
      </c>
      <c r="J322" s="45" t="str">
        <f t="shared" si="8"/>
        <v>TinChina Rare Metal Material Co., Ltd.</v>
      </c>
      <c r="K322" s="45" t="str">
        <f t="shared" si="9"/>
        <v>TinChina Rare Metal Material Co., Ltd.</v>
      </c>
      <c r="L322" s="244"/>
    </row>
    <row r="323" spans="1:12" ht="10.5" customHeight="1">
      <c r="A323" s="299" t="s">
        <v>2291</v>
      </c>
      <c r="B323" s="299" t="s">
        <v>4191</v>
      </c>
      <c r="C323" s="299" t="s">
        <v>2543</v>
      </c>
      <c r="D323" s="299" t="s">
        <v>2150</v>
      </c>
      <c r="E323" s="299" t="s">
        <v>1353</v>
      </c>
      <c r="F323" s="299" t="s">
        <v>3060</v>
      </c>
      <c r="G323" s="299"/>
      <c r="H323" s="299" t="s">
        <v>3400</v>
      </c>
      <c r="I323" s="299" t="s">
        <v>3373</v>
      </c>
      <c r="J323" s="45" t="str">
        <f t="shared" si="8"/>
        <v>TinChina Tin (Hechi)</v>
      </c>
      <c r="K323" s="45" t="str">
        <f t="shared" si="9"/>
        <v>TinChina Tin (Hechi)</v>
      </c>
      <c r="L323" s="244"/>
    </row>
    <row r="324" spans="1:12" ht="10.5" customHeight="1">
      <c r="A324" s="299" t="s">
        <v>2291</v>
      </c>
      <c r="B324" s="299" t="s">
        <v>2543</v>
      </c>
      <c r="C324" s="299" t="s">
        <v>2543</v>
      </c>
      <c r="D324" s="299" t="s">
        <v>2150</v>
      </c>
      <c r="E324" s="299" t="s">
        <v>1353</v>
      </c>
      <c r="F324" s="299" t="s">
        <v>3060</v>
      </c>
      <c r="G324" s="299"/>
      <c r="H324" s="299" t="s">
        <v>3400</v>
      </c>
      <c r="I324" s="299" t="s">
        <v>3373</v>
      </c>
      <c r="J324" s="45" t="str">
        <f t="shared" si="8"/>
        <v>TinChina Tin Group Co., Ltd.</v>
      </c>
      <c r="K324" s="45" t="str">
        <f t="shared" si="9"/>
        <v>TinChina Tin Group Co., Ltd.</v>
      </c>
      <c r="L324" s="244"/>
    </row>
    <row r="325" spans="1:12" ht="10.5" customHeight="1">
      <c r="A325" s="299" t="s">
        <v>2291</v>
      </c>
      <c r="B325" s="299" t="s">
        <v>4192</v>
      </c>
      <c r="C325" s="299" t="s">
        <v>2543</v>
      </c>
      <c r="D325" s="299" t="s">
        <v>2150</v>
      </c>
      <c r="E325" s="299" t="s">
        <v>1353</v>
      </c>
      <c r="F325" s="299" t="s">
        <v>3060</v>
      </c>
      <c r="G325" s="299"/>
      <c r="H325" s="299" t="s">
        <v>3400</v>
      </c>
      <c r="I325" s="299" t="s">
        <v>3373</v>
      </c>
      <c r="J325" s="45" t="str">
        <f t="shared" si="8"/>
        <v>TinChina Tin Lai Ben Smelter Co., Ltd.</v>
      </c>
      <c r="K325" s="45" t="str">
        <f t="shared" si="9"/>
        <v>TinChina Tin Lai Ben Smelter Co., Ltd.</v>
      </c>
      <c r="L325" s="244"/>
    </row>
    <row r="326" spans="1:12" ht="10.5" customHeight="1">
      <c r="A326" s="299" t="s">
        <v>2291</v>
      </c>
      <c r="B326" s="299" t="s">
        <v>54</v>
      </c>
      <c r="C326" s="299" t="s">
        <v>4621</v>
      </c>
      <c r="D326" s="299" t="s">
        <v>2150</v>
      </c>
      <c r="E326" s="299" t="s">
        <v>1383</v>
      </c>
      <c r="F326" s="299" t="s">
        <v>3060</v>
      </c>
      <c r="G326" s="299"/>
      <c r="H326" s="299" t="s">
        <v>4910</v>
      </c>
      <c r="I326" s="299" t="s">
        <v>3096</v>
      </c>
      <c r="J326" s="45" t="str">
        <f t="shared" si="8"/>
        <v>TinChina Yunnan Tin Co Ltd.</v>
      </c>
      <c r="K326" s="45" t="str">
        <f t="shared" si="9"/>
        <v>TinChina Yunnan Tin Co Ltd.</v>
      </c>
      <c r="L326" s="244"/>
    </row>
    <row r="327" spans="1:12" ht="10.5" customHeight="1">
      <c r="A327" s="299" t="s">
        <v>2291</v>
      </c>
      <c r="B327" s="299" t="s">
        <v>4039</v>
      </c>
      <c r="C327" s="299" t="s">
        <v>4039</v>
      </c>
      <c r="D327" s="299" t="s">
        <v>2150</v>
      </c>
      <c r="E327" s="299" t="s">
        <v>1340</v>
      </c>
      <c r="F327" s="299" t="s">
        <v>3060</v>
      </c>
      <c r="G327" s="299"/>
      <c r="H327" s="299" t="s">
        <v>3372</v>
      </c>
      <c r="I327" s="299" t="s">
        <v>3373</v>
      </c>
      <c r="J327" s="45" t="str">
        <f t="shared" si="8"/>
        <v>TinCNMC (Guangxi) PGMA Co., Ltd.</v>
      </c>
      <c r="K327" s="45" t="str">
        <f t="shared" si="9"/>
        <v>TinCNMC (Guangxi) PGMA Co., Ltd.</v>
      </c>
      <c r="L327" s="244"/>
    </row>
    <row r="328" spans="1:12" ht="10.5" customHeight="1">
      <c r="A328" s="299" t="s">
        <v>2291</v>
      </c>
      <c r="B328" s="299" t="s">
        <v>1477</v>
      </c>
      <c r="C328" s="299" t="s">
        <v>66</v>
      </c>
      <c r="D328" s="299" t="s">
        <v>4880</v>
      </c>
      <c r="E328" s="299" t="s">
        <v>1341</v>
      </c>
      <c r="F328" s="299" t="s">
        <v>3060</v>
      </c>
      <c r="G328" s="299"/>
      <c r="H328" s="299" t="s">
        <v>3375</v>
      </c>
      <c r="I328" s="299" t="s">
        <v>3332</v>
      </c>
      <c r="J328" s="45" t="str">
        <f t="shared" si="8"/>
        <v>TinCookson</v>
      </c>
      <c r="K328" s="45" t="str">
        <f t="shared" si="9"/>
        <v>TinCookson</v>
      </c>
      <c r="L328" s="244"/>
    </row>
    <row r="329" spans="1:12" ht="10.5" customHeight="1">
      <c r="A329" s="299" t="s">
        <v>2291</v>
      </c>
      <c r="B329" s="299" t="s">
        <v>3379</v>
      </c>
      <c r="C329" s="299" t="s">
        <v>66</v>
      </c>
      <c r="D329" s="299" t="s">
        <v>4880</v>
      </c>
      <c r="E329" s="299" t="s">
        <v>1341</v>
      </c>
      <c r="F329" s="299" t="s">
        <v>3060</v>
      </c>
      <c r="G329" s="299"/>
      <c r="H329" s="299" t="s">
        <v>3375</v>
      </c>
      <c r="I329" s="299" t="s">
        <v>3332</v>
      </c>
      <c r="J329" s="45" t="str">
        <f t="shared" si="8"/>
        <v>TinCookson (Alpha Metals Taiwan)</v>
      </c>
      <c r="K329" s="45" t="str">
        <f t="shared" si="9"/>
        <v>TinCookson (Alpha Metals Taiwan)</v>
      </c>
      <c r="L329" s="244"/>
    </row>
    <row r="330" spans="1:12" ht="10.5" customHeight="1">
      <c r="A330" s="299" t="s">
        <v>2291</v>
      </c>
      <c r="B330" s="299" t="s">
        <v>3380</v>
      </c>
      <c r="C330" s="299" t="s">
        <v>66</v>
      </c>
      <c r="D330" s="299" t="s">
        <v>4880</v>
      </c>
      <c r="E330" s="299" t="s">
        <v>1341</v>
      </c>
      <c r="F330" s="299" t="s">
        <v>3060</v>
      </c>
      <c r="G330" s="299"/>
      <c r="H330" s="299" t="s">
        <v>3375</v>
      </c>
      <c r="I330" s="299" t="s">
        <v>3332</v>
      </c>
      <c r="J330" s="45" t="str">
        <f t="shared" ref="J330:J393" si="10">A330&amp;B330</f>
        <v>TinCookson Alpha Metals (Shenzhen) Co., Ltd.</v>
      </c>
      <c r="K330" s="45" t="str">
        <f t="shared" ref="K330:K393" si="11">A330&amp;B330</f>
        <v>TinCookson Alpha Metals (Shenzhen) Co., Ltd.</v>
      </c>
      <c r="L330" s="244"/>
    </row>
    <row r="331" spans="1:12" ht="10.5" customHeight="1">
      <c r="A331" s="299" t="s">
        <v>2291</v>
      </c>
      <c r="B331" s="299" t="s">
        <v>4033</v>
      </c>
      <c r="C331" s="299" t="s">
        <v>3381</v>
      </c>
      <c r="D331" s="299" t="s">
        <v>2139</v>
      </c>
      <c r="E331" s="299" t="s">
        <v>1342</v>
      </c>
      <c r="F331" s="299" t="s">
        <v>3060</v>
      </c>
      <c r="G331" s="299"/>
      <c r="H331" s="299" t="s">
        <v>3382</v>
      </c>
      <c r="I331" s="299" t="s">
        <v>3383</v>
      </c>
      <c r="J331" s="45" t="str">
        <f t="shared" si="10"/>
        <v>TinCooper Santa</v>
      </c>
      <c r="K331" s="45" t="str">
        <f t="shared" si="11"/>
        <v>TinCooper Santa</v>
      </c>
      <c r="L331" s="244"/>
    </row>
    <row r="332" spans="1:12" ht="10.5" customHeight="1">
      <c r="A332" s="299" t="s">
        <v>2291</v>
      </c>
      <c r="B332" s="299" t="s">
        <v>3381</v>
      </c>
      <c r="C332" s="299" t="s">
        <v>3381</v>
      </c>
      <c r="D332" s="299" t="s">
        <v>2139</v>
      </c>
      <c r="E332" s="299" t="s">
        <v>1342</v>
      </c>
      <c r="F332" s="299" t="s">
        <v>3060</v>
      </c>
      <c r="G332" s="299"/>
      <c r="H332" s="299" t="s">
        <v>3382</v>
      </c>
      <c r="I332" s="299" t="s">
        <v>3383</v>
      </c>
      <c r="J332" s="45" t="str">
        <f t="shared" si="10"/>
        <v>TinCooperativa Metalurgica de Rondônia Ltda.</v>
      </c>
      <c r="K332" s="45" t="str">
        <f t="shared" si="11"/>
        <v>TinCooperativa Metalurgica de Rondônia Ltda.</v>
      </c>
      <c r="L332" s="244"/>
    </row>
    <row r="333" spans="1:12" ht="10.5" customHeight="1">
      <c r="A333" s="299" t="s">
        <v>2291</v>
      </c>
      <c r="B333" s="299" t="s">
        <v>4607</v>
      </c>
      <c r="C333" s="299" t="s">
        <v>3381</v>
      </c>
      <c r="D333" s="299" t="s">
        <v>2139</v>
      </c>
      <c r="E333" s="299" t="s">
        <v>1342</v>
      </c>
      <c r="F333" s="299" t="s">
        <v>3060</v>
      </c>
      <c r="G333" s="299"/>
      <c r="H333" s="299" t="s">
        <v>3382</v>
      </c>
      <c r="I333" s="299" t="s">
        <v>3383</v>
      </c>
      <c r="J333" s="45" t="str">
        <f t="shared" si="10"/>
        <v>TinCooperMetal</v>
      </c>
      <c r="K333" s="45" t="str">
        <f t="shared" si="11"/>
        <v>TinCooperMetal</v>
      </c>
      <c r="L333" s="244"/>
    </row>
    <row r="334" spans="1:12" ht="10.5" customHeight="1">
      <c r="A334" s="299" t="s">
        <v>2291</v>
      </c>
      <c r="B334" s="299" t="s">
        <v>3451</v>
      </c>
      <c r="C334" s="299" t="s">
        <v>3451</v>
      </c>
      <c r="D334" s="299" t="s">
        <v>2206</v>
      </c>
      <c r="E334" s="299" t="s">
        <v>3452</v>
      </c>
      <c r="F334" s="299" t="s">
        <v>3060</v>
      </c>
      <c r="G334" s="299"/>
      <c r="H334" s="299" t="s">
        <v>3384</v>
      </c>
      <c r="I334" s="299" t="s">
        <v>3385</v>
      </c>
      <c r="J334" s="45" t="str">
        <f t="shared" si="10"/>
        <v>TinCV Ayi Jaya</v>
      </c>
      <c r="K334" s="45" t="str">
        <f t="shared" si="11"/>
        <v>TinCV Ayi Jaya</v>
      </c>
      <c r="L334" s="244"/>
    </row>
    <row r="335" spans="1:12" ht="10.5" customHeight="1">
      <c r="A335" s="299" t="s">
        <v>2291</v>
      </c>
      <c r="B335" s="299" t="s">
        <v>4271</v>
      </c>
      <c r="C335" s="299" t="s">
        <v>4271</v>
      </c>
      <c r="D335" s="299" t="s">
        <v>2206</v>
      </c>
      <c r="E335" s="299" t="s">
        <v>4272</v>
      </c>
      <c r="F335" s="299" t="s">
        <v>3060</v>
      </c>
      <c r="G335" s="299"/>
      <c r="H335" s="299" t="s">
        <v>3388</v>
      </c>
      <c r="I335" s="299" t="s">
        <v>3385</v>
      </c>
      <c r="J335" s="45" t="str">
        <f t="shared" si="10"/>
        <v>TinCV Dua Sekawan</v>
      </c>
      <c r="K335" s="45" t="str">
        <f t="shared" si="11"/>
        <v>TinCV Dua Sekawan</v>
      </c>
      <c r="L335" s="244"/>
    </row>
    <row r="336" spans="1:12" ht="10.5" customHeight="1">
      <c r="A336" s="299" t="s">
        <v>2291</v>
      </c>
      <c r="B336" s="299" t="s">
        <v>2628</v>
      </c>
      <c r="C336" s="299" t="s">
        <v>2628</v>
      </c>
      <c r="D336" s="299" t="s">
        <v>2206</v>
      </c>
      <c r="E336" s="299" t="s">
        <v>2629</v>
      </c>
      <c r="F336" s="299" t="s">
        <v>3060</v>
      </c>
      <c r="G336" s="299"/>
      <c r="H336" s="299" t="s">
        <v>3384</v>
      </c>
      <c r="I336" s="299" t="s">
        <v>3385</v>
      </c>
      <c r="J336" s="45" t="str">
        <f t="shared" si="10"/>
        <v>TinCV Gita Pesona</v>
      </c>
      <c r="K336" s="45" t="str">
        <f t="shared" si="11"/>
        <v>TinCV Gita Pesona</v>
      </c>
      <c r="L336" s="244"/>
    </row>
    <row r="337" spans="1:20" ht="10.5" customHeight="1">
      <c r="A337" s="299" t="s">
        <v>2291</v>
      </c>
      <c r="B337" s="299" t="s">
        <v>4617</v>
      </c>
      <c r="C337" s="299" t="s">
        <v>4137</v>
      </c>
      <c r="D337" s="299" t="s">
        <v>2206</v>
      </c>
      <c r="E337" s="299" t="s">
        <v>2630</v>
      </c>
      <c r="F337" s="299" t="s">
        <v>3060</v>
      </c>
      <c r="G337" s="299"/>
      <c r="H337" s="299" t="s">
        <v>3386</v>
      </c>
      <c r="I337" s="299" t="s">
        <v>3385</v>
      </c>
      <c r="J337" s="45" t="str">
        <f t="shared" si="10"/>
        <v>TinCV JusTindo</v>
      </c>
      <c r="K337" s="45" t="str">
        <f t="shared" si="11"/>
        <v>TinCV JusTindo</v>
      </c>
      <c r="L337" s="244"/>
    </row>
    <row r="338" spans="1:20" ht="10.5" customHeight="1">
      <c r="A338" s="299" t="s">
        <v>2291</v>
      </c>
      <c r="B338" s="299" t="s">
        <v>4032</v>
      </c>
      <c r="C338" s="299" t="s">
        <v>4174</v>
      </c>
      <c r="D338" s="299" t="s">
        <v>2206</v>
      </c>
      <c r="E338" s="299" t="s">
        <v>2631</v>
      </c>
      <c r="F338" s="299" t="s">
        <v>3060</v>
      </c>
      <c r="G338" s="299"/>
      <c r="H338" s="299" t="s">
        <v>4909</v>
      </c>
      <c r="I338" s="299" t="s">
        <v>3385</v>
      </c>
      <c r="J338" s="45" t="str">
        <f t="shared" si="10"/>
        <v>TinCV Nurjanah</v>
      </c>
      <c r="K338" s="45" t="str">
        <f t="shared" si="11"/>
        <v>TinCV Nurjanah</v>
      </c>
      <c r="L338" s="244"/>
    </row>
    <row r="339" spans="1:20" ht="10.5" customHeight="1">
      <c r="A339" s="299" t="s">
        <v>2291</v>
      </c>
      <c r="B339" s="299" t="s">
        <v>1478</v>
      </c>
      <c r="C339" s="299" t="s">
        <v>1478</v>
      </c>
      <c r="D339" s="299" t="s">
        <v>2206</v>
      </c>
      <c r="E339" s="299" t="s">
        <v>1343</v>
      </c>
      <c r="F339" s="299" t="s">
        <v>3060</v>
      </c>
      <c r="G339" s="299"/>
      <c r="H339" s="299" t="s">
        <v>3387</v>
      </c>
      <c r="I339" s="299" t="s">
        <v>3385</v>
      </c>
      <c r="J339" s="45" t="str">
        <f t="shared" si="10"/>
        <v>TinCV Serumpun Sebalai</v>
      </c>
      <c r="K339" s="45" t="str">
        <f t="shared" si="11"/>
        <v>TinCV Serumpun Sebalai</v>
      </c>
      <c r="T339" s="244"/>
    </row>
    <row r="340" spans="1:20" ht="10.5" customHeight="1">
      <c r="A340" s="299" t="s">
        <v>2291</v>
      </c>
      <c r="B340" s="299" t="s">
        <v>4240</v>
      </c>
      <c r="C340" s="299" t="s">
        <v>4240</v>
      </c>
      <c r="D340" s="299" t="s">
        <v>2206</v>
      </c>
      <c r="E340" s="299" t="s">
        <v>4241</v>
      </c>
      <c r="F340" s="299" t="s">
        <v>3060</v>
      </c>
      <c r="G340" s="299"/>
      <c r="H340" s="299" t="s">
        <v>3388</v>
      </c>
      <c r="I340" s="299" t="s">
        <v>3385</v>
      </c>
      <c r="J340" s="45" t="str">
        <f t="shared" si="10"/>
        <v>TinCV Tiga Sekawan</v>
      </c>
      <c r="K340" s="45" t="str">
        <f t="shared" si="11"/>
        <v>TinCV Tiga Sekawan</v>
      </c>
      <c r="T340"/>
    </row>
    <row r="341" spans="1:20" ht="10.5" customHeight="1">
      <c r="A341" s="299" t="s">
        <v>2291</v>
      </c>
      <c r="B341" s="299" t="s">
        <v>1479</v>
      </c>
      <c r="C341" s="299" t="s">
        <v>1479</v>
      </c>
      <c r="D341" s="299" t="s">
        <v>2206</v>
      </c>
      <c r="E341" s="299" t="s">
        <v>1344</v>
      </c>
      <c r="F341" s="299" t="s">
        <v>3060</v>
      </c>
      <c r="G341" s="299"/>
      <c r="H341" s="299" t="s">
        <v>3388</v>
      </c>
      <c r="I341" s="299" t="s">
        <v>3385</v>
      </c>
      <c r="J341" s="45" t="str">
        <f t="shared" si="10"/>
        <v>TinCV United Smelting</v>
      </c>
      <c r="K341" s="45" t="str">
        <f t="shared" si="11"/>
        <v>TinCV United Smelting</v>
      </c>
      <c r="T341"/>
    </row>
    <row r="342" spans="1:20" ht="10.5" customHeight="1">
      <c r="A342" s="299" t="s">
        <v>2291</v>
      </c>
      <c r="B342" s="299" t="s">
        <v>2656</v>
      </c>
      <c r="C342" s="299" t="s">
        <v>2656</v>
      </c>
      <c r="D342" s="299" t="s">
        <v>2206</v>
      </c>
      <c r="E342" s="299" t="s">
        <v>2657</v>
      </c>
      <c r="F342" s="299" t="s">
        <v>3060</v>
      </c>
      <c r="G342" s="299"/>
      <c r="H342" s="299" t="s">
        <v>3388</v>
      </c>
      <c r="I342" s="299" t="s">
        <v>3385</v>
      </c>
      <c r="J342" s="45" t="str">
        <f t="shared" si="10"/>
        <v>TinCV Venus Inti Perkasa</v>
      </c>
      <c r="K342" s="45" t="str">
        <f t="shared" si="11"/>
        <v>TinCV Venus Inti Perkasa</v>
      </c>
      <c r="T342"/>
    </row>
    <row r="343" spans="1:20" ht="10.5" customHeight="1">
      <c r="A343" s="299" t="s">
        <v>2291</v>
      </c>
      <c r="B343" s="299" t="s">
        <v>1759</v>
      </c>
      <c r="C343" s="299" t="s">
        <v>1759</v>
      </c>
      <c r="D343" s="299" t="s">
        <v>2217</v>
      </c>
      <c r="E343" s="299" t="s">
        <v>2680</v>
      </c>
      <c r="F343" s="299" t="s">
        <v>3060</v>
      </c>
      <c r="G343" s="299"/>
      <c r="H343" s="299" t="s">
        <v>3108</v>
      </c>
      <c r="I343" s="299" t="s">
        <v>3109</v>
      </c>
      <c r="J343" s="45" t="str">
        <f t="shared" si="10"/>
        <v>TinDowa</v>
      </c>
      <c r="K343" s="45" t="str">
        <f t="shared" si="11"/>
        <v>TinDowa</v>
      </c>
      <c r="T343"/>
    </row>
    <row r="344" spans="1:20" ht="10.5" customHeight="1">
      <c r="A344" s="299" t="s">
        <v>2291</v>
      </c>
      <c r="B344" s="299" t="s">
        <v>3389</v>
      </c>
      <c r="C344" s="299" t="s">
        <v>1759</v>
      </c>
      <c r="D344" s="299" t="s">
        <v>2217</v>
      </c>
      <c r="E344" s="299" t="s">
        <v>2680</v>
      </c>
      <c r="F344" s="299" t="s">
        <v>3060</v>
      </c>
      <c r="G344" s="299"/>
      <c r="H344" s="299" t="s">
        <v>3108</v>
      </c>
      <c r="I344" s="299" t="s">
        <v>3109</v>
      </c>
      <c r="J344" s="45" t="str">
        <f t="shared" si="10"/>
        <v>TinDowa Metaltech Co., Ltd.</v>
      </c>
      <c r="K344" s="45" t="str">
        <f t="shared" si="11"/>
        <v>TinDowa Metaltech Co., Ltd.</v>
      </c>
      <c r="T344"/>
    </row>
    <row r="345" spans="1:20" ht="10.5" customHeight="1">
      <c r="A345" s="299" t="s">
        <v>2291</v>
      </c>
      <c r="B345" s="299" t="s">
        <v>3453</v>
      </c>
      <c r="C345" s="299" t="s">
        <v>3453</v>
      </c>
      <c r="D345" s="299" t="s">
        <v>1737</v>
      </c>
      <c r="E345" s="299" t="s">
        <v>3454</v>
      </c>
      <c r="F345" s="299" t="s">
        <v>3060</v>
      </c>
      <c r="G345" s="299"/>
      <c r="H345" s="299" t="s">
        <v>3455</v>
      </c>
      <c r="I345" s="299" t="s">
        <v>3456</v>
      </c>
      <c r="J345" s="45" t="str">
        <f t="shared" si="10"/>
        <v>TinElectro-Mechanical Facility of the Cao Bang Minerals &amp; Metallurgy Joint Stock Company</v>
      </c>
      <c r="K345" s="45" t="str">
        <f t="shared" si="11"/>
        <v>TinElectro-Mechanical Facility of the Cao Bang Minerals &amp; Metallurgy Joint Stock Company</v>
      </c>
      <c r="T345"/>
    </row>
    <row r="346" spans="1:20" ht="10.5" customHeight="1">
      <c r="A346" s="299" t="s">
        <v>2291</v>
      </c>
      <c r="B346" s="299" t="s">
        <v>4608</v>
      </c>
      <c r="C346" s="299" t="s">
        <v>4608</v>
      </c>
      <c r="D346" s="299" t="s">
        <v>2174</v>
      </c>
      <c r="E346" s="299" t="s">
        <v>3471</v>
      </c>
      <c r="F346" s="299" t="s">
        <v>3060</v>
      </c>
      <c r="G346" s="299"/>
      <c r="H346" s="299" t="s">
        <v>3472</v>
      </c>
      <c r="I346" s="299" t="s">
        <v>3473</v>
      </c>
      <c r="J346" s="45" t="str">
        <f t="shared" si="10"/>
        <v>TinElmet S.L.U.</v>
      </c>
      <c r="K346" s="45" t="str">
        <f t="shared" si="11"/>
        <v>TinElmet S.L.U.</v>
      </c>
      <c r="T346"/>
    </row>
    <row r="347" spans="1:20" ht="10.5" customHeight="1">
      <c r="A347" s="299" t="s">
        <v>2291</v>
      </c>
      <c r="B347" s="299" t="s">
        <v>1480</v>
      </c>
      <c r="C347" s="299" t="s">
        <v>1480</v>
      </c>
      <c r="D347" s="299" t="s">
        <v>4874</v>
      </c>
      <c r="E347" s="299" t="s">
        <v>1345</v>
      </c>
      <c r="F347" s="299" t="s">
        <v>3060</v>
      </c>
      <c r="G347" s="299"/>
      <c r="H347" s="299" t="s">
        <v>3390</v>
      </c>
      <c r="I347" s="299" t="s">
        <v>3391</v>
      </c>
      <c r="J347" s="45" t="str">
        <f t="shared" si="10"/>
        <v>TinEM Vinto</v>
      </c>
      <c r="K347" s="45" t="str">
        <f t="shared" si="11"/>
        <v>TinEM Vinto</v>
      </c>
      <c r="T347"/>
    </row>
    <row r="348" spans="1:20" ht="10.5" customHeight="1">
      <c r="A348" s="299" t="s">
        <v>2291</v>
      </c>
      <c r="B348" s="299" t="s">
        <v>4193</v>
      </c>
      <c r="C348" s="299" t="s">
        <v>1480</v>
      </c>
      <c r="D348" s="299" t="s">
        <v>4874</v>
      </c>
      <c r="E348" s="299" t="s">
        <v>1345</v>
      </c>
      <c r="F348" s="299" t="s">
        <v>3060</v>
      </c>
      <c r="G348" s="299"/>
      <c r="H348" s="299" t="s">
        <v>3390</v>
      </c>
      <c r="I348" s="299" t="s">
        <v>3391</v>
      </c>
      <c r="J348" s="45" t="str">
        <f t="shared" si="10"/>
        <v>TinEmpresa Metalúrgica Vinto</v>
      </c>
      <c r="K348" s="45" t="str">
        <f t="shared" si="11"/>
        <v>TinEmpresa Metalúrgica Vinto</v>
      </c>
      <c r="T348"/>
    </row>
    <row r="349" spans="1:20" ht="10.5" customHeight="1">
      <c r="A349" s="299" t="s">
        <v>2291</v>
      </c>
      <c r="B349" s="299" t="s">
        <v>1907</v>
      </c>
      <c r="C349" s="299" t="s">
        <v>1480</v>
      </c>
      <c r="D349" s="299" t="s">
        <v>4874</v>
      </c>
      <c r="E349" s="299" t="s">
        <v>1345</v>
      </c>
      <c r="F349" s="299" t="s">
        <v>3060</v>
      </c>
      <c r="G349" s="299"/>
      <c r="H349" s="299" t="s">
        <v>3390</v>
      </c>
      <c r="I349" s="299" t="s">
        <v>3391</v>
      </c>
      <c r="J349" s="45" t="str">
        <f t="shared" si="10"/>
        <v>TinEmpressa Nacional de Fundiciones (ENAF)</v>
      </c>
      <c r="K349" s="45" t="str">
        <f t="shared" si="11"/>
        <v>TinEmpressa Nacional de Fundiciones (ENAF)</v>
      </c>
      <c r="T349"/>
    </row>
    <row r="350" spans="1:20" ht="10.5" customHeight="1">
      <c r="A350" s="299" t="s">
        <v>2291</v>
      </c>
      <c r="B350" s="299" t="s">
        <v>55</v>
      </c>
      <c r="C350" s="299" t="s">
        <v>1480</v>
      </c>
      <c r="D350" s="299" t="s">
        <v>4874</v>
      </c>
      <c r="E350" s="299" t="s">
        <v>1345</v>
      </c>
      <c r="F350" s="299" t="s">
        <v>3060</v>
      </c>
      <c r="G350" s="299"/>
      <c r="H350" s="299" t="s">
        <v>3390</v>
      </c>
      <c r="I350" s="299" t="s">
        <v>3391</v>
      </c>
      <c r="J350" s="45" t="str">
        <f t="shared" si="10"/>
        <v>TinENAF</v>
      </c>
      <c r="K350" s="45" t="str">
        <f t="shared" si="11"/>
        <v>TinENAF</v>
      </c>
      <c r="T350"/>
    </row>
    <row r="351" spans="1:20" ht="10.5" customHeight="1">
      <c r="A351" s="299" t="s">
        <v>2291</v>
      </c>
      <c r="B351" s="299" t="s">
        <v>1346</v>
      </c>
      <c r="C351" s="299" t="s">
        <v>1346</v>
      </c>
      <c r="D351" s="299" t="s">
        <v>2139</v>
      </c>
      <c r="E351" s="299" t="s">
        <v>1347</v>
      </c>
      <c r="F351" s="299" t="s">
        <v>3060</v>
      </c>
      <c r="G351" s="299"/>
      <c r="H351" s="299" t="s">
        <v>3382</v>
      </c>
      <c r="I351" s="299" t="s">
        <v>3392</v>
      </c>
      <c r="J351" s="45" t="str">
        <f t="shared" si="10"/>
        <v>TinEstanho de Rondônia S.A.</v>
      </c>
      <c r="K351" s="45" t="str">
        <f t="shared" si="11"/>
        <v>TinEstanho de Rondônia S.A.</v>
      </c>
      <c r="T351"/>
    </row>
    <row r="352" spans="1:20" ht="10.5" customHeight="1">
      <c r="A352" s="299" t="s">
        <v>2291</v>
      </c>
      <c r="B352" s="299" t="s">
        <v>1436</v>
      </c>
      <c r="C352" s="299" t="s">
        <v>1436</v>
      </c>
      <c r="D352" s="299" t="s">
        <v>1682</v>
      </c>
      <c r="E352" s="299" t="s">
        <v>1348</v>
      </c>
      <c r="F352" s="299" t="s">
        <v>3060</v>
      </c>
      <c r="G352" s="299"/>
      <c r="H352" s="299" t="s">
        <v>3395</v>
      </c>
      <c r="I352" s="299" t="s">
        <v>3396</v>
      </c>
      <c r="J352" s="45" t="str">
        <f t="shared" si="10"/>
        <v>TinFenix Metals</v>
      </c>
      <c r="K352" s="45" t="str">
        <f t="shared" si="11"/>
        <v>TinFenix Metals</v>
      </c>
      <c r="T352"/>
    </row>
    <row r="353" spans="1:20" ht="10.5" customHeight="1">
      <c r="A353" s="299" t="s">
        <v>2291</v>
      </c>
      <c r="B353" s="299" t="s">
        <v>3413</v>
      </c>
      <c r="C353" s="299" t="s">
        <v>1925</v>
      </c>
      <c r="D353" s="299" t="s">
        <v>1678</v>
      </c>
      <c r="E353" s="299" t="s">
        <v>1356</v>
      </c>
      <c r="F353" s="299" t="s">
        <v>3060</v>
      </c>
      <c r="G353" s="299"/>
      <c r="H353" s="299" t="s">
        <v>3411</v>
      </c>
      <c r="I353" s="299" t="s">
        <v>3412</v>
      </c>
      <c r="J353" s="45" t="str">
        <f t="shared" si="10"/>
        <v>TinFunsur Smelter</v>
      </c>
      <c r="K353" s="45" t="str">
        <f t="shared" si="11"/>
        <v>TinFunsur Smelter</v>
      </c>
      <c r="T353"/>
    </row>
    <row r="354" spans="1:20" ht="10.5" customHeight="1">
      <c r="A354" s="299" t="s">
        <v>2291</v>
      </c>
      <c r="B354" s="299" t="s">
        <v>4986</v>
      </c>
      <c r="C354" s="299" t="s">
        <v>4069</v>
      </c>
      <c r="D354" s="299" t="s">
        <v>2150</v>
      </c>
      <c r="E354" s="299" t="s">
        <v>1382</v>
      </c>
      <c r="F354" s="299" t="s">
        <v>3060</v>
      </c>
      <c r="G354" s="299"/>
      <c r="H354" s="299" t="s">
        <v>4910</v>
      </c>
      <c r="I354" s="299" t="s">
        <v>3096</v>
      </c>
      <c r="J354" s="45" t="str">
        <f t="shared" si="10"/>
        <v>TinGejiu City Datun Chengfeng Smelter</v>
      </c>
      <c r="K354" s="45" t="str">
        <f t="shared" si="11"/>
        <v>TinGejiu City Datun Chengfeng Smelter</v>
      </c>
      <c r="T354"/>
    </row>
    <row r="355" spans="1:20" ht="10.5" customHeight="1">
      <c r="A355" s="299" t="s">
        <v>2291</v>
      </c>
      <c r="B355" s="299" t="s">
        <v>4609</v>
      </c>
      <c r="C355" s="299" t="s">
        <v>4609</v>
      </c>
      <c r="D355" s="299" t="s">
        <v>2150</v>
      </c>
      <c r="E355" s="299" t="s">
        <v>4242</v>
      </c>
      <c r="F355" s="299" t="s">
        <v>3060</v>
      </c>
      <c r="G355" s="299"/>
      <c r="H355" s="299" t="s">
        <v>4910</v>
      </c>
      <c r="I355" s="299" t="s">
        <v>3096</v>
      </c>
      <c r="J355" s="45" t="str">
        <f t="shared" si="10"/>
        <v>TinGejiu Fengming Metallurgy Chemical Plant</v>
      </c>
      <c r="K355" s="45" t="str">
        <f t="shared" si="11"/>
        <v>TinGejiu Fengming Metallurgy Chemical Plant</v>
      </c>
      <c r="T355"/>
    </row>
    <row r="356" spans="1:20" ht="10.5" customHeight="1">
      <c r="A356" s="299" t="s">
        <v>2291</v>
      </c>
      <c r="B356" s="299" t="s">
        <v>4610</v>
      </c>
      <c r="C356" s="299" t="s">
        <v>4610</v>
      </c>
      <c r="D356" s="299" t="s">
        <v>2150</v>
      </c>
      <c r="E356" s="299" t="s">
        <v>4611</v>
      </c>
      <c r="F356" s="299" t="s">
        <v>3060</v>
      </c>
      <c r="G356" s="299"/>
      <c r="H356" s="299" t="s">
        <v>4910</v>
      </c>
      <c r="I356" s="299" t="s">
        <v>3096</v>
      </c>
      <c r="J356" s="45" t="str">
        <f t="shared" si="10"/>
        <v>TinGejiu Jinye Mineral Company</v>
      </c>
      <c r="K356" s="45" t="str">
        <f t="shared" si="11"/>
        <v>TinGejiu Jinye Mineral Company</v>
      </c>
      <c r="T356"/>
    </row>
    <row r="357" spans="1:20" ht="10.5" customHeight="1">
      <c r="A357" s="299" t="s">
        <v>2291</v>
      </c>
      <c r="B357" s="299" t="s">
        <v>2705</v>
      </c>
      <c r="C357" s="299" t="s">
        <v>2705</v>
      </c>
      <c r="D357" s="299" t="s">
        <v>2150</v>
      </c>
      <c r="E357" s="299" t="s">
        <v>1352</v>
      </c>
      <c r="F357" s="299" t="s">
        <v>3060</v>
      </c>
      <c r="G357" s="299"/>
      <c r="H357" s="299" t="s">
        <v>4910</v>
      </c>
      <c r="I357" s="299" t="s">
        <v>3096</v>
      </c>
      <c r="J357" s="45" t="str">
        <f t="shared" si="10"/>
        <v>TinGejiu Kai Meng Industry and Trade LLC</v>
      </c>
      <c r="K357" s="45" t="str">
        <f t="shared" si="11"/>
        <v>TinGejiu Kai Meng Industry and Trade LLC</v>
      </c>
      <c r="T357"/>
    </row>
    <row r="358" spans="1:20" ht="10.5" customHeight="1">
      <c r="A358" s="299" t="s">
        <v>2291</v>
      </c>
      <c r="B358" s="299" t="s">
        <v>4042</v>
      </c>
      <c r="C358" s="299" t="s">
        <v>4042</v>
      </c>
      <c r="D358" s="299" t="s">
        <v>2150</v>
      </c>
      <c r="E358" s="299" t="s">
        <v>1349</v>
      </c>
      <c r="F358" s="299" t="s">
        <v>3060</v>
      </c>
      <c r="G358" s="299"/>
      <c r="H358" s="299" t="s">
        <v>4910</v>
      </c>
      <c r="I358" s="299" t="s">
        <v>3096</v>
      </c>
      <c r="J358" s="45" t="str">
        <f t="shared" si="10"/>
        <v>TinGejiu Non-Ferrous Metal Processing Co., Ltd.</v>
      </c>
      <c r="K358" s="45" t="str">
        <f t="shared" si="11"/>
        <v>TinGejiu Non-Ferrous Metal Processing Co., Ltd.</v>
      </c>
      <c r="T358"/>
    </row>
    <row r="359" spans="1:20" ht="10.5" customHeight="1">
      <c r="A359" s="299" t="s">
        <v>2291</v>
      </c>
      <c r="B359" s="299" t="s">
        <v>3435</v>
      </c>
      <c r="C359" s="299" t="s">
        <v>3435</v>
      </c>
      <c r="D359" s="299" t="s">
        <v>2150</v>
      </c>
      <c r="E359" s="299" t="s">
        <v>3436</v>
      </c>
      <c r="F359" s="299" t="s">
        <v>3060</v>
      </c>
      <c r="G359" s="299"/>
      <c r="H359" s="299" t="s">
        <v>4910</v>
      </c>
      <c r="I359" s="299" t="s">
        <v>3096</v>
      </c>
      <c r="J359" s="45" t="str">
        <f t="shared" si="10"/>
        <v>TinGejiu Yunxin Nonferrous Electrolysis Co., Ltd.</v>
      </c>
      <c r="K359" s="45" t="str">
        <f t="shared" si="11"/>
        <v>TinGejiu Yunxin Nonferrous Electrolysis Co., Ltd.</v>
      </c>
      <c r="T359"/>
    </row>
    <row r="360" spans="1:20" ht="10.5" customHeight="1">
      <c r="A360" s="299" t="s">
        <v>2291</v>
      </c>
      <c r="B360" s="299" t="s">
        <v>1481</v>
      </c>
      <c r="C360" s="299" t="s">
        <v>3397</v>
      </c>
      <c r="D360" s="299" t="s">
        <v>2150</v>
      </c>
      <c r="E360" s="299" t="s">
        <v>1350</v>
      </c>
      <c r="F360" s="299" t="s">
        <v>3060</v>
      </c>
      <c r="G360" s="299"/>
      <c r="H360" s="299" t="s">
        <v>4910</v>
      </c>
      <c r="I360" s="299" t="s">
        <v>3096</v>
      </c>
      <c r="J360" s="45" t="str">
        <f t="shared" si="10"/>
        <v>TinGejiu Zi-Li</v>
      </c>
      <c r="K360" s="45" t="str">
        <f t="shared" si="11"/>
        <v>TinGejiu Zi-Li</v>
      </c>
      <c r="T360"/>
    </row>
    <row r="361" spans="1:20" ht="10.5" customHeight="1">
      <c r="A361" s="299" t="s">
        <v>2291</v>
      </c>
      <c r="B361" s="299" t="s">
        <v>3397</v>
      </c>
      <c r="C361" s="299" t="s">
        <v>3397</v>
      </c>
      <c r="D361" s="299" t="s">
        <v>2150</v>
      </c>
      <c r="E361" s="299" t="s">
        <v>1350</v>
      </c>
      <c r="F361" s="299" t="s">
        <v>3060</v>
      </c>
      <c r="G361" s="299"/>
      <c r="H361" s="299" t="s">
        <v>4910</v>
      </c>
      <c r="I361" s="299" t="s">
        <v>3096</v>
      </c>
      <c r="J361" s="45" t="str">
        <f t="shared" si="10"/>
        <v>TinGejiu Zili Mining And Metallurgy Co., Ltd.</v>
      </c>
      <c r="K361" s="45" t="str">
        <f t="shared" si="11"/>
        <v>TinGejiu Zili Mining And Metallurgy Co., Ltd.</v>
      </c>
      <c r="T361"/>
    </row>
    <row r="362" spans="1:20" ht="10.5" customHeight="1">
      <c r="A362" s="299" t="s">
        <v>2291</v>
      </c>
      <c r="B362" s="299" t="s">
        <v>3401</v>
      </c>
      <c r="C362" s="299" t="s">
        <v>2543</v>
      </c>
      <c r="D362" s="299" t="s">
        <v>2150</v>
      </c>
      <c r="E362" s="299" t="s">
        <v>1353</v>
      </c>
      <c r="F362" s="299" t="s">
        <v>3060</v>
      </c>
      <c r="G362" s="299"/>
      <c r="H362" s="299" t="s">
        <v>3400</v>
      </c>
      <c r="I362" s="299" t="s">
        <v>3373</v>
      </c>
      <c r="J362" s="45" t="str">
        <f t="shared" si="10"/>
        <v>TinGuang Xi Liu Xhou</v>
      </c>
      <c r="K362" s="45" t="str">
        <f t="shared" si="11"/>
        <v>TinGuang Xi Liu Xhou</v>
      </c>
      <c r="T362"/>
    </row>
    <row r="363" spans="1:20" ht="10.5" customHeight="1">
      <c r="A363" s="299" t="s">
        <v>2291</v>
      </c>
      <c r="B363" s="299" t="s">
        <v>4606</v>
      </c>
      <c r="C363" s="299" t="s">
        <v>2543</v>
      </c>
      <c r="D363" s="299" t="s">
        <v>2150</v>
      </c>
      <c r="E363" s="299" t="s">
        <v>1353</v>
      </c>
      <c r="F363" s="299" t="s">
        <v>3060</v>
      </c>
      <c r="G363" s="299"/>
      <c r="H363" s="299" t="s">
        <v>3400</v>
      </c>
      <c r="I363" s="299" t="s">
        <v>3373</v>
      </c>
      <c r="J363" s="45" t="str">
        <f t="shared" si="10"/>
        <v>TinGuang Xi Liu Zhou</v>
      </c>
      <c r="K363" s="45" t="str">
        <f t="shared" si="11"/>
        <v>TinGuang Xi Liu Zhou</v>
      </c>
      <c r="T363"/>
    </row>
    <row r="364" spans="1:20" ht="10.5" customHeight="1">
      <c r="A364" s="299" t="s">
        <v>2291</v>
      </c>
      <c r="B364" s="299" t="s">
        <v>56</v>
      </c>
      <c r="C364" s="299" t="s">
        <v>2543</v>
      </c>
      <c r="D364" s="299" t="s">
        <v>2150</v>
      </c>
      <c r="E364" s="299" t="s">
        <v>1353</v>
      </c>
      <c r="F364" s="299" t="s">
        <v>3060</v>
      </c>
      <c r="G364" s="299"/>
      <c r="H364" s="299" t="s">
        <v>3400</v>
      </c>
      <c r="I364" s="299" t="s">
        <v>3373</v>
      </c>
      <c r="J364" s="45" t="str">
        <f t="shared" si="10"/>
        <v>TinGuangXi China Tin</v>
      </c>
      <c r="K364" s="45" t="str">
        <f t="shared" si="11"/>
        <v>TinGuangXi China Tin</v>
      </c>
      <c r="T364"/>
    </row>
    <row r="365" spans="1:20" ht="10.5" customHeight="1">
      <c r="A365" s="299" t="s">
        <v>2291</v>
      </c>
      <c r="B365" s="299" t="s">
        <v>2340</v>
      </c>
      <c r="C365" s="299" t="s">
        <v>4039</v>
      </c>
      <c r="D365" s="299" t="s">
        <v>2150</v>
      </c>
      <c r="E365" s="299" t="s">
        <v>1340</v>
      </c>
      <c r="F365" s="299" t="s">
        <v>3060</v>
      </c>
      <c r="G365" s="299"/>
      <c r="H365" s="299" t="s">
        <v>3372</v>
      </c>
      <c r="I365" s="299" t="s">
        <v>3373</v>
      </c>
      <c r="J365" s="45" t="str">
        <f t="shared" si="10"/>
        <v>TinGuangxi Pinggui PGMA Co. Ltd.</v>
      </c>
      <c r="K365" s="45" t="str">
        <f t="shared" si="11"/>
        <v>TinGuangxi Pinggui PGMA Co. Ltd.</v>
      </c>
      <c r="T365"/>
    </row>
    <row r="366" spans="1:20" ht="10.5" customHeight="1">
      <c r="A366" s="299" t="s">
        <v>2291</v>
      </c>
      <c r="B366" s="299" t="s">
        <v>4243</v>
      </c>
      <c r="C366" s="299" t="s">
        <v>4243</v>
      </c>
      <c r="D366" s="299" t="s">
        <v>2150</v>
      </c>
      <c r="E366" s="299" t="s">
        <v>4244</v>
      </c>
      <c r="F366" s="299" t="s">
        <v>3060</v>
      </c>
      <c r="G366" s="299"/>
      <c r="H366" s="299" t="s">
        <v>4245</v>
      </c>
      <c r="I366" s="299" t="s">
        <v>3373</v>
      </c>
      <c r="J366" s="45" t="str">
        <f t="shared" si="10"/>
        <v>TinGuanyang Guida Nonferrous Metal Smelting Plant</v>
      </c>
      <c r="K366" s="45" t="str">
        <f t="shared" si="11"/>
        <v>TinGuanyang Guida Nonferrous Metal Smelting Plant</v>
      </c>
      <c r="T366"/>
    </row>
    <row r="367" spans="1:20" ht="10.5" customHeight="1">
      <c r="A367" s="299" t="s">
        <v>2291</v>
      </c>
      <c r="B367" s="299" t="s">
        <v>4273</v>
      </c>
      <c r="C367" s="299" t="s">
        <v>4273</v>
      </c>
      <c r="D367" s="299" t="s">
        <v>2150</v>
      </c>
      <c r="E367" s="299" t="s">
        <v>4274</v>
      </c>
      <c r="F367" s="299" t="s">
        <v>3060</v>
      </c>
      <c r="G367" s="299"/>
      <c r="H367" s="299" t="s">
        <v>3398</v>
      </c>
      <c r="I367" s="299" t="s">
        <v>3139</v>
      </c>
      <c r="J367" s="45" t="str">
        <f t="shared" si="10"/>
        <v>TinHuiChang Hill Tin Industry Co., Ltd.</v>
      </c>
      <c r="K367" s="45" t="str">
        <f t="shared" si="11"/>
        <v>TinHuiChang Hill Tin Industry Co., Ltd.</v>
      </c>
      <c r="T367"/>
    </row>
    <row r="368" spans="1:20" ht="10.5" customHeight="1">
      <c r="A368" s="299" t="s">
        <v>2291</v>
      </c>
      <c r="B368" s="299" t="s">
        <v>4043</v>
      </c>
      <c r="C368" s="299" t="s">
        <v>4043</v>
      </c>
      <c r="D368" s="299" t="s">
        <v>2150</v>
      </c>
      <c r="E368" s="299" t="s">
        <v>1351</v>
      </c>
      <c r="F368" s="299" t="s">
        <v>3060</v>
      </c>
      <c r="G368" s="299"/>
      <c r="H368" s="299" t="s">
        <v>3398</v>
      </c>
      <c r="I368" s="299" t="s">
        <v>3139</v>
      </c>
      <c r="J368" s="45" t="str">
        <f t="shared" si="10"/>
        <v>TinHuichang Jinshunda Tin Co., Ltd.</v>
      </c>
      <c r="K368" s="45" t="str">
        <f t="shared" si="11"/>
        <v>TinHuichang Jinshunda Tin Co., Ltd.</v>
      </c>
      <c r="T368"/>
    </row>
    <row r="369" spans="1:20" ht="10.5" customHeight="1">
      <c r="A369" s="299" t="s">
        <v>2291</v>
      </c>
      <c r="B369" s="299" t="s">
        <v>57</v>
      </c>
      <c r="C369" s="299" t="s">
        <v>4043</v>
      </c>
      <c r="D369" s="299" t="s">
        <v>2150</v>
      </c>
      <c r="E369" s="299" t="s">
        <v>1351</v>
      </c>
      <c r="F369" s="299" t="s">
        <v>3060</v>
      </c>
      <c r="G369" s="299"/>
      <c r="H369" s="299" t="s">
        <v>3398</v>
      </c>
      <c r="I369" s="299" t="s">
        <v>3139</v>
      </c>
      <c r="J369" s="45" t="str">
        <f t="shared" si="10"/>
        <v>TinHuichang Shun Tin Kam Industries, Ltd.</v>
      </c>
      <c r="K369" s="45" t="str">
        <f t="shared" si="11"/>
        <v>TinHuichang Shun Tin Kam Industries, Ltd.</v>
      </c>
      <c r="T369"/>
    </row>
    <row r="370" spans="1:20" ht="10.5" customHeight="1">
      <c r="A370" s="299" t="s">
        <v>2291</v>
      </c>
      <c r="B370" s="299" t="s">
        <v>4620</v>
      </c>
      <c r="C370" s="299" t="s">
        <v>4151</v>
      </c>
      <c r="D370" s="299" t="s">
        <v>2206</v>
      </c>
      <c r="E370" s="299" t="s">
        <v>1375</v>
      </c>
      <c r="F370" s="299" t="s">
        <v>3060</v>
      </c>
      <c r="G370" s="299"/>
      <c r="H370" s="299" t="s">
        <v>3429</v>
      </c>
      <c r="I370" s="299" t="s">
        <v>3385</v>
      </c>
      <c r="J370" s="45" t="str">
        <f t="shared" si="10"/>
        <v>TinINDONESIAN STATE TIN CORPORATION MENTOK SMELTER</v>
      </c>
      <c r="K370" s="45" t="str">
        <f t="shared" si="11"/>
        <v>TinINDONESIAN STATE TIN CORPORATION MENTOK SMELTER</v>
      </c>
      <c r="T370"/>
    </row>
    <row r="371" spans="1:20" ht="10.5" customHeight="1">
      <c r="A371" s="299" t="s">
        <v>2291</v>
      </c>
      <c r="B371" s="299" t="s">
        <v>1150</v>
      </c>
      <c r="C371" s="299" t="s">
        <v>1172</v>
      </c>
      <c r="D371" s="299" t="s">
        <v>2206</v>
      </c>
      <c r="E371" s="299" t="s">
        <v>1365</v>
      </c>
      <c r="F371" s="299" t="s">
        <v>3060</v>
      </c>
      <c r="G371" s="299"/>
      <c r="H371" s="299" t="s">
        <v>3388</v>
      </c>
      <c r="I371" s="299" t="s">
        <v>3385</v>
      </c>
      <c r="J371" s="45" t="str">
        <f t="shared" si="10"/>
        <v>TinIndra Eramulti Logam</v>
      </c>
      <c r="K371" s="45" t="str">
        <f t="shared" si="11"/>
        <v>TinIndra Eramulti Logam</v>
      </c>
      <c r="T371"/>
    </row>
    <row r="372" spans="1:20" ht="10.5" customHeight="1">
      <c r="A372" s="299" t="s">
        <v>2291</v>
      </c>
      <c r="B372" s="299" t="s">
        <v>3371</v>
      </c>
      <c r="C372" s="299" t="s">
        <v>3371</v>
      </c>
      <c r="D372" s="299" t="s">
        <v>2150</v>
      </c>
      <c r="E372" s="299" t="s">
        <v>1339</v>
      </c>
      <c r="F372" s="299" t="s">
        <v>3060</v>
      </c>
      <c r="G372" s="299"/>
      <c r="H372" s="299" t="s">
        <v>3337</v>
      </c>
      <c r="I372" s="299" t="s">
        <v>3139</v>
      </c>
      <c r="J372" s="45" t="str">
        <f t="shared" si="10"/>
        <v>TinJiangxi Ketai Advanced Material Co., Ltd.</v>
      </c>
      <c r="K372" s="45" t="str">
        <f t="shared" si="11"/>
        <v>TinJiangxi Ketai Advanced Material Co., Ltd.</v>
      </c>
      <c r="T372"/>
    </row>
    <row r="373" spans="1:20" ht="10.5" customHeight="1">
      <c r="A373" s="299" t="s">
        <v>2291</v>
      </c>
      <c r="B373" s="299" t="s">
        <v>4194</v>
      </c>
      <c r="C373" s="299" t="s">
        <v>4053</v>
      </c>
      <c r="D373" s="299" t="s">
        <v>2150</v>
      </c>
      <c r="E373" s="299" t="s">
        <v>3415</v>
      </c>
      <c r="F373" s="299" t="s">
        <v>3060</v>
      </c>
      <c r="G373" s="299"/>
      <c r="H373" s="299" t="s">
        <v>3398</v>
      </c>
      <c r="I373" s="299" t="s">
        <v>3139</v>
      </c>
      <c r="J373" s="45" t="str">
        <f t="shared" si="10"/>
        <v>TinJiangxi Nanshan</v>
      </c>
      <c r="K373" s="45" t="str">
        <f t="shared" si="11"/>
        <v>TinJiangxi Nanshan</v>
      </c>
      <c r="T373"/>
    </row>
    <row r="374" spans="1:20" ht="10.5" customHeight="1">
      <c r="A374" s="299" t="s">
        <v>2291</v>
      </c>
      <c r="B374" s="299" t="s">
        <v>4172</v>
      </c>
      <c r="C374" s="299" t="s">
        <v>4043</v>
      </c>
      <c r="D374" s="299" t="s">
        <v>2150</v>
      </c>
      <c r="E374" s="299" t="s">
        <v>1351</v>
      </c>
      <c r="F374" s="299" t="s">
        <v>3060</v>
      </c>
      <c r="G374" s="299"/>
      <c r="H374" s="299" t="s">
        <v>3398</v>
      </c>
      <c r="I374" s="299" t="s">
        <v>3139</v>
      </c>
      <c r="J374" s="45" t="str">
        <f t="shared" si="10"/>
        <v>TinJiangxi Shunda Huichang Kam Tin Co., Ltd.</v>
      </c>
      <c r="K374" s="45" t="str">
        <f t="shared" si="11"/>
        <v>TinJiangxi Shunda Huichang Kam Tin Co., Ltd.</v>
      </c>
      <c r="T374"/>
    </row>
    <row r="375" spans="1:20" ht="10.5" customHeight="1">
      <c r="A375" s="299" t="s">
        <v>2291</v>
      </c>
      <c r="B375" s="299" t="s">
        <v>4195</v>
      </c>
      <c r="C375" s="299" t="s">
        <v>2705</v>
      </c>
      <c r="D375" s="299" t="s">
        <v>2150</v>
      </c>
      <c r="E375" s="299" t="s">
        <v>1352</v>
      </c>
      <c r="F375" s="299" t="s">
        <v>3060</v>
      </c>
      <c r="G375" s="299"/>
      <c r="H375" s="299" t="s">
        <v>4910</v>
      </c>
      <c r="I375" s="299" t="s">
        <v>3096</v>
      </c>
      <c r="J375" s="45" t="str">
        <f t="shared" si="10"/>
        <v>TinKai Union Industry and Trade Co., Ltd. (China)</v>
      </c>
      <c r="K375" s="45" t="str">
        <f t="shared" si="11"/>
        <v>TinKai Union Industry and Trade Co., Ltd. (China)</v>
      </c>
      <c r="T375"/>
    </row>
    <row r="376" spans="1:20" ht="10.5" customHeight="1">
      <c r="A376" s="299" t="s">
        <v>2291</v>
      </c>
      <c r="B376" s="299" t="s">
        <v>965</v>
      </c>
      <c r="C376" s="299" t="s">
        <v>2705</v>
      </c>
      <c r="D376" s="299" t="s">
        <v>2150</v>
      </c>
      <c r="E376" s="299" t="s">
        <v>1352</v>
      </c>
      <c r="F376" s="299" t="s">
        <v>3060</v>
      </c>
      <c r="G376" s="299"/>
      <c r="H376" s="299" t="s">
        <v>4910</v>
      </c>
      <c r="I376" s="299" t="s">
        <v>3096</v>
      </c>
      <c r="J376" s="45" t="str">
        <f t="shared" si="10"/>
        <v>TinKai Unita Trade Limited Liability Company</v>
      </c>
      <c r="K376" s="45" t="str">
        <f t="shared" si="11"/>
        <v>TinKai Unita Trade Limited Liability Company</v>
      </c>
      <c r="T376"/>
    </row>
    <row r="377" spans="1:20" ht="10.5" customHeight="1">
      <c r="A377" s="299" t="s">
        <v>2291</v>
      </c>
      <c r="B377" s="299" t="s">
        <v>3428</v>
      </c>
      <c r="C377" s="299" t="s">
        <v>3425</v>
      </c>
      <c r="D377" s="299" t="s">
        <v>2206</v>
      </c>
      <c r="E377" s="299" t="s">
        <v>1399</v>
      </c>
      <c r="F377" s="299" t="s">
        <v>3060</v>
      </c>
      <c r="G377" s="299"/>
      <c r="H377" s="299" t="s">
        <v>3426</v>
      </c>
      <c r="I377" s="299" t="s">
        <v>3427</v>
      </c>
      <c r="J377" s="45" t="str">
        <f t="shared" si="10"/>
        <v>TinKundur Smelter</v>
      </c>
      <c r="K377" s="45" t="str">
        <f t="shared" si="11"/>
        <v>TinKundur Smelter</v>
      </c>
      <c r="T377"/>
    </row>
    <row r="378" spans="1:20" ht="10.5" customHeight="1">
      <c r="A378" s="299" t="s">
        <v>2291</v>
      </c>
      <c r="B378" s="299" t="s">
        <v>3402</v>
      </c>
      <c r="C378" s="299" t="s">
        <v>2543</v>
      </c>
      <c r="D378" s="299" t="s">
        <v>2150</v>
      </c>
      <c r="E378" s="299" t="s">
        <v>1353</v>
      </c>
      <c r="F378" s="299" t="s">
        <v>3060</v>
      </c>
      <c r="G378" s="299"/>
      <c r="H378" s="299" t="s">
        <v>3400</v>
      </c>
      <c r="I378" s="299" t="s">
        <v>3373</v>
      </c>
      <c r="J378" s="45" t="str">
        <f t="shared" si="10"/>
        <v>TinLiuzhhou China Tin</v>
      </c>
      <c r="K378" s="45" t="str">
        <f t="shared" si="11"/>
        <v>TinLiuzhhou China Tin</v>
      </c>
      <c r="T378"/>
    </row>
    <row r="379" spans="1:20" ht="10.5" customHeight="1">
      <c r="A379" s="299" t="s">
        <v>2291</v>
      </c>
      <c r="B379" s="299" t="s">
        <v>4071</v>
      </c>
      <c r="C379" s="299" t="s">
        <v>4071</v>
      </c>
      <c r="D379" s="299" t="s">
        <v>2139</v>
      </c>
      <c r="E379" s="299" t="s">
        <v>197</v>
      </c>
      <c r="F379" s="299" t="s">
        <v>3060</v>
      </c>
      <c r="G379" s="299"/>
      <c r="H379" s="299" t="s">
        <v>3312</v>
      </c>
      <c r="I379" s="299" t="s">
        <v>3071</v>
      </c>
      <c r="J379" s="45" t="str">
        <f t="shared" si="10"/>
        <v>TinMagnu's Minerais Metais e Ligas Ltda.</v>
      </c>
      <c r="K379" s="45" t="str">
        <f t="shared" si="11"/>
        <v>TinMagnu's Minerais Metais e Ligas Ltda.</v>
      </c>
      <c r="T379"/>
    </row>
    <row r="380" spans="1:20" ht="10.5" customHeight="1">
      <c r="A380" s="299" t="s">
        <v>2291</v>
      </c>
      <c r="B380" s="299" t="s">
        <v>1445</v>
      </c>
      <c r="C380" s="299" t="s">
        <v>1445</v>
      </c>
      <c r="D380" s="299" t="s">
        <v>2256</v>
      </c>
      <c r="E380" s="299" t="s">
        <v>1354</v>
      </c>
      <c r="F380" s="299" t="s">
        <v>3060</v>
      </c>
      <c r="G380" s="299"/>
      <c r="H380" s="299" t="s">
        <v>3405</v>
      </c>
      <c r="I380" s="299" t="s">
        <v>3406</v>
      </c>
      <c r="J380" s="45" t="str">
        <f t="shared" si="10"/>
        <v>TinMalaysia Smelting Corporation (MSC)</v>
      </c>
      <c r="K380" s="45" t="str">
        <f t="shared" si="11"/>
        <v>TinMalaysia Smelting Corporation (MSC)</v>
      </c>
      <c r="T380"/>
    </row>
    <row r="381" spans="1:20" ht="10.5" customHeight="1">
      <c r="A381" s="299" t="s">
        <v>2291</v>
      </c>
      <c r="B381" s="299" t="s">
        <v>4615</v>
      </c>
      <c r="C381" s="299" t="s">
        <v>4615</v>
      </c>
      <c r="D381" s="299" t="s">
        <v>2139</v>
      </c>
      <c r="E381" s="299" t="s">
        <v>2541</v>
      </c>
      <c r="F381" s="299" t="s">
        <v>3060</v>
      </c>
      <c r="G381" s="299"/>
      <c r="H381" s="299" t="s">
        <v>3382</v>
      </c>
      <c r="I381" s="299" t="s">
        <v>3383</v>
      </c>
      <c r="J381" s="45" t="str">
        <f t="shared" si="10"/>
        <v>TinMelt Metais e Ligas S.A.</v>
      </c>
      <c r="K381" s="45" t="str">
        <f t="shared" si="11"/>
        <v>TinMelt Metais e Ligas S.A.</v>
      </c>
      <c r="T381"/>
    </row>
    <row r="382" spans="1:20" ht="10.5" customHeight="1">
      <c r="A382" s="299" t="s">
        <v>2291</v>
      </c>
      <c r="B382" s="299" t="s">
        <v>4196</v>
      </c>
      <c r="C382" s="299" t="s">
        <v>4151</v>
      </c>
      <c r="D382" s="299" t="s">
        <v>2206</v>
      </c>
      <c r="E382" s="299" t="s">
        <v>1375</v>
      </c>
      <c r="F382" s="299" t="s">
        <v>3060</v>
      </c>
      <c r="G382" s="299"/>
      <c r="H382" s="299" t="s">
        <v>3429</v>
      </c>
      <c r="I382" s="299" t="s">
        <v>3385</v>
      </c>
      <c r="J382" s="45" t="str">
        <f t="shared" si="10"/>
        <v>TinMentok Smelter</v>
      </c>
      <c r="K382" s="45" t="str">
        <f t="shared" si="11"/>
        <v>TinMentok Smelter</v>
      </c>
      <c r="T382"/>
    </row>
    <row r="383" spans="1:20" ht="10.5" customHeight="1">
      <c r="A383" s="299" t="s">
        <v>2291</v>
      </c>
      <c r="B383" s="299" t="s">
        <v>3403</v>
      </c>
      <c r="C383" s="299" t="s">
        <v>2543</v>
      </c>
      <c r="D383" s="299" t="s">
        <v>2150</v>
      </c>
      <c r="E383" s="299" t="s">
        <v>1353</v>
      </c>
      <c r="F383" s="299" t="s">
        <v>3060</v>
      </c>
      <c r="G383" s="299"/>
      <c r="H383" s="299" t="s">
        <v>3400</v>
      </c>
      <c r="I383" s="299" t="s">
        <v>3373</v>
      </c>
      <c r="J383" s="45" t="str">
        <f t="shared" si="10"/>
        <v>TinMetallic Materials Branch of Guangxi China Tin Group Co.,Ltd.</v>
      </c>
      <c r="K383" s="45" t="str">
        <f t="shared" si="11"/>
        <v>TinMetallic Materials Branch of Guangxi China Tin Group Co.,Ltd.</v>
      </c>
      <c r="T383"/>
    </row>
    <row r="384" spans="1:20" ht="10.5" customHeight="1">
      <c r="A384" s="299" t="s">
        <v>2291</v>
      </c>
      <c r="B384" s="299" t="s">
        <v>4049</v>
      </c>
      <c r="C384" s="299" t="s">
        <v>4049</v>
      </c>
      <c r="D384" s="299" t="s">
        <v>4880</v>
      </c>
      <c r="E384" s="299" t="s">
        <v>3407</v>
      </c>
      <c r="F384" s="299" t="s">
        <v>3060</v>
      </c>
      <c r="G384" s="299"/>
      <c r="H384" s="299" t="s">
        <v>3408</v>
      </c>
      <c r="I384" s="299" t="s">
        <v>3191</v>
      </c>
      <c r="J384" s="45" t="str">
        <f t="shared" si="10"/>
        <v>TinMetallic Resources, Inc.</v>
      </c>
      <c r="K384" s="45" t="str">
        <f t="shared" si="11"/>
        <v>TinMetallic Resources, Inc.</v>
      </c>
      <c r="T384"/>
    </row>
    <row r="385" spans="1:20" ht="10.5" customHeight="1">
      <c r="A385" s="299" t="s">
        <v>2291</v>
      </c>
      <c r="B385" s="299" t="s">
        <v>3468</v>
      </c>
      <c r="C385" s="299" t="s">
        <v>3468</v>
      </c>
      <c r="D385" s="299" t="s">
        <v>2128</v>
      </c>
      <c r="E385" s="299" t="s">
        <v>3469</v>
      </c>
      <c r="F385" s="299" t="s">
        <v>3060</v>
      </c>
      <c r="G385" s="299"/>
      <c r="H385" s="299" t="s">
        <v>3470</v>
      </c>
      <c r="I385" s="299" t="s">
        <v>3250</v>
      </c>
      <c r="J385" s="45" t="str">
        <f t="shared" si="10"/>
        <v>TinMetallo-Chimique N.V.</v>
      </c>
      <c r="K385" s="45" t="str">
        <f t="shared" si="11"/>
        <v>TinMetallo-Chimique N.V.</v>
      </c>
      <c r="T385"/>
    </row>
    <row r="386" spans="1:20" ht="10.5" customHeight="1">
      <c r="A386" s="299" t="s">
        <v>2291</v>
      </c>
      <c r="B386" s="299" t="s">
        <v>1924</v>
      </c>
      <c r="C386" s="299" t="s">
        <v>1924</v>
      </c>
      <c r="D386" s="299" t="s">
        <v>2139</v>
      </c>
      <c r="E386" s="299" t="s">
        <v>1355</v>
      </c>
      <c r="F386" s="299" t="s">
        <v>3060</v>
      </c>
      <c r="G386" s="299"/>
      <c r="H386" s="299" t="s">
        <v>3409</v>
      </c>
      <c r="I386" s="299" t="s">
        <v>3248</v>
      </c>
      <c r="J386" s="45" t="str">
        <f t="shared" si="10"/>
        <v>TinMineração Taboca S.A.</v>
      </c>
      <c r="K386" s="45" t="str">
        <f t="shared" si="11"/>
        <v>TinMineração Taboca S.A.</v>
      </c>
      <c r="T386"/>
    </row>
    <row r="387" spans="1:20" ht="10.5" customHeight="1">
      <c r="A387" s="299" t="s">
        <v>2291</v>
      </c>
      <c r="B387" s="299" t="s">
        <v>1925</v>
      </c>
      <c r="C387" s="299" t="s">
        <v>1925</v>
      </c>
      <c r="D387" s="299" t="s">
        <v>1678</v>
      </c>
      <c r="E387" s="299" t="s">
        <v>1356</v>
      </c>
      <c r="F387" s="299" t="s">
        <v>3060</v>
      </c>
      <c r="G387" s="299"/>
      <c r="H387" s="299" t="s">
        <v>3411</v>
      </c>
      <c r="I387" s="299" t="s">
        <v>3412</v>
      </c>
      <c r="J387" s="45" t="str">
        <f t="shared" si="10"/>
        <v>TinMinsur</v>
      </c>
      <c r="K387" s="45" t="str">
        <f t="shared" si="11"/>
        <v>TinMinsur</v>
      </c>
      <c r="T387"/>
    </row>
    <row r="388" spans="1:20" ht="10.5" customHeight="1">
      <c r="A388" s="299" t="s">
        <v>2291</v>
      </c>
      <c r="B388" s="299" t="s">
        <v>2338</v>
      </c>
      <c r="C388" s="299" t="s">
        <v>2338</v>
      </c>
      <c r="D388" s="299" t="s">
        <v>2217</v>
      </c>
      <c r="E388" s="299" t="s">
        <v>1357</v>
      </c>
      <c r="F388" s="299" t="s">
        <v>3060</v>
      </c>
      <c r="G388" s="299"/>
      <c r="H388" s="299" t="s">
        <v>3414</v>
      </c>
      <c r="I388" s="299" t="s">
        <v>3075</v>
      </c>
      <c r="J388" s="45" t="str">
        <f t="shared" si="10"/>
        <v>TinMitsubishi Materials Corporation</v>
      </c>
      <c r="K388" s="45" t="str">
        <f t="shared" si="11"/>
        <v>TinMitsubishi Materials Corporation</v>
      </c>
      <c r="T388"/>
    </row>
    <row r="389" spans="1:20" ht="10.5" customHeight="1">
      <c r="A389" s="299" t="s">
        <v>2291</v>
      </c>
      <c r="B389" s="299" t="s">
        <v>4575</v>
      </c>
      <c r="C389" s="299" t="s">
        <v>4575</v>
      </c>
      <c r="D389" s="299" t="s">
        <v>2256</v>
      </c>
      <c r="E389" s="299" t="s">
        <v>4625</v>
      </c>
      <c r="F389" s="299" t="s">
        <v>3060</v>
      </c>
      <c r="G389" s="299"/>
      <c r="H389" s="299" t="s">
        <v>4629</v>
      </c>
      <c r="I389" s="299" t="s">
        <v>4630</v>
      </c>
      <c r="J389" s="45" t="str">
        <f t="shared" si="10"/>
        <v>TinModeltech Sdn Bhd</v>
      </c>
      <c r="K389" s="45" t="str">
        <f t="shared" si="11"/>
        <v>TinModeltech Sdn Bhd</v>
      </c>
      <c r="T389"/>
    </row>
    <row r="390" spans="1:20" ht="10.5" customHeight="1">
      <c r="A390" s="299" t="s">
        <v>2291</v>
      </c>
      <c r="B390" s="299" t="s">
        <v>4197</v>
      </c>
      <c r="C390" s="299" t="s">
        <v>1445</v>
      </c>
      <c r="D390" s="299" t="s">
        <v>2256</v>
      </c>
      <c r="E390" s="299" t="s">
        <v>1354</v>
      </c>
      <c r="F390" s="299" t="s">
        <v>3060</v>
      </c>
      <c r="G390" s="299"/>
      <c r="H390" s="299" t="s">
        <v>3405</v>
      </c>
      <c r="I390" s="299" t="s">
        <v>3406</v>
      </c>
      <c r="J390" s="45" t="str">
        <f t="shared" si="10"/>
        <v>TinMSC</v>
      </c>
      <c r="K390" s="45" t="str">
        <f t="shared" si="11"/>
        <v>TinMSC</v>
      </c>
      <c r="T390"/>
    </row>
    <row r="391" spans="1:20" ht="10.5" customHeight="1">
      <c r="A391" s="299" t="s">
        <v>2291</v>
      </c>
      <c r="B391" s="299" t="s">
        <v>4053</v>
      </c>
      <c r="C391" s="299" t="s">
        <v>4053</v>
      </c>
      <c r="D391" s="299" t="s">
        <v>2150</v>
      </c>
      <c r="E391" s="299" t="s">
        <v>3415</v>
      </c>
      <c r="F391" s="299" t="s">
        <v>3060</v>
      </c>
      <c r="G391" s="299"/>
      <c r="H391" s="299" t="s">
        <v>3398</v>
      </c>
      <c r="I391" s="299" t="s">
        <v>3139</v>
      </c>
      <c r="J391" s="45" t="str">
        <f t="shared" si="10"/>
        <v>TinNankang Nanshan Tin Manufactory Co., Ltd.</v>
      </c>
      <c r="K391" s="45" t="str">
        <f t="shared" si="11"/>
        <v>TinNankang Nanshan Tin Manufactory Co., Ltd.</v>
      </c>
      <c r="T391"/>
    </row>
    <row r="392" spans="1:20" ht="10.5" customHeight="1">
      <c r="A392" s="299" t="s">
        <v>2291</v>
      </c>
      <c r="B392" s="299" t="s">
        <v>3416</v>
      </c>
      <c r="C392" s="299" t="s">
        <v>4053</v>
      </c>
      <c r="D392" s="299" t="s">
        <v>2150</v>
      </c>
      <c r="E392" s="299" t="s">
        <v>3415</v>
      </c>
      <c r="F392" s="299" t="s">
        <v>3060</v>
      </c>
      <c r="G392" s="299"/>
      <c r="H392" s="299" t="s">
        <v>3398</v>
      </c>
      <c r="I392" s="299" t="s">
        <v>3139</v>
      </c>
      <c r="J392" s="45" t="str">
        <f t="shared" si="10"/>
        <v>TinNanshan Tin Co. Ltd.</v>
      </c>
      <c r="K392" s="45" t="str">
        <f t="shared" si="11"/>
        <v>TinNanshan Tin Co. Ltd.</v>
      </c>
      <c r="T392"/>
    </row>
    <row r="393" spans="1:20" ht="10.5" customHeight="1">
      <c r="A393" s="299" t="s">
        <v>2291</v>
      </c>
      <c r="B393" s="299" t="s">
        <v>3457</v>
      </c>
      <c r="C393" s="299" t="s">
        <v>3457</v>
      </c>
      <c r="D393" s="299" t="s">
        <v>1737</v>
      </c>
      <c r="E393" s="299" t="s">
        <v>3458</v>
      </c>
      <c r="F393" s="299" t="s">
        <v>3060</v>
      </c>
      <c r="G393" s="299"/>
      <c r="H393" s="299" t="s">
        <v>3459</v>
      </c>
      <c r="I393" s="299" t="s">
        <v>3460</v>
      </c>
      <c r="J393" s="45" t="str">
        <f t="shared" si="10"/>
        <v>TinNghe Tinh Non-Ferrous Metals Joint Stock Company</v>
      </c>
      <c r="K393" s="45" t="str">
        <f t="shared" si="11"/>
        <v>TinNghe Tinh Non-Ferrous Metals Joint Stock Company</v>
      </c>
      <c r="T393"/>
    </row>
    <row r="394" spans="1:20" ht="10.5" customHeight="1">
      <c r="A394" s="299" t="s">
        <v>2291</v>
      </c>
      <c r="B394" s="299" t="s">
        <v>1358</v>
      </c>
      <c r="C394" s="299" t="s">
        <v>1358</v>
      </c>
      <c r="D394" s="299" t="s">
        <v>1716</v>
      </c>
      <c r="E394" s="299" t="s">
        <v>1359</v>
      </c>
      <c r="F394" s="299" t="s">
        <v>3060</v>
      </c>
      <c r="G394" s="299"/>
      <c r="H394" s="299" t="s">
        <v>4616</v>
      </c>
      <c r="I394" s="299" t="s">
        <v>3417</v>
      </c>
      <c r="J394" s="45" t="str">
        <f t="shared" ref="J394:J457" si="12">A394&amp;B394</f>
        <v>TinO.M. Manufacturing (Thailand) Co., Ltd.</v>
      </c>
      <c r="K394" s="45" t="str">
        <f t="shared" ref="K394:K457" si="13">A394&amp;B394</f>
        <v>TinO.M. Manufacturing (Thailand) Co., Ltd.</v>
      </c>
      <c r="T394"/>
    </row>
    <row r="395" spans="1:20" ht="10.5" customHeight="1">
      <c r="A395" s="299" t="s">
        <v>2291</v>
      </c>
      <c r="B395" s="299" t="s">
        <v>2658</v>
      </c>
      <c r="C395" s="299" t="s">
        <v>2658</v>
      </c>
      <c r="D395" s="299" t="s">
        <v>1679</v>
      </c>
      <c r="E395" s="299" t="s">
        <v>2659</v>
      </c>
      <c r="F395" s="299" t="s">
        <v>3060</v>
      </c>
      <c r="G395" s="299"/>
      <c r="H395" s="299" t="s">
        <v>3449</v>
      </c>
      <c r="I395" s="299" t="s">
        <v>3450</v>
      </c>
      <c r="J395" s="45" t="str">
        <f t="shared" si="12"/>
        <v>TinO.M. Manufacturing Philippines, Inc.</v>
      </c>
      <c r="K395" s="45" t="str">
        <f t="shared" si="13"/>
        <v>TinO.M. Manufacturing Philippines, Inc.</v>
      </c>
      <c r="T395"/>
    </row>
    <row r="396" spans="1:20" ht="10.5" customHeight="1">
      <c r="A396" s="299" t="s">
        <v>2291</v>
      </c>
      <c r="B396" s="299" t="s">
        <v>4034</v>
      </c>
      <c r="C396" s="299" t="s">
        <v>3418</v>
      </c>
      <c r="D396" s="299" t="s">
        <v>4874</v>
      </c>
      <c r="E396" s="299" t="s">
        <v>1360</v>
      </c>
      <c r="F396" s="299" t="s">
        <v>3060</v>
      </c>
      <c r="G396" s="299"/>
      <c r="H396" s="299" t="s">
        <v>3390</v>
      </c>
      <c r="I396" s="299" t="s">
        <v>3391</v>
      </c>
      <c r="J396" s="45" t="str">
        <f t="shared" si="12"/>
        <v>TinOMSA</v>
      </c>
      <c r="K396" s="45" t="str">
        <f t="shared" si="13"/>
        <v>TinOMSA</v>
      </c>
      <c r="T396"/>
    </row>
    <row r="397" spans="1:20" ht="10.5" customHeight="1">
      <c r="A397" s="299" t="s">
        <v>2291</v>
      </c>
      <c r="B397" s="299" t="s">
        <v>3418</v>
      </c>
      <c r="C397" s="299" t="s">
        <v>3418</v>
      </c>
      <c r="D397" s="299" t="s">
        <v>4874</v>
      </c>
      <c r="E397" s="299" t="s">
        <v>1360</v>
      </c>
      <c r="F397" s="299" t="s">
        <v>3060</v>
      </c>
      <c r="G397" s="299"/>
      <c r="H397" s="299" t="s">
        <v>3390</v>
      </c>
      <c r="I397" s="299" t="s">
        <v>3391</v>
      </c>
      <c r="J397" s="45" t="str">
        <f t="shared" si="12"/>
        <v>TinOperaciones Metalurgical S.A.</v>
      </c>
      <c r="K397" s="45" t="str">
        <f t="shared" si="13"/>
        <v>TinOperaciones Metalurgical S.A.</v>
      </c>
      <c r="T397"/>
    </row>
    <row r="398" spans="1:20" ht="10.5" customHeight="1">
      <c r="A398" s="299" t="s">
        <v>2291</v>
      </c>
      <c r="B398" s="299" t="s">
        <v>3374</v>
      </c>
      <c r="C398" s="299" t="s">
        <v>4039</v>
      </c>
      <c r="D398" s="299" t="s">
        <v>2150</v>
      </c>
      <c r="E398" s="299" t="s">
        <v>1340</v>
      </c>
      <c r="F398" s="299" t="s">
        <v>3060</v>
      </c>
      <c r="G398" s="299"/>
      <c r="H398" s="299" t="s">
        <v>3372</v>
      </c>
      <c r="I398" s="299" t="s">
        <v>3373</v>
      </c>
      <c r="J398" s="45" t="str">
        <f t="shared" si="12"/>
        <v>TinPGMA</v>
      </c>
      <c r="K398" s="45" t="str">
        <f t="shared" si="13"/>
        <v>TinPGMA</v>
      </c>
      <c r="T398"/>
    </row>
    <row r="399" spans="1:20" ht="10.5" customHeight="1">
      <c r="A399" s="299" t="s">
        <v>2291</v>
      </c>
      <c r="B399" s="299" t="s">
        <v>3368</v>
      </c>
      <c r="C399" s="299" t="s">
        <v>3368</v>
      </c>
      <c r="D399" s="299" t="s">
        <v>1691</v>
      </c>
      <c r="E399" s="299" t="s">
        <v>2654</v>
      </c>
      <c r="F399" s="299" t="s">
        <v>3060</v>
      </c>
      <c r="G399" s="299"/>
      <c r="H399" s="299" t="s">
        <v>3369</v>
      </c>
      <c r="I399" s="299" t="s">
        <v>3370</v>
      </c>
      <c r="J399" s="45" t="str">
        <f t="shared" si="12"/>
        <v>TinPhoenix Metal Ltd.</v>
      </c>
      <c r="K399" s="45" t="str">
        <f t="shared" si="13"/>
        <v>TinPhoenix Metal Ltd.</v>
      </c>
      <c r="T399"/>
    </row>
    <row r="400" spans="1:20" ht="10.5" customHeight="1">
      <c r="A400" s="299" t="s">
        <v>2291</v>
      </c>
      <c r="B400" s="299" t="s">
        <v>4174</v>
      </c>
      <c r="C400" s="299" t="s">
        <v>4174</v>
      </c>
      <c r="D400" s="299" t="s">
        <v>2206</v>
      </c>
      <c r="E400" s="299" t="s">
        <v>2631</v>
      </c>
      <c r="F400" s="299" t="s">
        <v>3060</v>
      </c>
      <c r="G400" s="299"/>
      <c r="H400" s="299" t="s">
        <v>4909</v>
      </c>
      <c r="I400" s="299" t="s">
        <v>3385</v>
      </c>
      <c r="J400" s="45" t="str">
        <f t="shared" si="12"/>
        <v>TinPT Aries Kencana Sejahtera</v>
      </c>
      <c r="K400" s="45" t="str">
        <f t="shared" si="13"/>
        <v>TinPT Aries Kencana Sejahtera</v>
      </c>
      <c r="T400"/>
    </row>
    <row r="401" spans="1:20" ht="10.5" customHeight="1">
      <c r="A401" s="299" t="s">
        <v>2291</v>
      </c>
      <c r="B401" s="299" t="s">
        <v>1482</v>
      </c>
      <c r="C401" s="299" t="s">
        <v>1482</v>
      </c>
      <c r="D401" s="299" t="s">
        <v>2206</v>
      </c>
      <c r="E401" s="299" t="s">
        <v>1361</v>
      </c>
      <c r="F401" s="299" t="s">
        <v>3060</v>
      </c>
      <c r="G401" s="299"/>
      <c r="H401" s="299" t="s">
        <v>3384</v>
      </c>
      <c r="I401" s="299" t="s">
        <v>3385</v>
      </c>
      <c r="J401" s="45" t="str">
        <f t="shared" si="12"/>
        <v>TinPT Artha Cipta Langgeng</v>
      </c>
      <c r="K401" s="45" t="str">
        <f t="shared" si="13"/>
        <v>TinPT Artha Cipta Langgeng</v>
      </c>
      <c r="T401"/>
    </row>
    <row r="402" spans="1:20" ht="10.5" customHeight="1">
      <c r="A402" s="299" t="s">
        <v>2291</v>
      </c>
      <c r="B402" s="299" t="s">
        <v>2660</v>
      </c>
      <c r="C402" s="299" t="s">
        <v>2660</v>
      </c>
      <c r="D402" s="299" t="s">
        <v>2206</v>
      </c>
      <c r="E402" s="299" t="s">
        <v>2661</v>
      </c>
      <c r="F402" s="299" t="s">
        <v>3060</v>
      </c>
      <c r="G402" s="299"/>
      <c r="H402" s="299" t="s">
        <v>3384</v>
      </c>
      <c r="I402" s="299" t="s">
        <v>3385</v>
      </c>
      <c r="J402" s="45" t="str">
        <f t="shared" si="12"/>
        <v>TinPT ATD Makmur Mandiri Jaya</v>
      </c>
      <c r="K402" s="45" t="str">
        <f t="shared" si="13"/>
        <v>TinPT ATD Makmur Mandiri Jaya</v>
      </c>
      <c r="T402"/>
    </row>
    <row r="403" spans="1:20" ht="10.5" customHeight="1">
      <c r="A403" s="299" t="s">
        <v>2291</v>
      </c>
      <c r="B403" s="299" t="s">
        <v>1483</v>
      </c>
      <c r="C403" s="299" t="s">
        <v>1483</v>
      </c>
      <c r="D403" s="299" t="s">
        <v>2206</v>
      </c>
      <c r="E403" s="299" t="s">
        <v>1362</v>
      </c>
      <c r="F403" s="299" t="s">
        <v>3060</v>
      </c>
      <c r="G403" s="299"/>
      <c r="H403" s="299" t="s">
        <v>3419</v>
      </c>
      <c r="I403" s="299" t="s">
        <v>3385</v>
      </c>
      <c r="J403" s="45" t="str">
        <f t="shared" si="12"/>
        <v>TinPT Babel Inti Perkasa</v>
      </c>
      <c r="K403" s="45" t="str">
        <f t="shared" si="13"/>
        <v>TinPT Babel Inti Perkasa</v>
      </c>
      <c r="T403"/>
    </row>
    <row r="404" spans="1:20" ht="10.5" customHeight="1">
      <c r="A404" s="299" t="s">
        <v>2291</v>
      </c>
      <c r="B404" s="299" t="s">
        <v>4162</v>
      </c>
      <c r="C404" s="299" t="s">
        <v>4162</v>
      </c>
      <c r="D404" s="299" t="s">
        <v>2206</v>
      </c>
      <c r="E404" s="299" t="s">
        <v>4163</v>
      </c>
      <c r="F404" s="299" t="s">
        <v>3060</v>
      </c>
      <c r="G404" s="299"/>
      <c r="H404" s="299" t="s">
        <v>3386</v>
      </c>
      <c r="I404" s="299" t="s">
        <v>3385</v>
      </c>
      <c r="J404" s="45" t="str">
        <f t="shared" si="12"/>
        <v>TinPT Bangka Prima Tin</v>
      </c>
      <c r="K404" s="45" t="str">
        <f t="shared" si="13"/>
        <v>TinPT Bangka Prima Tin</v>
      </c>
      <c r="T404"/>
    </row>
    <row r="405" spans="1:20" ht="10.5" customHeight="1">
      <c r="A405" s="299" t="s">
        <v>2291</v>
      </c>
      <c r="B405" s="299" t="s">
        <v>1151</v>
      </c>
      <c r="C405" s="299" t="s">
        <v>1151</v>
      </c>
      <c r="D405" s="299" t="s">
        <v>2206</v>
      </c>
      <c r="E405" s="299" t="s">
        <v>1363</v>
      </c>
      <c r="F405" s="299" t="s">
        <v>3060</v>
      </c>
      <c r="G405" s="299"/>
      <c r="H405" s="299" t="s">
        <v>3384</v>
      </c>
      <c r="I405" s="299" t="s">
        <v>3385</v>
      </c>
      <c r="J405" s="45" t="str">
        <f t="shared" si="12"/>
        <v>TinPT Bangka Tin Industry</v>
      </c>
      <c r="K405" s="45" t="str">
        <f t="shared" si="13"/>
        <v>TinPT Bangka Tin Industry</v>
      </c>
      <c r="T405"/>
    </row>
    <row r="406" spans="1:20" ht="10.5" customHeight="1">
      <c r="A406" s="299" t="s">
        <v>2291</v>
      </c>
      <c r="B406" s="299" t="s">
        <v>1171</v>
      </c>
      <c r="C406" s="299" t="s">
        <v>1171</v>
      </c>
      <c r="D406" s="299" t="s">
        <v>2206</v>
      </c>
      <c r="E406" s="299" t="s">
        <v>1364</v>
      </c>
      <c r="F406" s="299" t="s">
        <v>3060</v>
      </c>
      <c r="G406" s="299"/>
      <c r="H406" s="299" t="s">
        <v>3388</v>
      </c>
      <c r="I406" s="299" t="s">
        <v>3385</v>
      </c>
      <c r="J406" s="45" t="str">
        <f t="shared" si="12"/>
        <v>TinPT Belitung Industri Sejahtera</v>
      </c>
      <c r="K406" s="45" t="str">
        <f t="shared" si="13"/>
        <v>TinPT Belitung Industri Sejahtera</v>
      </c>
      <c r="T406"/>
    </row>
    <row r="407" spans="1:20" ht="10.5" customHeight="1">
      <c r="A407" s="299" t="s">
        <v>2291</v>
      </c>
      <c r="B407" s="299" t="s">
        <v>1172</v>
      </c>
      <c r="C407" s="299" t="s">
        <v>1172</v>
      </c>
      <c r="D407" s="299" t="s">
        <v>2206</v>
      </c>
      <c r="E407" s="299" t="s">
        <v>1365</v>
      </c>
      <c r="F407" s="299" t="s">
        <v>3060</v>
      </c>
      <c r="G407" s="299"/>
      <c r="H407" s="299" t="s">
        <v>3388</v>
      </c>
      <c r="I407" s="299" t="s">
        <v>3385</v>
      </c>
      <c r="J407" s="45" t="str">
        <f t="shared" si="12"/>
        <v>TinPT Bukit Timah</v>
      </c>
      <c r="K407" s="45" t="str">
        <f t="shared" si="13"/>
        <v>TinPT Bukit Timah</v>
      </c>
      <c r="T407"/>
    </row>
    <row r="408" spans="1:20" ht="10.5" customHeight="1">
      <c r="A408" s="299" t="s">
        <v>2291</v>
      </c>
      <c r="B408" s="299" t="s">
        <v>3465</v>
      </c>
      <c r="C408" s="299" t="s">
        <v>3465</v>
      </c>
      <c r="D408" s="299" t="s">
        <v>2206</v>
      </c>
      <c r="E408" s="299" t="s">
        <v>3466</v>
      </c>
      <c r="F408" s="299" t="s">
        <v>3060</v>
      </c>
      <c r="G408" s="299"/>
      <c r="H408" s="299" t="s">
        <v>3388</v>
      </c>
      <c r="I408" s="299" t="s">
        <v>3385</v>
      </c>
      <c r="J408" s="45" t="str">
        <f t="shared" si="12"/>
        <v>TinPT Cipta Persada Mulia</v>
      </c>
      <c r="K408" s="45" t="str">
        <f t="shared" si="13"/>
        <v>TinPT Cipta Persada Mulia</v>
      </c>
      <c r="T408"/>
    </row>
    <row r="409" spans="1:20" ht="10.5" customHeight="1">
      <c r="A409" s="299" t="s">
        <v>2291</v>
      </c>
      <c r="B409" s="299" t="s">
        <v>1152</v>
      </c>
      <c r="C409" s="299" t="s">
        <v>1152</v>
      </c>
      <c r="D409" s="299" t="s">
        <v>2206</v>
      </c>
      <c r="E409" s="299" t="s">
        <v>1366</v>
      </c>
      <c r="F409" s="299" t="s">
        <v>3060</v>
      </c>
      <c r="G409" s="299"/>
      <c r="H409" s="299" t="s">
        <v>3388</v>
      </c>
      <c r="I409" s="299" t="s">
        <v>3385</v>
      </c>
      <c r="J409" s="45" t="str">
        <f t="shared" si="12"/>
        <v>TinPT DS Jaya Abadi</v>
      </c>
      <c r="K409" s="45" t="str">
        <f t="shared" si="13"/>
        <v>TinPT DS Jaya Abadi</v>
      </c>
      <c r="T409"/>
    </row>
    <row r="410" spans="1:20" ht="10.5" customHeight="1">
      <c r="A410" s="299" t="s">
        <v>2291</v>
      </c>
      <c r="B410" s="299" t="s">
        <v>1173</v>
      </c>
      <c r="C410" s="299" t="s">
        <v>1173</v>
      </c>
      <c r="D410" s="299" t="s">
        <v>2206</v>
      </c>
      <c r="E410" s="299" t="s">
        <v>1367</v>
      </c>
      <c r="F410" s="299" t="s">
        <v>3060</v>
      </c>
      <c r="G410" s="299"/>
      <c r="H410" s="299" t="s">
        <v>3422</v>
      </c>
      <c r="I410" s="299" t="s">
        <v>3421</v>
      </c>
      <c r="J410" s="45" t="str">
        <f t="shared" si="12"/>
        <v>TinPT Eunindo Usaha Mandiri</v>
      </c>
      <c r="K410" s="45" t="str">
        <f t="shared" si="13"/>
        <v>TinPT Eunindo Usaha Mandiri</v>
      </c>
      <c r="T410"/>
    </row>
    <row r="411" spans="1:20" ht="10.5" customHeight="1">
      <c r="A411" s="299" t="s">
        <v>2291</v>
      </c>
      <c r="B411" s="299" t="s">
        <v>58</v>
      </c>
      <c r="C411" s="299" t="s">
        <v>1172</v>
      </c>
      <c r="D411" s="299" t="s">
        <v>2206</v>
      </c>
      <c r="E411" s="299" t="s">
        <v>1365</v>
      </c>
      <c r="F411" s="299" t="s">
        <v>3060</v>
      </c>
      <c r="G411" s="299"/>
      <c r="H411" s="299" t="s">
        <v>3388</v>
      </c>
      <c r="I411" s="299" t="s">
        <v>3385</v>
      </c>
      <c r="J411" s="45" t="str">
        <f t="shared" si="12"/>
        <v>TinPT Indora Ermulti</v>
      </c>
      <c r="K411" s="45" t="str">
        <f t="shared" si="13"/>
        <v>TinPT Indora Ermulti</v>
      </c>
      <c r="T411"/>
    </row>
    <row r="412" spans="1:20" ht="10.5" customHeight="1">
      <c r="A412" s="299" t="s">
        <v>2291</v>
      </c>
      <c r="B412" s="299" t="s">
        <v>3420</v>
      </c>
      <c r="C412" s="299" t="s">
        <v>1172</v>
      </c>
      <c r="D412" s="299" t="s">
        <v>2206</v>
      </c>
      <c r="E412" s="299" t="s">
        <v>1365</v>
      </c>
      <c r="F412" s="299" t="s">
        <v>3060</v>
      </c>
      <c r="G412" s="299"/>
      <c r="H412" s="299" t="s">
        <v>3388</v>
      </c>
      <c r="I412" s="299" t="s">
        <v>3385</v>
      </c>
      <c r="J412" s="45" t="str">
        <f t="shared" si="12"/>
        <v>TinPT Indra Eramult Logam Industri</v>
      </c>
      <c r="K412" s="45" t="str">
        <f t="shared" si="13"/>
        <v>TinPT Indra Eramult Logam Industri</v>
      </c>
      <c r="T412"/>
    </row>
    <row r="413" spans="1:20" ht="10.5" customHeight="1">
      <c r="A413" s="299" t="s">
        <v>2291</v>
      </c>
      <c r="B413" s="299" t="s">
        <v>2662</v>
      </c>
      <c r="C413" s="299" t="s">
        <v>2662</v>
      </c>
      <c r="D413" s="299" t="s">
        <v>2206</v>
      </c>
      <c r="E413" s="299" t="s">
        <v>2663</v>
      </c>
      <c r="F413" s="299" t="s">
        <v>3060</v>
      </c>
      <c r="G413" s="299"/>
      <c r="H413" s="299" t="s">
        <v>3384</v>
      </c>
      <c r="I413" s="299" t="s">
        <v>3385</v>
      </c>
      <c r="J413" s="45" t="str">
        <f t="shared" si="12"/>
        <v>TinPT Inti Stania Prima</v>
      </c>
      <c r="K413" s="45" t="str">
        <f t="shared" si="13"/>
        <v>TinPT Inti Stania Prima</v>
      </c>
      <c r="T413"/>
    </row>
    <row r="414" spans="1:20" ht="10.5" customHeight="1">
      <c r="A414" s="299" t="s">
        <v>2291</v>
      </c>
      <c r="B414" s="299" t="s">
        <v>4137</v>
      </c>
      <c r="C414" s="299" t="s">
        <v>4137</v>
      </c>
      <c r="D414" s="299" t="s">
        <v>2206</v>
      </c>
      <c r="E414" s="299" t="s">
        <v>2630</v>
      </c>
      <c r="F414" s="299" t="s">
        <v>3060</v>
      </c>
      <c r="G414" s="299"/>
      <c r="H414" s="299" t="s">
        <v>3386</v>
      </c>
      <c r="I414" s="299" t="s">
        <v>3385</v>
      </c>
      <c r="J414" s="45" t="str">
        <f t="shared" si="12"/>
        <v>TinPT Justindo</v>
      </c>
      <c r="K414" s="45" t="str">
        <f t="shared" si="13"/>
        <v>TinPT Justindo</v>
      </c>
      <c r="T414"/>
    </row>
    <row r="415" spans="1:20" ht="10.5" customHeight="1">
      <c r="A415" s="299" t="s">
        <v>2291</v>
      </c>
      <c r="B415" s="299" t="s">
        <v>1153</v>
      </c>
      <c r="C415" s="299" t="s">
        <v>1153</v>
      </c>
      <c r="D415" s="299" t="s">
        <v>2206</v>
      </c>
      <c r="E415" s="299" t="s">
        <v>1368</v>
      </c>
      <c r="F415" s="299" t="s">
        <v>3060</v>
      </c>
      <c r="G415" s="299"/>
      <c r="H415" s="299" t="s">
        <v>3422</v>
      </c>
      <c r="I415" s="299" t="s">
        <v>3421</v>
      </c>
      <c r="J415" s="45" t="str">
        <f t="shared" si="12"/>
        <v>TinPT Karimun Mining</v>
      </c>
      <c r="K415" s="45" t="str">
        <f t="shared" si="13"/>
        <v>TinPT Karimun Mining</v>
      </c>
      <c r="T415"/>
    </row>
    <row r="416" spans="1:20" ht="10.5" customHeight="1">
      <c r="A416" s="299" t="s">
        <v>2291</v>
      </c>
      <c r="B416" s="299" t="s">
        <v>4246</v>
      </c>
      <c r="C416" s="299" t="s">
        <v>4246</v>
      </c>
      <c r="D416" s="299" t="s">
        <v>2206</v>
      </c>
      <c r="E416" s="299" t="s">
        <v>4247</v>
      </c>
      <c r="F416" s="299" t="s">
        <v>3060</v>
      </c>
      <c r="G416" s="299"/>
      <c r="H416" s="299" t="s">
        <v>3384</v>
      </c>
      <c r="I416" s="299" t="s">
        <v>3385</v>
      </c>
      <c r="J416" s="45" t="str">
        <f t="shared" si="12"/>
        <v>TinPT Kijang Jaya Mandiri</v>
      </c>
      <c r="K416" s="45" t="str">
        <f t="shared" si="13"/>
        <v>TinPT Kijang Jaya Mandiri</v>
      </c>
      <c r="T416"/>
    </row>
    <row r="417" spans="1:20" ht="10.5" customHeight="1">
      <c r="A417" s="299" t="s">
        <v>2291</v>
      </c>
      <c r="B417" s="299" t="s">
        <v>4911</v>
      </c>
      <c r="C417" s="299" t="s">
        <v>4911</v>
      </c>
      <c r="D417" s="299" t="s">
        <v>2206</v>
      </c>
      <c r="E417" s="299" t="s">
        <v>4912</v>
      </c>
      <c r="F417" s="299" t="s">
        <v>3060</v>
      </c>
      <c r="G417" s="299"/>
      <c r="H417" s="299" t="s">
        <v>4921</v>
      </c>
      <c r="I417" s="299" t="s">
        <v>3385</v>
      </c>
      <c r="J417" s="45" t="str">
        <f t="shared" si="12"/>
        <v>TinPT Lautan Harmonis Sejahtera</v>
      </c>
      <c r="K417" s="45" t="str">
        <f t="shared" si="13"/>
        <v>TinPT Lautan Harmonis Sejahtera</v>
      </c>
      <c r="T417"/>
    </row>
    <row r="418" spans="1:20" ht="10.5" customHeight="1">
      <c r="A418" s="299" t="s">
        <v>2291</v>
      </c>
      <c r="B418" s="299" t="s">
        <v>4913</v>
      </c>
      <c r="C418" s="299" t="s">
        <v>4913</v>
      </c>
      <c r="D418" s="299" t="s">
        <v>2206</v>
      </c>
      <c r="E418" s="299" t="s">
        <v>4914</v>
      </c>
      <c r="F418" s="299" t="s">
        <v>3060</v>
      </c>
      <c r="G418" s="299"/>
      <c r="H418" s="299" t="s">
        <v>4922</v>
      </c>
      <c r="I418" s="299" t="s">
        <v>3385</v>
      </c>
      <c r="J418" s="45" t="str">
        <f t="shared" si="12"/>
        <v>TinPT Menara Cipta Mulia</v>
      </c>
      <c r="K418" s="45" t="str">
        <f t="shared" si="13"/>
        <v>TinPT Menara Cipta Mulia</v>
      </c>
      <c r="T418"/>
    </row>
    <row r="419" spans="1:20" ht="10.5" customHeight="1">
      <c r="A419" s="299" t="s">
        <v>2291</v>
      </c>
      <c r="B419" s="299" t="s">
        <v>1174</v>
      </c>
      <c r="C419" s="299" t="s">
        <v>1174</v>
      </c>
      <c r="D419" s="299" t="s">
        <v>2206</v>
      </c>
      <c r="E419" s="299" t="s">
        <v>1369</v>
      </c>
      <c r="F419" s="299" t="s">
        <v>3060</v>
      </c>
      <c r="G419" s="299"/>
      <c r="H419" s="299" t="s">
        <v>3384</v>
      </c>
      <c r="I419" s="299" t="s">
        <v>3385</v>
      </c>
      <c r="J419" s="45" t="str">
        <f t="shared" si="12"/>
        <v>TinPT Mitra Stania Prima</v>
      </c>
      <c r="K419" s="45" t="str">
        <f t="shared" si="13"/>
        <v>TinPT Mitra Stania Prima</v>
      </c>
      <c r="T419"/>
    </row>
    <row r="420" spans="1:20" s="226" customFormat="1" ht="10.15" customHeight="1">
      <c r="A420" s="299" t="s">
        <v>2291</v>
      </c>
      <c r="B420" s="299" t="s">
        <v>4618</v>
      </c>
      <c r="C420" s="299" t="s">
        <v>4618</v>
      </c>
      <c r="D420" s="299" t="s">
        <v>2206</v>
      </c>
      <c r="E420" s="299" t="s">
        <v>4619</v>
      </c>
      <c r="F420" s="299" t="s">
        <v>3060</v>
      </c>
      <c r="G420" s="299"/>
      <c r="H420" s="299" t="s">
        <v>4636</v>
      </c>
      <c r="I420" s="299" t="s">
        <v>3424</v>
      </c>
      <c r="J420" s="45" t="str">
        <f t="shared" si="12"/>
        <v>TinPT O.M. Indonesia</v>
      </c>
      <c r="K420" s="45" t="str">
        <f t="shared" si="13"/>
        <v>TinPT O.M. Indonesia</v>
      </c>
      <c r="N420" s="45"/>
      <c r="T420"/>
    </row>
    <row r="421" spans="1:20" ht="10.5" customHeight="1">
      <c r="A421" s="299" t="s">
        <v>2291</v>
      </c>
      <c r="B421" s="299" t="s">
        <v>2632</v>
      </c>
      <c r="C421" s="299" t="s">
        <v>2632</v>
      </c>
      <c r="D421" s="299" t="s">
        <v>2206</v>
      </c>
      <c r="E421" s="299" t="s">
        <v>2633</v>
      </c>
      <c r="F421" s="299" t="s">
        <v>3060</v>
      </c>
      <c r="G421" s="299"/>
      <c r="H421" s="299" t="s">
        <v>3384</v>
      </c>
      <c r="I421" s="299" t="s">
        <v>3385</v>
      </c>
      <c r="J421" s="45" t="str">
        <f t="shared" si="12"/>
        <v>TinPT Panca Mega Persada</v>
      </c>
      <c r="K421" s="45" t="str">
        <f t="shared" si="13"/>
        <v>TinPT Panca Mega Persada</v>
      </c>
      <c r="T421"/>
    </row>
    <row r="422" spans="1:20" ht="10.5" customHeight="1">
      <c r="A422" s="299" t="s">
        <v>2291</v>
      </c>
      <c r="B422" s="299" t="s">
        <v>1370</v>
      </c>
      <c r="C422" s="299" t="s">
        <v>1370</v>
      </c>
      <c r="D422" s="299" t="s">
        <v>2206</v>
      </c>
      <c r="E422" s="299" t="s">
        <v>1371</v>
      </c>
      <c r="F422" s="299" t="s">
        <v>3060</v>
      </c>
      <c r="G422" s="299"/>
      <c r="H422" s="299" t="s">
        <v>3388</v>
      </c>
      <c r="I422" s="299" t="s">
        <v>3385</v>
      </c>
      <c r="J422" s="45" t="str">
        <f t="shared" si="12"/>
        <v>TinPT Prima Timah Utama</v>
      </c>
      <c r="K422" s="45" t="str">
        <f t="shared" si="13"/>
        <v>TinPT Prima Timah Utama</v>
      </c>
      <c r="T422"/>
    </row>
    <row r="423" spans="1:20" ht="10.5" customHeight="1">
      <c r="A423" s="299" t="s">
        <v>2291</v>
      </c>
      <c r="B423" s="299" t="s">
        <v>4057</v>
      </c>
      <c r="C423" s="299" t="s">
        <v>4057</v>
      </c>
      <c r="D423" s="299" t="s">
        <v>2206</v>
      </c>
      <c r="E423" s="299" t="s">
        <v>1372</v>
      </c>
      <c r="F423" s="299" t="s">
        <v>3060</v>
      </c>
      <c r="G423" s="299"/>
      <c r="H423" s="299" t="s">
        <v>3384</v>
      </c>
      <c r="I423" s="299" t="s">
        <v>3385</v>
      </c>
      <c r="J423" s="45" t="str">
        <f t="shared" si="12"/>
        <v>TinPT Refined Bangka Tin</v>
      </c>
      <c r="K423" s="45" t="str">
        <f t="shared" si="13"/>
        <v>TinPT Refined Bangka Tin</v>
      </c>
      <c r="T423"/>
    </row>
    <row r="424" spans="1:20" ht="10.5" customHeight="1">
      <c r="A424" s="299" t="s">
        <v>2291</v>
      </c>
      <c r="B424" s="299" t="s">
        <v>1175</v>
      </c>
      <c r="C424" s="299" t="s">
        <v>1175</v>
      </c>
      <c r="D424" s="299" t="s">
        <v>2206</v>
      </c>
      <c r="E424" s="299" t="s">
        <v>1373</v>
      </c>
      <c r="F424" s="299" t="s">
        <v>3060</v>
      </c>
      <c r="G424" s="299"/>
      <c r="H424" s="299" t="s">
        <v>3388</v>
      </c>
      <c r="I424" s="299" t="s">
        <v>3385</v>
      </c>
      <c r="J424" s="45" t="str">
        <f t="shared" si="12"/>
        <v>TinPT Sariwiguna Binasentosa</v>
      </c>
      <c r="K424" s="45" t="str">
        <f t="shared" si="13"/>
        <v>TinPT Sariwiguna Binasentosa</v>
      </c>
      <c r="T424"/>
    </row>
    <row r="425" spans="1:20" ht="10.5" customHeight="1">
      <c r="A425" s="299" t="s">
        <v>2291</v>
      </c>
      <c r="B425" s="299" t="s">
        <v>2336</v>
      </c>
      <c r="C425" s="299" t="s">
        <v>2336</v>
      </c>
      <c r="D425" s="299" t="s">
        <v>2206</v>
      </c>
      <c r="E425" s="299" t="s">
        <v>1374</v>
      </c>
      <c r="F425" s="299" t="s">
        <v>3060</v>
      </c>
      <c r="G425" s="299"/>
      <c r="H425" s="299" t="s">
        <v>3388</v>
      </c>
      <c r="I425" s="299" t="s">
        <v>3385</v>
      </c>
      <c r="J425" s="45" t="str">
        <f t="shared" si="12"/>
        <v>TinPT Stanindo Inti Perkasa</v>
      </c>
      <c r="K425" s="45" t="str">
        <f t="shared" si="13"/>
        <v>TinPT Stanindo Inti Perkasa</v>
      </c>
      <c r="T425"/>
    </row>
    <row r="426" spans="1:20" ht="10.5" customHeight="1">
      <c r="A426" s="299" t="s">
        <v>2291</v>
      </c>
      <c r="B426" s="299" t="s">
        <v>4204</v>
      </c>
      <c r="C426" s="299" t="s">
        <v>4204</v>
      </c>
      <c r="D426" s="299" t="s">
        <v>2206</v>
      </c>
      <c r="E426" s="299" t="s">
        <v>4205</v>
      </c>
      <c r="F426" s="299" t="s">
        <v>3060</v>
      </c>
      <c r="G426" s="299"/>
      <c r="H426" s="299" t="s">
        <v>3386</v>
      </c>
      <c r="I426" s="299" t="s">
        <v>3385</v>
      </c>
      <c r="J426" s="45" t="str">
        <f t="shared" si="12"/>
        <v>TinPT Sukses Inti Makmur</v>
      </c>
      <c r="K426" s="45" t="str">
        <f t="shared" si="13"/>
        <v>TinPT Sukses Inti Makmur</v>
      </c>
      <c r="T426"/>
    </row>
    <row r="427" spans="1:20" ht="10.5" customHeight="1">
      <c r="A427" s="299" t="s">
        <v>2291</v>
      </c>
      <c r="B427" s="299" t="s">
        <v>2634</v>
      </c>
      <c r="C427" s="299" t="s">
        <v>2634</v>
      </c>
      <c r="D427" s="299" t="s">
        <v>2206</v>
      </c>
      <c r="E427" s="299" t="s">
        <v>2635</v>
      </c>
      <c r="F427" s="299" t="s">
        <v>3060</v>
      </c>
      <c r="G427" s="299"/>
      <c r="H427" s="299" t="s">
        <v>3388</v>
      </c>
      <c r="I427" s="299" t="s">
        <v>3385</v>
      </c>
      <c r="J427" s="45" t="str">
        <f t="shared" si="12"/>
        <v>TinPT Sumber Jaya Indah</v>
      </c>
      <c r="K427" s="45" t="str">
        <f t="shared" si="13"/>
        <v>TinPT Sumber Jaya Indah</v>
      </c>
      <c r="T427"/>
    </row>
    <row r="428" spans="1:20" ht="10.5" customHeight="1">
      <c r="A428" s="299" t="s">
        <v>2291</v>
      </c>
      <c r="B428" s="299" t="s">
        <v>1923</v>
      </c>
      <c r="C428" s="299" t="s">
        <v>3425</v>
      </c>
      <c r="D428" s="299" t="s">
        <v>2206</v>
      </c>
      <c r="E428" s="299" t="s">
        <v>1399</v>
      </c>
      <c r="F428" s="299" t="s">
        <v>3060</v>
      </c>
      <c r="G428" s="299"/>
      <c r="H428" s="299" t="s">
        <v>3426</v>
      </c>
      <c r="I428" s="299" t="s">
        <v>3427</v>
      </c>
      <c r="J428" s="45" t="str">
        <f t="shared" si="12"/>
        <v>TinPT Tambang Timah</v>
      </c>
      <c r="K428" s="45" t="str">
        <f t="shared" si="13"/>
        <v>TinPT Tambang Timah</v>
      </c>
      <c r="T428"/>
    </row>
    <row r="429" spans="1:20" ht="10.5" customHeight="1">
      <c r="A429" s="299" t="s">
        <v>2291</v>
      </c>
      <c r="B429" s="299" t="s">
        <v>3425</v>
      </c>
      <c r="C429" s="299" t="s">
        <v>3425</v>
      </c>
      <c r="D429" s="299" t="s">
        <v>2206</v>
      </c>
      <c r="E429" s="299" t="s">
        <v>1399</v>
      </c>
      <c r="F429" s="299" t="s">
        <v>3060</v>
      </c>
      <c r="G429" s="299"/>
      <c r="H429" s="299" t="s">
        <v>3426</v>
      </c>
      <c r="I429" s="299" t="s">
        <v>3427</v>
      </c>
      <c r="J429" s="45" t="str">
        <f t="shared" si="12"/>
        <v>TinPT Timah (Persero) Tbk Kundur</v>
      </c>
      <c r="K429" s="45" t="str">
        <f t="shared" si="13"/>
        <v>TinPT Timah (Persero) Tbk Kundur</v>
      </c>
      <c r="T429"/>
    </row>
    <row r="430" spans="1:20" ht="10.5" customHeight="1">
      <c r="A430" s="299" t="s">
        <v>2291</v>
      </c>
      <c r="B430" s="299" t="s">
        <v>4151</v>
      </c>
      <c r="C430" s="299" t="s">
        <v>4151</v>
      </c>
      <c r="D430" s="299" t="s">
        <v>2206</v>
      </c>
      <c r="E430" s="299" t="s">
        <v>1375</v>
      </c>
      <c r="F430" s="299" t="s">
        <v>3060</v>
      </c>
      <c r="G430" s="299"/>
      <c r="H430" s="299" t="s">
        <v>3429</v>
      </c>
      <c r="I430" s="299" t="s">
        <v>3385</v>
      </c>
      <c r="J430" s="45" t="str">
        <f t="shared" si="12"/>
        <v>TinPT Timah (Persero) Tbk Mentok</v>
      </c>
      <c r="K430" s="45" t="str">
        <f t="shared" si="13"/>
        <v>TinPT Timah (Persero) Tbk Mentok</v>
      </c>
      <c r="T430"/>
    </row>
    <row r="431" spans="1:20" ht="10.5" customHeight="1">
      <c r="A431" s="299" t="s">
        <v>2291</v>
      </c>
      <c r="B431" s="299" t="s">
        <v>952</v>
      </c>
      <c r="C431" s="299" t="s">
        <v>952</v>
      </c>
      <c r="D431" s="299" t="s">
        <v>2206</v>
      </c>
      <c r="E431" s="299" t="s">
        <v>1376</v>
      </c>
      <c r="F431" s="299" t="s">
        <v>3060</v>
      </c>
      <c r="G431" s="299"/>
      <c r="H431" s="299" t="s">
        <v>3388</v>
      </c>
      <c r="I431" s="299" t="s">
        <v>3385</v>
      </c>
      <c r="J431" s="45" t="str">
        <f t="shared" si="12"/>
        <v>TinPT Tinindo Inter Nusa</v>
      </c>
      <c r="K431" s="45" t="str">
        <f t="shared" si="13"/>
        <v>TinPT Tinindo Inter Nusa</v>
      </c>
      <c r="T431"/>
    </row>
    <row r="432" spans="1:20" ht="10.5" customHeight="1">
      <c r="A432" s="299" t="s">
        <v>2291</v>
      </c>
      <c r="B432" s="299" t="s">
        <v>2664</v>
      </c>
      <c r="C432" s="299" t="s">
        <v>2664</v>
      </c>
      <c r="D432" s="299" t="s">
        <v>2206</v>
      </c>
      <c r="E432" s="299" t="s">
        <v>2665</v>
      </c>
      <c r="F432" s="299" t="s">
        <v>3060</v>
      </c>
      <c r="G432" s="299"/>
      <c r="H432" s="299" t="s">
        <v>3446</v>
      </c>
      <c r="I432" s="299" t="s">
        <v>3424</v>
      </c>
      <c r="J432" s="45" t="str">
        <f t="shared" si="12"/>
        <v>TinPT Tirus Putra Mandiri</v>
      </c>
      <c r="K432" s="45" t="str">
        <f t="shared" si="13"/>
        <v>TinPT Tirus Putra Mandiri</v>
      </c>
      <c r="T432"/>
    </row>
    <row r="433" spans="1:20" ht="10.5" customHeight="1">
      <c r="A433" s="299" t="s">
        <v>2291</v>
      </c>
      <c r="B433" s="299" t="s">
        <v>4213</v>
      </c>
      <c r="C433" s="299" t="s">
        <v>4213</v>
      </c>
      <c r="D433" s="299" t="s">
        <v>2206</v>
      </c>
      <c r="E433" s="299" t="s">
        <v>4214</v>
      </c>
      <c r="F433" s="299" t="s">
        <v>3060</v>
      </c>
      <c r="G433" s="299"/>
      <c r="H433" s="299" t="s">
        <v>4638</v>
      </c>
      <c r="I433" s="299" t="s">
        <v>4637</v>
      </c>
      <c r="J433" s="45" t="str">
        <f t="shared" si="12"/>
        <v>TinPT Tommy Utama</v>
      </c>
      <c r="K433" s="45" t="str">
        <f t="shared" si="13"/>
        <v>TinPT Tommy Utama</v>
      </c>
      <c r="T433"/>
    </row>
    <row r="434" spans="1:20" ht="10.5" customHeight="1">
      <c r="A434" s="299" t="s">
        <v>2291</v>
      </c>
      <c r="B434" s="299" t="s">
        <v>4072</v>
      </c>
      <c r="C434" s="299" t="s">
        <v>4072</v>
      </c>
      <c r="D434" s="299" t="s">
        <v>2206</v>
      </c>
      <c r="E434" s="299" t="s">
        <v>2666</v>
      </c>
      <c r="F434" s="299" t="s">
        <v>3060</v>
      </c>
      <c r="G434" s="299"/>
      <c r="H434" s="299" t="s">
        <v>3447</v>
      </c>
      <c r="I434" s="299" t="s">
        <v>3448</v>
      </c>
      <c r="J434" s="45" t="str">
        <f t="shared" si="12"/>
        <v>TinPT Wahana Perkit Jaya</v>
      </c>
      <c r="K434" s="45" t="str">
        <f t="shared" si="13"/>
        <v>TinPT Wahana Perkit Jaya</v>
      </c>
      <c r="T434"/>
    </row>
    <row r="435" spans="1:20" ht="10.5" customHeight="1">
      <c r="A435" s="299" t="s">
        <v>2291</v>
      </c>
      <c r="B435" s="299" t="s">
        <v>4179</v>
      </c>
      <c r="C435" s="299" t="s">
        <v>4179</v>
      </c>
      <c r="D435" s="299" t="s">
        <v>2139</v>
      </c>
      <c r="E435" s="299" t="s">
        <v>3467</v>
      </c>
      <c r="F435" s="299" t="s">
        <v>3060</v>
      </c>
      <c r="G435" s="299"/>
      <c r="H435" s="299" t="s">
        <v>3312</v>
      </c>
      <c r="I435" s="299" t="s">
        <v>3367</v>
      </c>
      <c r="J435" s="45" t="str">
        <f t="shared" si="12"/>
        <v>TinResind Indústria e Comércio Ltda.</v>
      </c>
      <c r="K435" s="45" t="str">
        <f t="shared" si="13"/>
        <v>TinResind Indústria e Comércio Ltda.</v>
      </c>
      <c r="T435"/>
    </row>
    <row r="436" spans="1:20" ht="10.5" customHeight="1">
      <c r="A436" s="299" t="s">
        <v>2291</v>
      </c>
      <c r="B436" s="299" t="s">
        <v>1377</v>
      </c>
      <c r="C436" s="299" t="s">
        <v>1377</v>
      </c>
      <c r="D436" s="299" t="s">
        <v>4878</v>
      </c>
      <c r="E436" s="299" t="s">
        <v>1378</v>
      </c>
      <c r="F436" s="299" t="s">
        <v>3060</v>
      </c>
      <c r="G436" s="299"/>
      <c r="H436" s="299" t="s">
        <v>3430</v>
      </c>
      <c r="I436" s="299" t="s">
        <v>3231</v>
      </c>
      <c r="J436" s="45" t="str">
        <f t="shared" si="12"/>
        <v>TinRui Da Hung</v>
      </c>
      <c r="K436" s="45" t="str">
        <f t="shared" si="13"/>
        <v>TinRui Da Hung</v>
      </c>
      <c r="T436"/>
    </row>
    <row r="437" spans="1:20" ht="9.6" customHeight="1">
      <c r="A437" s="299" t="s">
        <v>2291</v>
      </c>
      <c r="B437" s="299" t="s">
        <v>4614</v>
      </c>
      <c r="C437" s="299" t="s">
        <v>4043</v>
      </c>
      <c r="D437" s="299" t="s">
        <v>2150</v>
      </c>
      <c r="E437" s="299" t="s">
        <v>1351</v>
      </c>
      <c r="F437" s="299" t="s">
        <v>3060</v>
      </c>
      <c r="G437" s="299"/>
      <c r="H437" s="299" t="s">
        <v>3398</v>
      </c>
      <c r="I437" s="299" t="s">
        <v>3139</v>
      </c>
      <c r="J437" s="45" t="str">
        <f t="shared" si="12"/>
        <v>TinShunda Huichang Kam Tin Co., Ltd.</v>
      </c>
      <c r="K437" s="45" t="str">
        <f t="shared" si="13"/>
        <v>TinShunda Huichang Kam Tin Co., Ltd.</v>
      </c>
      <c r="T437"/>
    </row>
    <row r="438" spans="1:20" ht="10.5" customHeight="1">
      <c r="A438" s="299" t="s">
        <v>2291</v>
      </c>
      <c r="B438" s="299" t="s">
        <v>4198</v>
      </c>
      <c r="C438" s="299" t="s">
        <v>4621</v>
      </c>
      <c r="D438" s="299" t="s">
        <v>2150</v>
      </c>
      <c r="E438" s="299" t="s">
        <v>1383</v>
      </c>
      <c r="F438" s="299" t="s">
        <v>3060</v>
      </c>
      <c r="G438" s="299"/>
      <c r="H438" s="299" t="s">
        <v>4910</v>
      </c>
      <c r="I438" s="299" t="s">
        <v>3096</v>
      </c>
      <c r="J438" s="45" t="str">
        <f t="shared" si="12"/>
        <v>TinSmelting Branch of Yunnan Tin Company Ltd</v>
      </c>
      <c r="K438" s="45" t="str">
        <f t="shared" si="13"/>
        <v>TinSmelting Branch of Yunnan Tin Company Ltd</v>
      </c>
      <c r="T438"/>
    </row>
    <row r="439" spans="1:20" ht="10.5" customHeight="1">
      <c r="A439" s="299" t="s">
        <v>2291</v>
      </c>
      <c r="B439" s="299" t="s">
        <v>4062</v>
      </c>
      <c r="C439" s="299" t="s">
        <v>4062</v>
      </c>
      <c r="D439" s="299" t="s">
        <v>2139</v>
      </c>
      <c r="E439" s="299" t="s">
        <v>1379</v>
      </c>
      <c r="F439" s="299" t="s">
        <v>3060</v>
      </c>
      <c r="G439" s="299"/>
      <c r="H439" s="299" t="s">
        <v>3431</v>
      </c>
      <c r="I439" s="299" t="s">
        <v>3248</v>
      </c>
      <c r="J439" s="45" t="str">
        <f t="shared" si="12"/>
        <v>TinSoft Metais Ltda.</v>
      </c>
      <c r="K439" s="45" t="str">
        <f t="shared" si="13"/>
        <v>TinSoft Metais Ltda.</v>
      </c>
      <c r="T439"/>
    </row>
    <row r="440" spans="1:20" ht="10.5" customHeight="1">
      <c r="A440" s="299" t="s">
        <v>2291</v>
      </c>
      <c r="B440" s="299" t="s">
        <v>59</v>
      </c>
      <c r="C440" s="299" t="s">
        <v>1922</v>
      </c>
      <c r="D440" s="299" t="s">
        <v>1716</v>
      </c>
      <c r="E440" s="299" t="s">
        <v>1380</v>
      </c>
      <c r="F440" s="299" t="s">
        <v>3060</v>
      </c>
      <c r="G440" s="299"/>
      <c r="H440" s="299" t="s">
        <v>3432</v>
      </c>
      <c r="I440" s="299" t="s">
        <v>3433</v>
      </c>
      <c r="J440" s="45" t="str">
        <f t="shared" si="12"/>
        <v>TinThai Solder Industry Corp., Ltd.</v>
      </c>
      <c r="K440" s="45" t="str">
        <f t="shared" si="13"/>
        <v>TinThai Solder Industry Corp., Ltd.</v>
      </c>
      <c r="T440"/>
    </row>
    <row r="441" spans="1:20" ht="10.5" customHeight="1">
      <c r="A441" s="299" t="s">
        <v>2291</v>
      </c>
      <c r="B441" s="299" t="s">
        <v>3434</v>
      </c>
      <c r="C441" s="299" t="s">
        <v>1922</v>
      </c>
      <c r="D441" s="299" t="s">
        <v>1716</v>
      </c>
      <c r="E441" s="299" t="s">
        <v>1380</v>
      </c>
      <c r="F441" s="299" t="s">
        <v>3060</v>
      </c>
      <c r="G441" s="299"/>
      <c r="H441" s="299" t="s">
        <v>3432</v>
      </c>
      <c r="I441" s="299" t="s">
        <v>3433</v>
      </c>
      <c r="J441" s="45" t="str">
        <f t="shared" si="12"/>
        <v>TinThailand Smelting &amp; Refining Co Ltd</v>
      </c>
      <c r="K441" s="45" t="str">
        <f t="shared" si="13"/>
        <v>TinThailand Smelting &amp; Refining Co Ltd</v>
      </c>
      <c r="T441"/>
    </row>
    <row r="442" spans="1:20" ht="10.5" customHeight="1">
      <c r="A442" s="299" t="s">
        <v>2291</v>
      </c>
      <c r="B442" s="299" t="s">
        <v>1922</v>
      </c>
      <c r="C442" s="299" t="s">
        <v>1922</v>
      </c>
      <c r="D442" s="299" t="s">
        <v>1716</v>
      </c>
      <c r="E442" s="299" t="s">
        <v>1380</v>
      </c>
      <c r="F442" s="299" t="s">
        <v>3060</v>
      </c>
      <c r="G442" s="299"/>
      <c r="H442" s="299" t="s">
        <v>3432</v>
      </c>
      <c r="I442" s="299" t="s">
        <v>3433</v>
      </c>
      <c r="J442" s="45" t="str">
        <f t="shared" si="12"/>
        <v>TinThaisarco</v>
      </c>
      <c r="K442" s="45" t="str">
        <f t="shared" si="13"/>
        <v>TinThaisarco</v>
      </c>
      <c r="T442"/>
    </row>
    <row r="443" spans="1:20" ht="10.5" customHeight="1">
      <c r="A443" s="299" t="s">
        <v>2291</v>
      </c>
      <c r="B443" s="299" t="s">
        <v>3437</v>
      </c>
      <c r="C443" s="299" t="s">
        <v>3435</v>
      </c>
      <c r="D443" s="299" t="s">
        <v>2150</v>
      </c>
      <c r="E443" s="299" t="s">
        <v>3436</v>
      </c>
      <c r="F443" s="299" t="s">
        <v>3060</v>
      </c>
      <c r="G443" s="299"/>
      <c r="H443" s="299" t="s">
        <v>4910</v>
      </c>
      <c r="I443" s="299" t="s">
        <v>3096</v>
      </c>
      <c r="J443" s="45" t="str">
        <f t="shared" si="12"/>
        <v>TinThe Gejiu cloud new colored electrolytic</v>
      </c>
      <c r="K443" s="45" t="str">
        <f t="shared" si="13"/>
        <v>TinThe Gejiu cloud new colored electrolytic</v>
      </c>
      <c r="T443"/>
    </row>
    <row r="444" spans="1:20" ht="10.5" customHeight="1">
      <c r="A444" s="299" t="s">
        <v>2291</v>
      </c>
      <c r="B444" s="299" t="s">
        <v>60</v>
      </c>
      <c r="C444" s="299" t="s">
        <v>4621</v>
      </c>
      <c r="D444" s="299" t="s">
        <v>2150</v>
      </c>
      <c r="E444" s="299" t="s">
        <v>1383</v>
      </c>
      <c r="F444" s="299" t="s">
        <v>3060</v>
      </c>
      <c r="G444" s="299"/>
      <c r="H444" s="299" t="s">
        <v>4910</v>
      </c>
      <c r="I444" s="299" t="s">
        <v>3096</v>
      </c>
      <c r="J444" s="45" t="str">
        <f t="shared" si="12"/>
        <v>TinTin Products Manufacturing Co.LTD. of YTCL</v>
      </c>
      <c r="K444" s="45" t="str">
        <f t="shared" si="13"/>
        <v>TinTin Products Manufacturing Co.LTD. of YTCL</v>
      </c>
      <c r="T444"/>
    </row>
    <row r="445" spans="1:20" ht="10.5" customHeight="1">
      <c r="A445" s="299" t="s">
        <v>2291</v>
      </c>
      <c r="B445" s="299" t="s">
        <v>3410</v>
      </c>
      <c r="C445" s="299" t="s">
        <v>1924</v>
      </c>
      <c r="D445" s="299" t="s">
        <v>2139</v>
      </c>
      <c r="E445" s="299" t="s">
        <v>1355</v>
      </c>
      <c r="F445" s="299" t="s">
        <v>3060</v>
      </c>
      <c r="G445" s="299"/>
      <c r="H445" s="299" t="s">
        <v>3409</v>
      </c>
      <c r="I445" s="299" t="s">
        <v>3248</v>
      </c>
      <c r="J445" s="45" t="str">
        <f t="shared" si="12"/>
        <v>TinToboca/ Paranapenema</v>
      </c>
      <c r="K445" s="45" t="str">
        <f t="shared" si="13"/>
        <v>TinToboca/ Paranapenema</v>
      </c>
      <c r="T445"/>
    </row>
    <row r="446" spans="1:20" ht="10.5" customHeight="1">
      <c r="A446" s="299" t="s">
        <v>2291</v>
      </c>
      <c r="B446" s="299" t="s">
        <v>3461</v>
      </c>
      <c r="C446" s="299" t="s">
        <v>3461</v>
      </c>
      <c r="D446" s="299" t="s">
        <v>1737</v>
      </c>
      <c r="E446" s="299" t="s">
        <v>3462</v>
      </c>
      <c r="F446" s="299" t="s">
        <v>3060</v>
      </c>
      <c r="G446" s="299"/>
      <c r="H446" s="299" t="s">
        <v>3463</v>
      </c>
      <c r="I446" s="299" t="s">
        <v>3464</v>
      </c>
      <c r="J446" s="45" t="str">
        <f t="shared" si="12"/>
        <v>TinTuyen Quang Non-Ferrous Metals Joint Stock Company</v>
      </c>
      <c r="K446" s="45" t="str">
        <f t="shared" si="13"/>
        <v>TinTuyen Quang Non-Ferrous Metals Joint Stock Company</v>
      </c>
      <c r="T446"/>
    </row>
    <row r="447" spans="1:20" ht="10.5" customHeight="1">
      <c r="A447" s="299" t="s">
        <v>2291</v>
      </c>
      <c r="B447" s="299" t="s">
        <v>4199</v>
      </c>
      <c r="C447" s="299" t="s">
        <v>3425</v>
      </c>
      <c r="D447" s="299" t="s">
        <v>2206</v>
      </c>
      <c r="E447" s="299" t="s">
        <v>1399</v>
      </c>
      <c r="F447" s="299" t="s">
        <v>3060</v>
      </c>
      <c r="G447" s="299"/>
      <c r="H447" s="299" t="s">
        <v>3426</v>
      </c>
      <c r="I447" s="299" t="s">
        <v>3427</v>
      </c>
      <c r="J447" s="45" t="str">
        <f t="shared" si="12"/>
        <v>TinUnit Timah Kundur PT Tambang</v>
      </c>
      <c r="K447" s="45" t="str">
        <f t="shared" si="13"/>
        <v>TinUnit Timah Kundur PT Tambang</v>
      </c>
      <c r="T447"/>
    </row>
    <row r="448" spans="1:20" ht="10.5" customHeight="1">
      <c r="A448" s="299" t="s">
        <v>2291</v>
      </c>
      <c r="B448" s="299" t="s">
        <v>3439</v>
      </c>
      <c r="C448" s="299" t="s">
        <v>3439</v>
      </c>
      <c r="D448" s="299" t="s">
        <v>1737</v>
      </c>
      <c r="E448" s="299" t="s">
        <v>3440</v>
      </c>
      <c r="F448" s="299" t="s">
        <v>3060</v>
      </c>
      <c r="G448" s="299"/>
      <c r="H448" s="299" t="s">
        <v>3441</v>
      </c>
      <c r="I448" s="299" t="s">
        <v>3442</v>
      </c>
      <c r="J448" s="45" t="str">
        <f t="shared" si="12"/>
        <v>TinVQB Mineral and Trading Group JSC</v>
      </c>
      <c r="K448" s="45" t="str">
        <f t="shared" si="13"/>
        <v>TinVQB Mineral and Trading Group JSC</v>
      </c>
      <c r="T448"/>
    </row>
    <row r="449" spans="1:20" ht="10.5" customHeight="1">
      <c r="A449" s="299" t="s">
        <v>2291</v>
      </c>
      <c r="B449" s="299" t="s">
        <v>67</v>
      </c>
      <c r="C449" s="299" t="s">
        <v>67</v>
      </c>
      <c r="D449" s="299" t="s">
        <v>2139</v>
      </c>
      <c r="E449" s="299" t="s">
        <v>1381</v>
      </c>
      <c r="F449" s="299" t="s">
        <v>3060</v>
      </c>
      <c r="G449" s="299"/>
      <c r="H449" s="299" t="s">
        <v>3382</v>
      </c>
      <c r="I449" s="299" t="s">
        <v>3383</v>
      </c>
      <c r="J449" s="45" t="str">
        <f t="shared" si="12"/>
        <v>TinWhite Solder Metalurgia e Mineração Ltda.</v>
      </c>
      <c r="K449" s="45" t="str">
        <f t="shared" si="13"/>
        <v>TinWhite Solder Metalurgia e Mineração Ltda.</v>
      </c>
      <c r="T449"/>
    </row>
    <row r="450" spans="1:20" ht="10.5" customHeight="1">
      <c r="A450" s="299" t="s">
        <v>2291</v>
      </c>
      <c r="B450" s="299" t="s">
        <v>3443</v>
      </c>
      <c r="C450" s="299" t="s">
        <v>67</v>
      </c>
      <c r="D450" s="299" t="s">
        <v>2139</v>
      </c>
      <c r="E450" s="299" t="s">
        <v>1381</v>
      </c>
      <c r="F450" s="299" t="s">
        <v>3060</v>
      </c>
      <c r="G450" s="299"/>
      <c r="H450" s="299" t="s">
        <v>3382</v>
      </c>
      <c r="I450" s="299" t="s">
        <v>3383</v>
      </c>
      <c r="J450" s="45" t="str">
        <f t="shared" si="12"/>
        <v>TinWhite Solder Metalurgica</v>
      </c>
      <c r="K450" s="45" t="str">
        <f t="shared" si="13"/>
        <v>TinWhite Solder Metalurgica</v>
      </c>
      <c r="T450"/>
    </row>
    <row r="451" spans="1:20" ht="10.5" customHeight="1">
      <c r="A451" s="299" t="s">
        <v>2291</v>
      </c>
      <c r="B451" s="299" t="s">
        <v>3404</v>
      </c>
      <c r="C451" s="299" t="s">
        <v>2543</v>
      </c>
      <c r="D451" s="299" t="s">
        <v>2150</v>
      </c>
      <c r="E451" s="299" t="s">
        <v>1353</v>
      </c>
      <c r="F451" s="299" t="s">
        <v>3060</v>
      </c>
      <c r="G451" s="299"/>
      <c r="H451" s="299" t="s">
        <v>3400</v>
      </c>
      <c r="I451" s="299" t="s">
        <v>3373</v>
      </c>
      <c r="J451" s="45" t="str">
        <f t="shared" si="12"/>
        <v>TinXiHai - Liuzhou China Tin Group Co ltd</v>
      </c>
      <c r="K451" s="45" t="str">
        <f t="shared" si="13"/>
        <v>TinXiHai - Liuzhou China Tin Group Co ltd</v>
      </c>
      <c r="T451"/>
    </row>
    <row r="452" spans="1:20" ht="10.5" customHeight="1">
      <c r="A452" s="299" t="s">
        <v>2291</v>
      </c>
      <c r="B452" s="299" t="s">
        <v>1908</v>
      </c>
      <c r="C452" s="299" t="s">
        <v>4621</v>
      </c>
      <c r="D452" s="299" t="s">
        <v>2150</v>
      </c>
      <c r="E452" s="299" t="s">
        <v>1383</v>
      </c>
      <c r="F452" s="299" t="s">
        <v>3060</v>
      </c>
      <c r="G452" s="299"/>
      <c r="H452" s="299" t="s">
        <v>4910</v>
      </c>
      <c r="I452" s="299" t="s">
        <v>3096</v>
      </c>
      <c r="J452" s="45" t="str">
        <f t="shared" si="12"/>
        <v>TinYTCL</v>
      </c>
      <c r="K452" s="45" t="str">
        <f t="shared" si="13"/>
        <v>TinYTCL</v>
      </c>
      <c r="T452"/>
    </row>
    <row r="453" spans="1:20" ht="10.5" customHeight="1">
      <c r="A453" s="299" t="s">
        <v>2291</v>
      </c>
      <c r="B453" s="299" t="s">
        <v>3438</v>
      </c>
      <c r="C453" s="299" t="s">
        <v>3435</v>
      </c>
      <c r="D453" s="299" t="s">
        <v>2150</v>
      </c>
      <c r="E453" s="299" t="s">
        <v>3436</v>
      </c>
      <c r="F453" s="299" t="s">
        <v>3060</v>
      </c>
      <c r="G453" s="299"/>
      <c r="H453" s="299" t="s">
        <v>4910</v>
      </c>
      <c r="I453" s="299" t="s">
        <v>3096</v>
      </c>
      <c r="J453" s="45" t="str">
        <f t="shared" si="12"/>
        <v>TinYunan Gejiu Yunxin Electrolyze Limited</v>
      </c>
      <c r="K453" s="45" t="str">
        <f t="shared" si="13"/>
        <v>TinYunan Gejiu Yunxin Electrolyze Limited</v>
      </c>
      <c r="T453"/>
    </row>
    <row r="454" spans="1:20" ht="10.5" customHeight="1">
      <c r="A454" s="299" t="s">
        <v>2291</v>
      </c>
      <c r="B454" s="299" t="s">
        <v>3444</v>
      </c>
      <c r="C454" s="299" t="s">
        <v>4069</v>
      </c>
      <c r="D454" s="299" t="s">
        <v>2150</v>
      </c>
      <c r="E454" s="299" t="s">
        <v>1382</v>
      </c>
      <c r="F454" s="299" t="s">
        <v>3060</v>
      </c>
      <c r="G454" s="299"/>
      <c r="H454" s="299" t="s">
        <v>4910</v>
      </c>
      <c r="I454" s="299" t="s">
        <v>3096</v>
      </c>
      <c r="J454" s="45" t="str">
        <f t="shared" si="12"/>
        <v>TinYunnan Adventure Co., Ltd.</v>
      </c>
      <c r="K454" s="45" t="str">
        <f t="shared" si="13"/>
        <v>TinYunnan Adventure Co., Ltd.</v>
      </c>
      <c r="T454"/>
    </row>
    <row r="455" spans="1:20" ht="10.5" customHeight="1">
      <c r="A455" s="299" t="s">
        <v>2291</v>
      </c>
      <c r="B455" s="299" t="s">
        <v>4200</v>
      </c>
      <c r="C455" s="299" t="s">
        <v>4069</v>
      </c>
      <c r="D455" s="299" t="s">
        <v>2150</v>
      </c>
      <c r="E455" s="299" t="s">
        <v>1382</v>
      </c>
      <c r="F455" s="299" t="s">
        <v>3060</v>
      </c>
      <c r="G455" s="299"/>
      <c r="H455" s="299" t="s">
        <v>4910</v>
      </c>
      <c r="I455" s="299" t="s">
        <v>3096</v>
      </c>
      <c r="J455" s="45" t="str">
        <f t="shared" si="12"/>
        <v>TinYunnan Chengfeng</v>
      </c>
      <c r="K455" s="45" t="str">
        <f t="shared" si="13"/>
        <v>TinYunnan Chengfeng</v>
      </c>
      <c r="T455"/>
    </row>
    <row r="456" spans="1:20" ht="10.5" customHeight="1">
      <c r="A456" s="299" t="s">
        <v>2291</v>
      </c>
      <c r="B456" s="299" t="s">
        <v>4069</v>
      </c>
      <c r="C456" s="299" t="s">
        <v>4069</v>
      </c>
      <c r="D456" s="299" t="s">
        <v>2150</v>
      </c>
      <c r="E456" s="299" t="s">
        <v>1382</v>
      </c>
      <c r="F456" s="299" t="s">
        <v>3060</v>
      </c>
      <c r="G456" s="299"/>
      <c r="H456" s="299" t="s">
        <v>4910</v>
      </c>
      <c r="I456" s="299" t="s">
        <v>3096</v>
      </c>
      <c r="J456" s="45" t="str">
        <f t="shared" si="12"/>
        <v>TinYunnan Chengfeng Non-ferrous Metals Co., Ltd.</v>
      </c>
      <c r="K456" s="45" t="str">
        <f t="shared" si="13"/>
        <v>TinYunnan Chengfeng Non-ferrous Metals Co., Ltd.</v>
      </c>
      <c r="T456"/>
    </row>
    <row r="457" spans="1:20" ht="10.5" customHeight="1">
      <c r="A457" s="299" t="s">
        <v>2291</v>
      </c>
      <c r="B457" s="299" t="s">
        <v>4991</v>
      </c>
      <c r="C457" s="299" t="s">
        <v>3397</v>
      </c>
      <c r="D457" s="299" t="s">
        <v>2150</v>
      </c>
      <c r="E457" s="299" t="s">
        <v>1350</v>
      </c>
      <c r="F457" s="299" t="s">
        <v>3060</v>
      </c>
      <c r="G457" s="299"/>
      <c r="H457" s="299" t="s">
        <v>4910</v>
      </c>
      <c r="I457" s="299" t="s">
        <v>3096</v>
      </c>
      <c r="J457" s="45" t="str">
        <f t="shared" si="12"/>
        <v>TinYunnan Gejiu Zili Metallurgy Co., Ltd.</v>
      </c>
      <c r="K457" s="45" t="str">
        <f t="shared" si="13"/>
        <v>TinYunnan Gejiu Zili Metallurgy Co., Ltd.</v>
      </c>
      <c r="T457"/>
    </row>
    <row r="458" spans="1:20" ht="10.5" customHeight="1">
      <c r="A458" s="299" t="s">
        <v>2291</v>
      </c>
      <c r="B458" s="299" t="s">
        <v>4612</v>
      </c>
      <c r="C458" s="299" t="s">
        <v>3435</v>
      </c>
      <c r="D458" s="299" t="s">
        <v>2150</v>
      </c>
      <c r="E458" s="299" t="s">
        <v>3436</v>
      </c>
      <c r="F458" s="299" t="s">
        <v>3060</v>
      </c>
      <c r="G458" s="299"/>
      <c r="H458" s="299" t="s">
        <v>4910</v>
      </c>
      <c r="I458" s="299" t="s">
        <v>3096</v>
      </c>
      <c r="J458" s="45" t="str">
        <f t="shared" ref="J458:J523" si="14">A458&amp;B458</f>
        <v>TinYunNan Gejiu Yunxin Electrolyze Limited</v>
      </c>
      <c r="K458" s="45" t="str">
        <f t="shared" ref="K458:K523" si="15">A458&amp;B458</f>
        <v>TinYunNan Gejiu Yunxin Electrolyze Limited</v>
      </c>
      <c r="T458"/>
    </row>
    <row r="459" spans="1:20" ht="10.5" customHeight="1">
      <c r="A459" s="299" t="s">
        <v>2291</v>
      </c>
      <c r="B459" s="299" t="s">
        <v>4621</v>
      </c>
      <c r="C459" s="299" t="s">
        <v>4621</v>
      </c>
      <c r="D459" s="299" t="s">
        <v>2150</v>
      </c>
      <c r="E459" s="299" t="s">
        <v>1383</v>
      </c>
      <c r="F459" s="299" t="s">
        <v>3060</v>
      </c>
      <c r="G459" s="299"/>
      <c r="H459" s="299" t="s">
        <v>4910</v>
      </c>
      <c r="I459" s="299" t="s">
        <v>3096</v>
      </c>
      <c r="J459" s="45" t="str">
        <f t="shared" si="14"/>
        <v>TinYunnan Tin Company Limited</v>
      </c>
      <c r="K459" s="45" t="str">
        <f t="shared" si="15"/>
        <v>TinYunnan Tin Company Limited</v>
      </c>
      <c r="T459"/>
    </row>
    <row r="460" spans="1:20" ht="10.5" customHeight="1">
      <c r="A460" s="299" t="s">
        <v>2291</v>
      </c>
      <c r="B460" s="299" t="s">
        <v>68</v>
      </c>
      <c r="C460" s="299" t="s">
        <v>4621</v>
      </c>
      <c r="D460" s="299" t="s">
        <v>2150</v>
      </c>
      <c r="E460" s="299" t="s">
        <v>1383</v>
      </c>
      <c r="F460" s="299" t="s">
        <v>3060</v>
      </c>
      <c r="G460" s="299"/>
      <c r="H460" s="299" t="s">
        <v>4910</v>
      </c>
      <c r="I460" s="299" t="s">
        <v>3096</v>
      </c>
      <c r="J460" s="45" t="str">
        <f t="shared" si="14"/>
        <v>TinYunnan Tin Company, Ltd.</v>
      </c>
      <c r="K460" s="45" t="str">
        <f t="shared" si="15"/>
        <v>TinYunnan Tin Company, Ltd.</v>
      </c>
      <c r="T460"/>
    </row>
    <row r="461" spans="1:20" ht="10.5" customHeight="1">
      <c r="A461" s="299" t="s">
        <v>2291</v>
      </c>
      <c r="B461" s="299" t="s">
        <v>3445</v>
      </c>
      <c r="C461" s="299" t="s">
        <v>4069</v>
      </c>
      <c r="D461" s="299" t="s">
        <v>2150</v>
      </c>
      <c r="E461" s="299" t="s">
        <v>1382</v>
      </c>
      <c r="F461" s="299" t="s">
        <v>3060</v>
      </c>
      <c r="G461" s="299"/>
      <c r="H461" s="299" t="s">
        <v>4910</v>
      </c>
      <c r="I461" s="299" t="s">
        <v>3096</v>
      </c>
      <c r="J461" s="45" t="str">
        <f t="shared" si="14"/>
        <v>TinYunnan wind Nonferrous Metals Co., Ltd.</v>
      </c>
      <c r="K461" s="45" t="str">
        <f t="shared" si="15"/>
        <v>TinYunnan wind Nonferrous Metals Co., Ltd.</v>
      </c>
      <c r="T461"/>
    </row>
    <row r="462" spans="1:20" ht="10.5" customHeight="1">
      <c r="A462" s="299" t="s">
        <v>2291</v>
      </c>
      <c r="B462" s="299" t="s">
        <v>61</v>
      </c>
      <c r="C462" s="299" t="s">
        <v>4621</v>
      </c>
      <c r="D462" s="299" t="s">
        <v>2150</v>
      </c>
      <c r="E462" s="299" t="s">
        <v>1383</v>
      </c>
      <c r="F462" s="299" t="s">
        <v>3060</v>
      </c>
      <c r="G462" s="299"/>
      <c r="H462" s="299" t="s">
        <v>4910</v>
      </c>
      <c r="I462" s="299" t="s">
        <v>3096</v>
      </c>
      <c r="J462" s="45" t="str">
        <f t="shared" si="14"/>
        <v>TinYuntinic Resources</v>
      </c>
      <c r="K462" s="45" t="str">
        <f t="shared" si="15"/>
        <v>TinYuntinic Resources</v>
      </c>
      <c r="T462"/>
    </row>
    <row r="463" spans="1:20" ht="10.5" customHeight="1">
      <c r="A463" s="299" t="s">
        <v>2291</v>
      </c>
      <c r="B463" s="299" t="s">
        <v>4613</v>
      </c>
      <c r="C463" s="299" t="s">
        <v>3435</v>
      </c>
      <c r="D463" s="299" t="s">
        <v>2150</v>
      </c>
      <c r="E463" s="299" t="s">
        <v>3436</v>
      </c>
      <c r="F463" s="299" t="s">
        <v>3060</v>
      </c>
      <c r="G463" s="299"/>
      <c r="H463" s="299" t="s">
        <v>4910</v>
      </c>
      <c r="I463" s="299" t="s">
        <v>3096</v>
      </c>
      <c r="J463" s="45" t="str">
        <f t="shared" si="14"/>
        <v>TinYUNXIN colored electrolysis Company Limited</v>
      </c>
      <c r="K463" s="45" t="str">
        <f t="shared" si="15"/>
        <v>TinYUNXIN colored electrolysis Company Limited</v>
      </c>
      <c r="T463"/>
    </row>
    <row r="464" spans="1:20" ht="10.5" customHeight="1">
      <c r="A464" s="244" t="s">
        <v>2291</v>
      </c>
      <c r="B464" s="244" t="s">
        <v>3517</v>
      </c>
      <c r="C464" s="244"/>
      <c r="D464" s="244"/>
      <c r="E464" s="244"/>
      <c r="F464" s="244"/>
      <c r="G464" s="244"/>
      <c r="H464" s="244"/>
      <c r="I464" s="244"/>
      <c r="J464" s="45" t="str">
        <f t="shared" si="14"/>
        <v>TinSmelter not listed</v>
      </c>
      <c r="K464" s="45" t="str">
        <f t="shared" si="15"/>
        <v>TinSmelter not listed</v>
      </c>
    </row>
    <row r="465" spans="1:20" ht="10.5" customHeight="1">
      <c r="A465" s="244" t="s">
        <v>2291</v>
      </c>
      <c r="B465" s="244" t="s">
        <v>2538</v>
      </c>
      <c r="C465" s="244" t="s">
        <v>906</v>
      </c>
      <c r="D465" s="244" t="s">
        <v>906</v>
      </c>
      <c r="E465" s="244"/>
      <c r="F465" s="244"/>
      <c r="G465" s="244"/>
      <c r="H465" s="244"/>
      <c r="I465" s="244"/>
      <c r="J465" s="45" t="str">
        <f t="shared" si="14"/>
        <v>TinSmelter not yet identified</v>
      </c>
      <c r="K465" s="45" t="str">
        <f t="shared" si="15"/>
        <v>TinSmelter not yet identified</v>
      </c>
    </row>
    <row r="466" spans="1:20" ht="10.5" customHeight="1">
      <c r="A466" s="299" t="s">
        <v>2293</v>
      </c>
      <c r="B466" s="299" t="s">
        <v>3474</v>
      </c>
      <c r="C466" s="299" t="s">
        <v>3474</v>
      </c>
      <c r="D466" s="299" t="s">
        <v>2217</v>
      </c>
      <c r="E466" s="299" t="s">
        <v>1384</v>
      </c>
      <c r="F466" s="299" t="s">
        <v>3060</v>
      </c>
      <c r="G466" s="299"/>
      <c r="H466" s="299" t="s">
        <v>4025</v>
      </c>
      <c r="I466" s="299" t="s">
        <v>4026</v>
      </c>
      <c r="J466" s="45" t="str">
        <f t="shared" si="14"/>
        <v>TungstenA.L.M.T. TUNGSTEN Corp.</v>
      </c>
      <c r="K466" s="45" t="str">
        <f t="shared" si="15"/>
        <v>TungstenA.L.M.T. TUNGSTEN Corp.</v>
      </c>
      <c r="T466"/>
    </row>
    <row r="467" spans="1:20" ht="10.5" customHeight="1">
      <c r="A467" s="299" t="s">
        <v>2293</v>
      </c>
      <c r="B467" s="299" t="s">
        <v>4248</v>
      </c>
      <c r="C467" s="299" t="s">
        <v>4248</v>
      </c>
      <c r="D467" s="299" t="s">
        <v>2139</v>
      </c>
      <c r="E467" s="299" t="s">
        <v>4249</v>
      </c>
      <c r="F467" s="299" t="s">
        <v>3060</v>
      </c>
      <c r="G467" s="299"/>
      <c r="H467" s="299" t="s">
        <v>4250</v>
      </c>
      <c r="I467" s="299" t="s">
        <v>3248</v>
      </c>
      <c r="J467" s="45" t="str">
        <f t="shared" si="14"/>
        <v>TungstenACL Metais Eireli</v>
      </c>
      <c r="K467" s="45" t="str">
        <f t="shared" si="15"/>
        <v>TungstenACL Metais Eireli</v>
      </c>
      <c r="T467"/>
    </row>
    <row r="468" spans="1:20" ht="10.5" customHeight="1">
      <c r="A468" s="299" t="s">
        <v>2293</v>
      </c>
      <c r="B468" s="299" t="s">
        <v>3475</v>
      </c>
      <c r="C468" s="299" t="s">
        <v>3474</v>
      </c>
      <c r="D468" s="299" t="s">
        <v>2217</v>
      </c>
      <c r="E468" s="299" t="s">
        <v>1384</v>
      </c>
      <c r="F468" s="299" t="s">
        <v>3060</v>
      </c>
      <c r="G468" s="299"/>
      <c r="H468" s="299" t="s">
        <v>4025</v>
      </c>
      <c r="I468" s="299" t="s">
        <v>4026</v>
      </c>
      <c r="J468" s="45" t="str">
        <f t="shared" si="14"/>
        <v>TungstenAllied Material Corporation</v>
      </c>
      <c r="K468" s="45" t="str">
        <f t="shared" si="15"/>
        <v>TungstenAllied Material Corporation</v>
      </c>
      <c r="T468"/>
    </row>
    <row r="469" spans="1:20" ht="10.5" customHeight="1">
      <c r="A469" s="299" t="s">
        <v>2293</v>
      </c>
      <c r="B469" s="299" t="s">
        <v>3476</v>
      </c>
      <c r="C469" s="299" t="s">
        <v>3474</v>
      </c>
      <c r="D469" s="299" t="s">
        <v>2217</v>
      </c>
      <c r="E469" s="299" t="s">
        <v>1384</v>
      </c>
      <c r="F469" s="299" t="s">
        <v>3060</v>
      </c>
      <c r="G469" s="299"/>
      <c r="H469" s="299" t="s">
        <v>4025</v>
      </c>
      <c r="I469" s="299" t="s">
        <v>4026</v>
      </c>
      <c r="J469" s="45" t="str">
        <f t="shared" si="14"/>
        <v>TungstenALMT Corp</v>
      </c>
      <c r="K469" s="45" t="str">
        <f t="shared" si="15"/>
        <v>TungstenALMT Corp</v>
      </c>
      <c r="T469"/>
    </row>
    <row r="470" spans="1:20" ht="10.5" customHeight="1">
      <c r="A470" s="299" t="s">
        <v>2293</v>
      </c>
      <c r="B470" s="299" t="s">
        <v>4201</v>
      </c>
      <c r="C470" s="299" t="s">
        <v>3474</v>
      </c>
      <c r="D470" s="299" t="s">
        <v>2217</v>
      </c>
      <c r="E470" s="299" t="s">
        <v>1384</v>
      </c>
      <c r="F470" s="299" t="s">
        <v>3060</v>
      </c>
      <c r="G470" s="299"/>
      <c r="H470" s="299" t="s">
        <v>4025</v>
      </c>
      <c r="I470" s="299" t="s">
        <v>4026</v>
      </c>
      <c r="J470" s="45" t="str">
        <f t="shared" si="14"/>
        <v>TungstenALMT Sumitomo Group</v>
      </c>
      <c r="K470" s="45" t="str">
        <f t="shared" si="15"/>
        <v>TungstenALMT Sumitomo Group</v>
      </c>
      <c r="T470"/>
    </row>
    <row r="471" spans="1:20" ht="10.5" customHeight="1">
      <c r="A471" s="299" t="s">
        <v>2293</v>
      </c>
      <c r="B471" s="299" t="s">
        <v>2667</v>
      </c>
      <c r="C471" s="299" t="s">
        <v>2667</v>
      </c>
      <c r="D471" s="299" t="s">
        <v>1737</v>
      </c>
      <c r="E471" s="299" t="s">
        <v>2668</v>
      </c>
      <c r="F471" s="299" t="s">
        <v>3060</v>
      </c>
      <c r="G471" s="299"/>
      <c r="H471" s="299" t="s">
        <v>3499</v>
      </c>
      <c r="I471" s="299" t="s">
        <v>3500</v>
      </c>
      <c r="J471" s="45" t="str">
        <f t="shared" si="14"/>
        <v>TungstenAsia Tungsten Products Vietnam Ltd.</v>
      </c>
      <c r="K471" s="45" t="str">
        <f t="shared" si="15"/>
        <v>TungstenAsia Tungsten Products Vietnam Ltd.</v>
      </c>
      <c r="T471"/>
    </row>
    <row r="472" spans="1:20" ht="10.5" customHeight="1">
      <c r="A472" s="299" t="s">
        <v>2293</v>
      </c>
      <c r="B472" s="299" t="s">
        <v>4202</v>
      </c>
      <c r="C472" s="299" t="s">
        <v>206</v>
      </c>
      <c r="D472" s="299" t="s">
        <v>4880</v>
      </c>
      <c r="E472" s="299" t="s">
        <v>1385</v>
      </c>
      <c r="F472" s="299" t="s">
        <v>3060</v>
      </c>
      <c r="G472" s="299"/>
      <c r="H472" s="299" t="s">
        <v>3477</v>
      </c>
      <c r="I472" s="299" t="s">
        <v>3478</v>
      </c>
      <c r="J472" s="45" t="str">
        <f t="shared" si="14"/>
        <v>TungstenATI Metalworking Products</v>
      </c>
      <c r="K472" s="45" t="str">
        <f t="shared" si="15"/>
        <v>TungstenATI Metalworking Products</v>
      </c>
      <c r="T472"/>
    </row>
    <row r="473" spans="1:20" ht="10.5" customHeight="1">
      <c r="A473" s="299" t="s">
        <v>2293</v>
      </c>
      <c r="B473" s="299" t="s">
        <v>2342</v>
      </c>
      <c r="C473" s="299" t="s">
        <v>206</v>
      </c>
      <c r="D473" s="299" t="s">
        <v>4880</v>
      </c>
      <c r="E473" s="299" t="s">
        <v>1385</v>
      </c>
      <c r="F473" s="299" t="s">
        <v>3060</v>
      </c>
      <c r="G473" s="299"/>
      <c r="H473" s="299" t="s">
        <v>3477</v>
      </c>
      <c r="I473" s="299" t="s">
        <v>3478</v>
      </c>
      <c r="J473" s="45" t="str">
        <f t="shared" si="14"/>
        <v>TungstenATI Tungsten Materials</v>
      </c>
      <c r="K473" s="45" t="str">
        <f t="shared" si="15"/>
        <v>TungstenATI Tungsten Materials</v>
      </c>
      <c r="T473"/>
    </row>
    <row r="474" spans="1:20" ht="10.5" customHeight="1">
      <c r="A474" s="299" t="s">
        <v>2293</v>
      </c>
      <c r="B474" s="299" t="s">
        <v>4208</v>
      </c>
      <c r="C474" s="299" t="s">
        <v>2624</v>
      </c>
      <c r="D474" s="299" t="s">
        <v>2150</v>
      </c>
      <c r="E474" s="299" t="s">
        <v>1386</v>
      </c>
      <c r="F474" s="299" t="s">
        <v>3060</v>
      </c>
      <c r="G474" s="299"/>
      <c r="H474" s="299" t="s">
        <v>3479</v>
      </c>
      <c r="I474" s="299" t="s">
        <v>3270</v>
      </c>
      <c r="J474" s="45" t="str">
        <f t="shared" si="14"/>
        <v>TungstenChaozhou Xianglu Tungsten Industry Co., Ltd.</v>
      </c>
      <c r="K474" s="45" t="str">
        <f t="shared" si="15"/>
        <v>TungstenChaozhou Xianglu Tungsten Industry Co., Ltd.</v>
      </c>
      <c r="T474"/>
    </row>
    <row r="475" spans="1:20" ht="10.5" customHeight="1">
      <c r="A475" s="299" t="s">
        <v>2293</v>
      </c>
      <c r="B475" s="299" t="s">
        <v>2669</v>
      </c>
      <c r="C475" s="299" t="s">
        <v>2669</v>
      </c>
      <c r="D475" s="299" t="s">
        <v>2150</v>
      </c>
      <c r="E475" s="299" t="s">
        <v>2670</v>
      </c>
      <c r="F475" s="299" t="s">
        <v>3060</v>
      </c>
      <c r="G475" s="299"/>
      <c r="H475" s="299" t="s">
        <v>3399</v>
      </c>
      <c r="I475" s="299" t="s">
        <v>3121</v>
      </c>
      <c r="J475" s="45" t="str">
        <f t="shared" si="14"/>
        <v>TungstenChenzhou Diamond Tungsten Products Co., Ltd.</v>
      </c>
      <c r="K475" s="45" t="str">
        <f t="shared" si="15"/>
        <v>TungstenChenzhou Diamond Tungsten Products Co., Ltd.</v>
      </c>
      <c r="T475"/>
    </row>
    <row r="476" spans="1:20" ht="10.5" customHeight="1">
      <c r="A476" s="299" t="s">
        <v>2293</v>
      </c>
      <c r="B476" s="299" t="s">
        <v>3483</v>
      </c>
      <c r="C476" s="299" t="s">
        <v>207</v>
      </c>
      <c r="D476" s="299" t="s">
        <v>2150</v>
      </c>
      <c r="E476" s="299" t="s">
        <v>1394</v>
      </c>
      <c r="F476" s="299" t="s">
        <v>3060</v>
      </c>
      <c r="G476" s="299"/>
      <c r="H476" s="299" t="s">
        <v>3398</v>
      </c>
      <c r="I476" s="299" t="s">
        <v>3139</v>
      </c>
      <c r="J476" s="45" t="str">
        <f t="shared" si="14"/>
        <v>TungstenChina National Non Ferrous</v>
      </c>
      <c r="K476" s="45" t="str">
        <f t="shared" si="15"/>
        <v>TungstenChina National Non Ferrous</v>
      </c>
      <c r="T476"/>
    </row>
    <row r="477" spans="1:20" ht="10.5" customHeight="1">
      <c r="A477" s="299" t="s">
        <v>2293</v>
      </c>
      <c r="B477" s="299" t="s">
        <v>2623</v>
      </c>
      <c r="C477" s="299" t="s">
        <v>2623</v>
      </c>
      <c r="D477" s="299" t="s">
        <v>2150</v>
      </c>
      <c r="E477" s="299" t="s">
        <v>1387</v>
      </c>
      <c r="F477" s="299" t="s">
        <v>3060</v>
      </c>
      <c r="G477" s="299"/>
      <c r="H477" s="299" t="s">
        <v>3398</v>
      </c>
      <c r="I477" s="299" t="s">
        <v>3139</v>
      </c>
      <c r="J477" s="45" t="str">
        <f t="shared" si="14"/>
        <v>TungstenChongyi Zhangyuan Tungsten Co., Ltd.</v>
      </c>
      <c r="K477" s="45" t="str">
        <f t="shared" si="15"/>
        <v>TungstenChongyi Zhangyuan Tungsten Co., Ltd.</v>
      </c>
      <c r="T477"/>
    </row>
    <row r="478" spans="1:20" ht="10.5" customHeight="1">
      <c r="A478" s="299" t="s">
        <v>2293</v>
      </c>
      <c r="B478" s="299" t="s">
        <v>2671</v>
      </c>
      <c r="C478" s="299" t="s">
        <v>2671</v>
      </c>
      <c r="D478" s="299" t="s">
        <v>2150</v>
      </c>
      <c r="E478" s="299" t="s">
        <v>2672</v>
      </c>
      <c r="F478" s="299" t="s">
        <v>3060</v>
      </c>
      <c r="G478" s="299"/>
      <c r="H478" s="299" t="s">
        <v>3501</v>
      </c>
      <c r="I478" s="299" t="s">
        <v>3139</v>
      </c>
      <c r="J478" s="45" t="str">
        <f t="shared" si="14"/>
        <v>TungstenDayu Jincheng Tungsten Industry Co., Ltd.</v>
      </c>
      <c r="K478" s="45" t="str">
        <f t="shared" si="15"/>
        <v>TungstenDayu Jincheng Tungsten Industry Co., Ltd.</v>
      </c>
      <c r="T478"/>
    </row>
    <row r="479" spans="1:20" ht="10.5" customHeight="1">
      <c r="A479" s="299" t="s">
        <v>2293</v>
      </c>
      <c r="B479" s="299" t="s">
        <v>1437</v>
      </c>
      <c r="C479" s="299" t="s">
        <v>1437</v>
      </c>
      <c r="D479" s="299" t="s">
        <v>2150</v>
      </c>
      <c r="E479" s="299" t="s">
        <v>1388</v>
      </c>
      <c r="F479" s="299" t="s">
        <v>3060</v>
      </c>
      <c r="G479" s="299"/>
      <c r="H479" s="299" t="s">
        <v>3398</v>
      </c>
      <c r="I479" s="299" t="s">
        <v>3139</v>
      </c>
      <c r="J479" s="45" t="str">
        <f t="shared" si="14"/>
        <v>TungstenDayu Weiliang Tungsten Co., Ltd.</v>
      </c>
      <c r="K479" s="45" t="str">
        <f t="shared" si="15"/>
        <v>TungstenDayu Weiliang Tungsten Co., Ltd.</v>
      </c>
      <c r="T479"/>
    </row>
    <row r="480" spans="1:20" ht="10.5" customHeight="1">
      <c r="A480" s="299" t="s">
        <v>2293</v>
      </c>
      <c r="B480" s="299" t="s">
        <v>1438</v>
      </c>
      <c r="C480" s="299" t="s">
        <v>1438</v>
      </c>
      <c r="D480" s="299" t="s">
        <v>2150</v>
      </c>
      <c r="E480" s="299" t="s">
        <v>1389</v>
      </c>
      <c r="F480" s="299" t="s">
        <v>3060</v>
      </c>
      <c r="G480" s="299"/>
      <c r="H480" s="299" t="s">
        <v>3481</v>
      </c>
      <c r="I480" s="299" t="s">
        <v>3267</v>
      </c>
      <c r="J480" s="45" t="str">
        <f t="shared" si="14"/>
        <v>TungstenFujian Jinxin Tungsten Co., Ltd.</v>
      </c>
      <c r="K480" s="45" t="str">
        <f t="shared" si="15"/>
        <v>TungstenFujian Jinxin Tungsten Co., Ltd.</v>
      </c>
      <c r="T480"/>
    </row>
    <row r="481" spans="1:20" ht="10.5" customHeight="1">
      <c r="A481" s="299" t="s">
        <v>2293</v>
      </c>
      <c r="B481" s="299" t="s">
        <v>207</v>
      </c>
      <c r="C481" s="299" t="s">
        <v>207</v>
      </c>
      <c r="D481" s="299" t="s">
        <v>2150</v>
      </c>
      <c r="E481" s="299" t="s">
        <v>1394</v>
      </c>
      <c r="F481" s="299" t="s">
        <v>3060</v>
      </c>
      <c r="G481" s="299"/>
      <c r="H481" s="299" t="s">
        <v>3398</v>
      </c>
      <c r="I481" s="299" t="s">
        <v>3139</v>
      </c>
      <c r="J481" s="45" t="str">
        <f t="shared" si="14"/>
        <v>TungstenGanzhou Huaxing Tungsten Products Co., Ltd.</v>
      </c>
      <c r="K481" s="45" t="str">
        <f t="shared" si="15"/>
        <v>TungstenGanzhou Huaxing Tungsten Products Co., Ltd.</v>
      </c>
      <c r="T481"/>
    </row>
    <row r="482" spans="1:20" ht="10.5" customHeight="1">
      <c r="A482" s="299" t="s">
        <v>2293</v>
      </c>
      <c r="B482" s="299" t="s">
        <v>209</v>
      </c>
      <c r="C482" s="299" t="s">
        <v>209</v>
      </c>
      <c r="D482" s="299" t="s">
        <v>2150</v>
      </c>
      <c r="E482" s="299" t="s">
        <v>198</v>
      </c>
      <c r="F482" s="299" t="s">
        <v>3060</v>
      </c>
      <c r="G482" s="299"/>
      <c r="H482" s="299" t="s">
        <v>3398</v>
      </c>
      <c r="I482" s="299" t="s">
        <v>3139</v>
      </c>
      <c r="J482" s="45" t="str">
        <f t="shared" si="14"/>
        <v>TungstenGanzhou Jiangwu Ferrotungsten Co., Ltd.</v>
      </c>
      <c r="K482" s="45" t="str">
        <f t="shared" si="15"/>
        <v>TungstenGanzhou Jiangwu Ferrotungsten Co., Ltd.</v>
      </c>
      <c r="T482"/>
    </row>
    <row r="483" spans="1:20" ht="10.5" customHeight="1">
      <c r="A483" s="299" t="s">
        <v>2293</v>
      </c>
      <c r="B483" s="299" t="s">
        <v>709</v>
      </c>
      <c r="C483" s="299" t="s">
        <v>709</v>
      </c>
      <c r="D483" s="299" t="s">
        <v>2150</v>
      </c>
      <c r="E483" s="299" t="s">
        <v>710</v>
      </c>
      <c r="F483" s="299" t="s">
        <v>3060</v>
      </c>
      <c r="G483" s="299"/>
      <c r="H483" s="299" t="s">
        <v>3398</v>
      </c>
      <c r="I483" s="299" t="s">
        <v>3139</v>
      </c>
      <c r="J483" s="45" t="str">
        <f t="shared" si="14"/>
        <v>TungstenGanzhou Seadragon W &amp; Mo Co., Ltd.</v>
      </c>
      <c r="K483" s="45" t="str">
        <f t="shared" si="15"/>
        <v>TungstenGanzhou Seadragon W &amp; Mo Co., Ltd.</v>
      </c>
      <c r="T483"/>
    </row>
    <row r="484" spans="1:20" ht="10.5" customHeight="1">
      <c r="A484" s="299" t="s">
        <v>2293</v>
      </c>
      <c r="B484" s="299" t="s">
        <v>2673</v>
      </c>
      <c r="C484" s="299" t="s">
        <v>2673</v>
      </c>
      <c r="D484" s="299" t="s">
        <v>2150</v>
      </c>
      <c r="E484" s="299" t="s">
        <v>2674</v>
      </c>
      <c r="F484" s="299" t="s">
        <v>3060</v>
      </c>
      <c r="G484" s="299"/>
      <c r="H484" s="299" t="s">
        <v>3398</v>
      </c>
      <c r="I484" s="299" t="s">
        <v>3139</v>
      </c>
      <c r="J484" s="45" t="str">
        <f t="shared" si="14"/>
        <v>TungstenGanzhou Yatai Tungsten Co., Ltd.</v>
      </c>
      <c r="K484" s="45" t="str">
        <f t="shared" si="15"/>
        <v>TungstenGanzhou Yatai Tungsten Co., Ltd.</v>
      </c>
      <c r="T484"/>
    </row>
    <row r="485" spans="1:20" ht="10.5" customHeight="1">
      <c r="A485" s="299" t="s">
        <v>2293</v>
      </c>
      <c r="B485" s="299" t="s">
        <v>1</v>
      </c>
      <c r="C485" s="299" t="s">
        <v>1</v>
      </c>
      <c r="D485" s="299" t="s">
        <v>4880</v>
      </c>
      <c r="E485" s="299" t="s">
        <v>1390</v>
      </c>
      <c r="F485" s="299" t="s">
        <v>3060</v>
      </c>
      <c r="G485" s="299"/>
      <c r="H485" s="299" t="s">
        <v>3482</v>
      </c>
      <c r="I485" s="299" t="s">
        <v>3332</v>
      </c>
      <c r="J485" s="45" t="str">
        <f t="shared" si="14"/>
        <v>TungstenGlobal Tungsten &amp; Powders Corp.</v>
      </c>
      <c r="K485" s="45" t="str">
        <f t="shared" si="15"/>
        <v>TungstenGlobal Tungsten &amp; Powders Corp.</v>
      </c>
      <c r="T485"/>
    </row>
    <row r="486" spans="1:20" ht="10.5" customHeight="1">
      <c r="A486" s="299" t="s">
        <v>2293</v>
      </c>
      <c r="B486" s="299" t="s">
        <v>1909</v>
      </c>
      <c r="C486" s="299" t="s">
        <v>1</v>
      </c>
      <c r="D486" s="299" t="s">
        <v>4880</v>
      </c>
      <c r="E486" s="299" t="s">
        <v>1390</v>
      </c>
      <c r="F486" s="299" t="s">
        <v>3060</v>
      </c>
      <c r="G486" s="299"/>
      <c r="H486" s="299" t="s">
        <v>3482</v>
      </c>
      <c r="I486" s="299" t="s">
        <v>3332</v>
      </c>
      <c r="J486" s="45" t="str">
        <f t="shared" si="14"/>
        <v>TungstenGTP</v>
      </c>
      <c r="K486" s="45" t="str">
        <f t="shared" si="15"/>
        <v>TungstenGTP</v>
      </c>
      <c r="T486"/>
    </row>
    <row r="487" spans="1:20" ht="10.5" customHeight="1">
      <c r="A487" s="299" t="s">
        <v>2293</v>
      </c>
      <c r="B487" s="299" t="s">
        <v>2624</v>
      </c>
      <c r="C487" s="299" t="s">
        <v>2624</v>
      </c>
      <c r="D487" s="299" t="s">
        <v>2150</v>
      </c>
      <c r="E487" s="299" t="s">
        <v>1386</v>
      </c>
      <c r="F487" s="299" t="s">
        <v>3060</v>
      </c>
      <c r="G487" s="299"/>
      <c r="H487" s="299" t="s">
        <v>3479</v>
      </c>
      <c r="I487" s="299" t="s">
        <v>3270</v>
      </c>
      <c r="J487" s="45" t="str">
        <f t="shared" si="14"/>
        <v>TungstenGuangdong Xianglu Tungsten Co., Ltd.</v>
      </c>
      <c r="K487" s="45" t="str">
        <f t="shared" si="15"/>
        <v>TungstenGuangdong Xianglu Tungsten Co., Ltd.</v>
      </c>
      <c r="T487"/>
    </row>
    <row r="488" spans="1:20" ht="10.5" customHeight="1">
      <c r="A488" s="299" t="s">
        <v>2293</v>
      </c>
      <c r="B488" s="299" t="s">
        <v>2706</v>
      </c>
      <c r="C488" s="299" t="s">
        <v>2706</v>
      </c>
      <c r="D488" s="299" t="s">
        <v>2164</v>
      </c>
      <c r="E488" s="299" t="s">
        <v>2707</v>
      </c>
      <c r="F488" s="299" t="s">
        <v>3060</v>
      </c>
      <c r="G488" s="299"/>
      <c r="H488" s="299" t="s">
        <v>3349</v>
      </c>
      <c r="I488" s="299" t="s">
        <v>3350</v>
      </c>
      <c r="J488" s="45" t="str">
        <f t="shared" si="14"/>
        <v>TungstenH.C. Starck GmbH</v>
      </c>
      <c r="K488" s="45" t="str">
        <f t="shared" si="15"/>
        <v>TungstenH.C. Starck GmbH</v>
      </c>
      <c r="T488"/>
    </row>
    <row r="489" spans="1:20" ht="10.5" customHeight="1">
      <c r="A489" s="299" t="s">
        <v>2293</v>
      </c>
      <c r="B489" s="299" t="s">
        <v>2697</v>
      </c>
      <c r="C489" s="299" t="s">
        <v>2697</v>
      </c>
      <c r="D489" s="299" t="s">
        <v>2164</v>
      </c>
      <c r="E489" s="299" t="s">
        <v>2708</v>
      </c>
      <c r="F489" s="299" t="s">
        <v>3060</v>
      </c>
      <c r="G489" s="299"/>
      <c r="H489" s="299" t="s">
        <v>3351</v>
      </c>
      <c r="I489" s="299" t="s">
        <v>3066</v>
      </c>
      <c r="J489" s="45" t="str">
        <f t="shared" si="14"/>
        <v>TungstenH.C. Starck Smelting GmbH &amp; Co.KG</v>
      </c>
      <c r="K489" s="45" t="str">
        <f t="shared" si="15"/>
        <v>TungstenH.C. Starck Smelting GmbH &amp; Co.KG</v>
      </c>
      <c r="T489"/>
    </row>
    <row r="490" spans="1:20" ht="10.5" customHeight="1">
      <c r="A490" s="299" t="s">
        <v>2293</v>
      </c>
      <c r="B490" s="299" t="s">
        <v>4622</v>
      </c>
      <c r="C490" s="299" t="s">
        <v>2625</v>
      </c>
      <c r="D490" s="299" t="s">
        <v>2150</v>
      </c>
      <c r="E490" s="299" t="s">
        <v>1392</v>
      </c>
      <c r="F490" s="299" t="s">
        <v>3060</v>
      </c>
      <c r="G490" s="299"/>
      <c r="H490" s="299" t="s">
        <v>3338</v>
      </c>
      <c r="I490" s="299" t="s">
        <v>3121</v>
      </c>
      <c r="J490" s="45" t="str">
        <f t="shared" si="14"/>
        <v>TungstenHuman Chun-Chang non-ferrous Smelting &amp; Concentrating Co., Ltd.</v>
      </c>
      <c r="K490" s="45" t="str">
        <f t="shared" si="15"/>
        <v>TungstenHuman Chun-Chang non-ferrous Smelting &amp; Concentrating Co., Ltd.</v>
      </c>
      <c r="T490"/>
    </row>
    <row r="491" spans="1:20" ht="10.5" customHeight="1">
      <c r="A491" s="299" t="s">
        <v>2293</v>
      </c>
      <c r="B491" s="299" t="s">
        <v>4171</v>
      </c>
      <c r="C491" s="299" t="s">
        <v>4171</v>
      </c>
      <c r="D491" s="299" t="s">
        <v>2150</v>
      </c>
      <c r="E491" s="299" t="s">
        <v>1391</v>
      </c>
      <c r="F491" s="299" t="s">
        <v>3060</v>
      </c>
      <c r="G491" s="299"/>
      <c r="H491" s="299" t="s">
        <v>4027</v>
      </c>
      <c r="I491" s="299" t="s">
        <v>3121</v>
      </c>
      <c r="J491" s="45" t="str">
        <f t="shared" si="14"/>
        <v>TungstenHunan Chenzhou Mining Co., Ltd.</v>
      </c>
      <c r="K491" s="45" t="str">
        <f t="shared" si="15"/>
        <v>TungstenHunan Chenzhou Mining Co., Ltd.</v>
      </c>
      <c r="T491"/>
    </row>
    <row r="492" spans="1:20" ht="10.5" customHeight="1">
      <c r="A492" s="299" t="s">
        <v>2293</v>
      </c>
      <c r="B492" s="299" t="s">
        <v>2621</v>
      </c>
      <c r="C492" s="299" t="s">
        <v>4171</v>
      </c>
      <c r="D492" s="299" t="s">
        <v>2150</v>
      </c>
      <c r="E492" s="299" t="s">
        <v>1391</v>
      </c>
      <c r="F492" s="299" t="s">
        <v>3060</v>
      </c>
      <c r="G492" s="299"/>
      <c r="H492" s="299" t="s">
        <v>4027</v>
      </c>
      <c r="I492" s="299" t="s">
        <v>3121</v>
      </c>
      <c r="J492" s="45" t="str">
        <f t="shared" si="14"/>
        <v>TungstenHunan Chenzhou Mining Group Co., Ltd.</v>
      </c>
      <c r="K492" s="45" t="str">
        <f t="shared" si="15"/>
        <v>TungstenHunan Chenzhou Mining Group Co., Ltd.</v>
      </c>
      <c r="T492"/>
    </row>
    <row r="493" spans="1:20" ht="10.5" customHeight="1">
      <c r="A493" s="299" t="s">
        <v>2293</v>
      </c>
      <c r="B493" s="299" t="s">
        <v>3504</v>
      </c>
      <c r="C493" s="299" t="s">
        <v>3504</v>
      </c>
      <c r="D493" s="299" t="s">
        <v>2150</v>
      </c>
      <c r="E493" s="299" t="s">
        <v>3505</v>
      </c>
      <c r="F493" s="299" t="s">
        <v>3060</v>
      </c>
      <c r="G493" s="299"/>
      <c r="H493" s="299" t="s">
        <v>3338</v>
      </c>
      <c r="I493" s="299" t="s">
        <v>3121</v>
      </c>
      <c r="J493" s="45" t="str">
        <f t="shared" si="14"/>
        <v>TungstenHunan Chuangda Vanadium Tungsten Co., Ltd. Wuji</v>
      </c>
      <c r="K493" s="45" t="str">
        <f t="shared" si="15"/>
        <v>TungstenHunan Chuangda Vanadium Tungsten Co., Ltd. Wuji</v>
      </c>
      <c r="T493"/>
    </row>
    <row r="494" spans="1:20" ht="10.5" customHeight="1">
      <c r="A494" s="299" t="s">
        <v>2293</v>
      </c>
      <c r="B494" s="299" t="s">
        <v>2625</v>
      </c>
      <c r="C494" s="299" t="s">
        <v>2625</v>
      </c>
      <c r="D494" s="299" t="s">
        <v>2150</v>
      </c>
      <c r="E494" s="299" t="s">
        <v>1392</v>
      </c>
      <c r="F494" s="299" t="s">
        <v>3060</v>
      </c>
      <c r="G494" s="299"/>
      <c r="H494" s="299" t="s">
        <v>3338</v>
      </c>
      <c r="I494" s="299" t="s">
        <v>3121</v>
      </c>
      <c r="J494" s="45" t="str">
        <f t="shared" si="14"/>
        <v>TungstenHunan Chunchang Nonferrous Metals Co., Ltd.</v>
      </c>
      <c r="K494" s="45" t="str">
        <f t="shared" si="15"/>
        <v>TungstenHunan Chunchang Nonferrous Metals Co., Ltd.</v>
      </c>
      <c r="T494"/>
    </row>
    <row r="495" spans="1:20" ht="10.5" customHeight="1">
      <c r="A495" s="299" t="s">
        <v>2293</v>
      </c>
      <c r="B495" s="299" t="s">
        <v>3509</v>
      </c>
      <c r="C495" s="299" t="s">
        <v>3509</v>
      </c>
      <c r="D495" s="299" t="s">
        <v>1690</v>
      </c>
      <c r="E495" s="299" t="s">
        <v>3510</v>
      </c>
      <c r="F495" s="299" t="s">
        <v>3060</v>
      </c>
      <c r="G495" s="299"/>
      <c r="H495" s="299" t="s">
        <v>3511</v>
      </c>
      <c r="I495" s="299" t="s">
        <v>3512</v>
      </c>
      <c r="J495" s="45" t="str">
        <f t="shared" si="14"/>
        <v>TungstenHydrometallurg, JSC</v>
      </c>
      <c r="K495" s="45" t="str">
        <f t="shared" si="15"/>
        <v>TungstenHydrometallurg, JSC</v>
      </c>
      <c r="T495"/>
    </row>
    <row r="496" spans="1:20" ht="10.5" customHeight="1">
      <c r="A496" s="299" t="s">
        <v>2293</v>
      </c>
      <c r="B496" s="299" t="s">
        <v>2626</v>
      </c>
      <c r="C496" s="299" t="s">
        <v>2626</v>
      </c>
      <c r="D496" s="299" t="s">
        <v>2217</v>
      </c>
      <c r="E496" s="299" t="s">
        <v>1393</v>
      </c>
      <c r="F496" s="299" t="s">
        <v>3060</v>
      </c>
      <c r="G496" s="299"/>
      <c r="H496" s="299" t="s">
        <v>4028</v>
      </c>
      <c r="I496" s="299" t="s">
        <v>3109</v>
      </c>
      <c r="J496" s="45" t="str">
        <f t="shared" si="14"/>
        <v>TungstenJapan New Metals Co., Ltd.</v>
      </c>
      <c r="K496" s="45" t="str">
        <f t="shared" si="15"/>
        <v>TungstenJapan New Metals Co., Ltd.</v>
      </c>
      <c r="T496"/>
    </row>
    <row r="497" spans="1:20" ht="10.5" customHeight="1">
      <c r="A497" s="299" t="s">
        <v>2293</v>
      </c>
      <c r="B497" s="299" t="s">
        <v>2709</v>
      </c>
      <c r="C497" s="299" t="s">
        <v>2709</v>
      </c>
      <c r="D497" s="299" t="s">
        <v>2150</v>
      </c>
      <c r="E497" s="299" t="s">
        <v>2710</v>
      </c>
      <c r="F497" s="299" t="s">
        <v>3060</v>
      </c>
      <c r="G497" s="299"/>
      <c r="H497" s="299" t="s">
        <v>3398</v>
      </c>
      <c r="I497" s="299" t="s">
        <v>3139</v>
      </c>
      <c r="J497" s="45" t="str">
        <f t="shared" si="14"/>
        <v>TungstenJiangwu H.C. Starck Tungsten Products Co., Ltd.</v>
      </c>
      <c r="K497" s="45" t="str">
        <f t="shared" si="15"/>
        <v>TungstenJiangwu H.C. Starck Tungsten Products Co., Ltd.</v>
      </c>
      <c r="T497"/>
    </row>
    <row r="498" spans="1:20" ht="10.5" customHeight="1">
      <c r="A498" s="299" t="s">
        <v>2293</v>
      </c>
      <c r="B498" s="299" t="s">
        <v>4251</v>
      </c>
      <c r="C498" s="299" t="s">
        <v>4251</v>
      </c>
      <c r="D498" s="299" t="s">
        <v>2150</v>
      </c>
      <c r="E498" s="299" t="s">
        <v>4252</v>
      </c>
      <c r="F498" s="299" t="s">
        <v>3060</v>
      </c>
      <c r="G498" s="299"/>
      <c r="H498" s="299" t="s">
        <v>4623</v>
      </c>
      <c r="I498" s="299" t="s">
        <v>3139</v>
      </c>
      <c r="J498" s="45" t="str">
        <f t="shared" si="14"/>
        <v>TungstenJiangxi Dayu Longxintai Tungsten Co., Ltd.</v>
      </c>
      <c r="K498" s="45" t="str">
        <f t="shared" si="15"/>
        <v>TungstenJiangxi Dayu Longxintai Tungsten Co., Ltd.</v>
      </c>
      <c r="T498"/>
    </row>
    <row r="499" spans="1:20" ht="10.5" customHeight="1">
      <c r="A499" s="299" t="s">
        <v>2293</v>
      </c>
      <c r="B499" s="299" t="s">
        <v>215</v>
      </c>
      <c r="C499" s="299" t="s">
        <v>215</v>
      </c>
      <c r="D499" s="299" t="s">
        <v>2150</v>
      </c>
      <c r="E499" s="299" t="s">
        <v>196</v>
      </c>
      <c r="F499" s="299" t="s">
        <v>3060</v>
      </c>
      <c r="G499" s="299"/>
      <c r="H499" s="299" t="s">
        <v>3498</v>
      </c>
      <c r="I499" s="299" t="s">
        <v>3139</v>
      </c>
      <c r="J499" s="45" t="str">
        <f t="shared" si="14"/>
        <v>TungstenJiangxi Gan Bei Tungsten Co., Ltd.</v>
      </c>
      <c r="K499" s="45" t="str">
        <f t="shared" si="15"/>
        <v>TungstenJiangxi Gan Bei Tungsten Co., Ltd.</v>
      </c>
      <c r="T499"/>
    </row>
    <row r="500" spans="1:20" ht="10.5" customHeight="1">
      <c r="A500" s="299" t="s">
        <v>2293</v>
      </c>
      <c r="B500" s="299" t="s">
        <v>1439</v>
      </c>
      <c r="C500" s="299" t="s">
        <v>1439</v>
      </c>
      <c r="D500" s="299" t="s">
        <v>2150</v>
      </c>
      <c r="E500" s="299" t="s">
        <v>1401</v>
      </c>
      <c r="F500" s="299" t="s">
        <v>3060</v>
      </c>
      <c r="G500" s="299"/>
      <c r="H500" s="299" t="s">
        <v>3494</v>
      </c>
      <c r="I500" s="299" t="s">
        <v>3139</v>
      </c>
      <c r="J500" s="45" t="str">
        <f t="shared" si="14"/>
        <v>TungstenJiangxi Minmetals Gao'an Non-ferrous Metals Co., Ltd.</v>
      </c>
      <c r="K500" s="45" t="str">
        <f t="shared" si="15"/>
        <v>TungstenJiangxi Minmetals Gao'an Non-ferrous Metals Co., Ltd.</v>
      </c>
      <c r="T500"/>
    </row>
    <row r="501" spans="1:20" ht="10.5" customHeight="1">
      <c r="A501" s="299" t="s">
        <v>2293</v>
      </c>
      <c r="B501" s="299" t="s">
        <v>212</v>
      </c>
      <c r="C501" s="299" t="s">
        <v>212</v>
      </c>
      <c r="D501" s="299" t="s">
        <v>2150</v>
      </c>
      <c r="E501" s="299" t="s">
        <v>201</v>
      </c>
      <c r="F501" s="299" t="s">
        <v>3060</v>
      </c>
      <c r="G501" s="299"/>
      <c r="H501" s="299" t="s">
        <v>3495</v>
      </c>
      <c r="I501" s="299" t="s">
        <v>3139</v>
      </c>
      <c r="J501" s="45" t="str">
        <f t="shared" si="14"/>
        <v>TungstenJiangxi Tonggu Non-ferrous Metallurgical &amp; Chemical Co., Ltd.</v>
      </c>
      <c r="K501" s="45" t="str">
        <f t="shared" si="15"/>
        <v>TungstenJiangxi Tonggu Non-ferrous Metallurgical &amp; Chemical Co., Ltd.</v>
      </c>
      <c r="T501"/>
    </row>
    <row r="502" spans="1:20" ht="10.5" customHeight="1">
      <c r="A502" s="299" t="s">
        <v>2293</v>
      </c>
      <c r="B502" s="299" t="s">
        <v>4203</v>
      </c>
      <c r="C502" s="299" t="s">
        <v>207</v>
      </c>
      <c r="D502" s="299" t="s">
        <v>2150</v>
      </c>
      <c r="E502" s="299" t="s">
        <v>1394</v>
      </c>
      <c r="F502" s="299" t="s">
        <v>3060</v>
      </c>
      <c r="G502" s="299"/>
      <c r="H502" s="299" t="s">
        <v>3398</v>
      </c>
      <c r="I502" s="299" t="s">
        <v>3139</v>
      </c>
      <c r="J502" s="45" t="str">
        <f t="shared" si="14"/>
        <v>TungstenJiangxi Tungsten Co Ltd</v>
      </c>
      <c r="K502" s="45" t="str">
        <f t="shared" si="15"/>
        <v>TungstenJiangxi Tungsten Co Ltd</v>
      </c>
      <c r="T502"/>
    </row>
    <row r="503" spans="1:20" ht="10.5" customHeight="1">
      <c r="A503" s="299" t="s">
        <v>2293</v>
      </c>
      <c r="B503" s="299" t="s">
        <v>3484</v>
      </c>
      <c r="C503" s="299" t="s">
        <v>207</v>
      </c>
      <c r="D503" s="299" t="s">
        <v>2150</v>
      </c>
      <c r="E503" s="299" t="s">
        <v>1394</v>
      </c>
      <c r="F503" s="299" t="s">
        <v>3060</v>
      </c>
      <c r="G503" s="299"/>
      <c r="H503" s="299" t="s">
        <v>3398</v>
      </c>
      <c r="I503" s="299" t="s">
        <v>3139</v>
      </c>
      <c r="J503" s="45" t="str">
        <f t="shared" si="14"/>
        <v>TungstenJiangxi Tungsten Industry Group Co. Ltd.</v>
      </c>
      <c r="K503" s="45" t="str">
        <f t="shared" si="15"/>
        <v>TungstenJiangxi Tungsten Industry Group Co. Ltd.</v>
      </c>
      <c r="T503"/>
    </row>
    <row r="504" spans="1:20" ht="10.5" customHeight="1">
      <c r="A504" s="299" t="s">
        <v>2293</v>
      </c>
      <c r="B504" s="299" t="s">
        <v>211</v>
      </c>
      <c r="C504" s="299" t="s">
        <v>211</v>
      </c>
      <c r="D504" s="299" t="s">
        <v>2150</v>
      </c>
      <c r="E504" s="299" t="s">
        <v>200</v>
      </c>
      <c r="F504" s="299" t="s">
        <v>3060</v>
      </c>
      <c r="G504" s="299"/>
      <c r="H504" s="299" t="s">
        <v>3398</v>
      </c>
      <c r="I504" s="299" t="s">
        <v>3139</v>
      </c>
      <c r="J504" s="45" t="str">
        <f t="shared" si="14"/>
        <v>TungstenJiangxi Xinsheng Tungsten Industry Co., Ltd.</v>
      </c>
      <c r="K504" s="45" t="str">
        <f t="shared" si="15"/>
        <v>TungstenJiangxi Xinsheng Tungsten Industry Co., Ltd.</v>
      </c>
      <c r="T504"/>
    </row>
    <row r="505" spans="1:20" ht="10.5" customHeight="1">
      <c r="A505" s="299" t="s">
        <v>2293</v>
      </c>
      <c r="B505" s="299" t="s">
        <v>2675</v>
      </c>
      <c r="C505" s="299" t="s">
        <v>2675</v>
      </c>
      <c r="D505" s="299" t="s">
        <v>2150</v>
      </c>
      <c r="E505" s="299" t="s">
        <v>2676</v>
      </c>
      <c r="F505" s="299" t="s">
        <v>3060</v>
      </c>
      <c r="G505" s="299"/>
      <c r="H505" s="299" t="s">
        <v>3498</v>
      </c>
      <c r="I505" s="299" t="s">
        <v>3139</v>
      </c>
      <c r="J505" s="45" t="str">
        <f t="shared" si="14"/>
        <v>TungstenJiangxi Xiushui Xianggan Nonferrous Metals Co., Ltd.</v>
      </c>
      <c r="K505" s="45" t="str">
        <f t="shared" si="15"/>
        <v>TungstenJiangxi Xiushui Xianggan Nonferrous Metals Co., Ltd.</v>
      </c>
      <c r="T505"/>
    </row>
    <row r="506" spans="1:20" ht="10.5" customHeight="1">
      <c r="A506" s="299" t="s">
        <v>2293</v>
      </c>
      <c r="B506" s="299" t="s">
        <v>210</v>
      </c>
      <c r="C506" s="299" t="s">
        <v>210</v>
      </c>
      <c r="D506" s="299" t="s">
        <v>2150</v>
      </c>
      <c r="E506" s="299" t="s">
        <v>199</v>
      </c>
      <c r="F506" s="299" t="s">
        <v>3060</v>
      </c>
      <c r="G506" s="299"/>
      <c r="H506" s="299" t="s">
        <v>3398</v>
      </c>
      <c r="I506" s="299" t="s">
        <v>3139</v>
      </c>
      <c r="J506" s="45" t="str">
        <f t="shared" si="14"/>
        <v>TungstenJiangxi Yaosheng Tungsten Co., Ltd.</v>
      </c>
      <c r="K506" s="45" t="str">
        <f t="shared" si="15"/>
        <v>TungstenJiangxi Yaosheng Tungsten Co., Ltd.</v>
      </c>
      <c r="T506"/>
    </row>
    <row r="507" spans="1:20" ht="10.5" customHeight="1">
      <c r="A507" s="299" t="s">
        <v>2293</v>
      </c>
      <c r="B507" s="299" t="s">
        <v>208</v>
      </c>
      <c r="C507" s="299" t="s">
        <v>208</v>
      </c>
      <c r="D507" s="299" t="s">
        <v>4880</v>
      </c>
      <c r="E507" s="299" t="s">
        <v>1395</v>
      </c>
      <c r="F507" s="299" t="s">
        <v>3060</v>
      </c>
      <c r="G507" s="299"/>
      <c r="H507" s="299" t="s">
        <v>3485</v>
      </c>
      <c r="I507" s="299" t="s">
        <v>3362</v>
      </c>
      <c r="J507" s="45" t="str">
        <f t="shared" si="14"/>
        <v>TungstenKennametal Fallon</v>
      </c>
      <c r="K507" s="45" t="str">
        <f t="shared" si="15"/>
        <v>TungstenKennametal Fallon</v>
      </c>
      <c r="T507"/>
    </row>
    <row r="508" spans="1:20" ht="10.5" customHeight="1">
      <c r="A508" s="299" t="s">
        <v>2293</v>
      </c>
      <c r="B508" s="299" t="s">
        <v>206</v>
      </c>
      <c r="C508" s="299" t="s">
        <v>206</v>
      </c>
      <c r="D508" s="299" t="s">
        <v>4880</v>
      </c>
      <c r="E508" s="299" t="s">
        <v>1385</v>
      </c>
      <c r="F508" s="299" t="s">
        <v>3060</v>
      </c>
      <c r="G508" s="299"/>
      <c r="H508" s="299" t="s">
        <v>3477</v>
      </c>
      <c r="I508" s="299" t="s">
        <v>3478</v>
      </c>
      <c r="J508" s="45" t="str">
        <f t="shared" si="14"/>
        <v>TungstenKennametal Huntsville</v>
      </c>
      <c r="K508" s="45" t="str">
        <f t="shared" si="15"/>
        <v>TungstenKennametal Huntsville</v>
      </c>
      <c r="T508"/>
    </row>
    <row r="509" spans="1:20" ht="10.5" customHeight="1">
      <c r="A509" s="299" t="s">
        <v>2293</v>
      </c>
      <c r="B509" s="299" t="s">
        <v>213</v>
      </c>
      <c r="C509" s="299" t="s">
        <v>213</v>
      </c>
      <c r="D509" s="299" t="s">
        <v>2150</v>
      </c>
      <c r="E509" s="299" t="s">
        <v>202</v>
      </c>
      <c r="F509" s="299" t="s">
        <v>3060</v>
      </c>
      <c r="G509" s="299"/>
      <c r="H509" s="299" t="s">
        <v>3496</v>
      </c>
      <c r="I509" s="299" t="s">
        <v>3096</v>
      </c>
      <c r="J509" s="45" t="str">
        <f t="shared" si="14"/>
        <v>TungstenMalipo Haiyu Tungsten Co., Ltd.</v>
      </c>
      <c r="K509" s="45" t="str">
        <f t="shared" si="15"/>
        <v>TungstenMalipo Haiyu Tungsten Co., Ltd.</v>
      </c>
      <c r="T509"/>
    </row>
    <row r="510" spans="1:20" ht="10.5" customHeight="1">
      <c r="A510" s="299" t="s">
        <v>2293</v>
      </c>
      <c r="B510" s="299" t="s">
        <v>4255</v>
      </c>
      <c r="C510" s="299" t="s">
        <v>4255</v>
      </c>
      <c r="D510" s="299" t="s">
        <v>1690</v>
      </c>
      <c r="E510" s="299" t="s">
        <v>4256</v>
      </c>
      <c r="F510" s="299" t="s">
        <v>3060</v>
      </c>
      <c r="G510" s="299"/>
      <c r="H510" s="299" t="s">
        <v>4257</v>
      </c>
      <c r="I510" s="299" t="s">
        <v>3229</v>
      </c>
      <c r="J510" s="45" t="str">
        <f t="shared" si="14"/>
        <v>TungstenMoliren Ltd</v>
      </c>
      <c r="K510" s="45" t="str">
        <f t="shared" si="15"/>
        <v>TungstenMoliren Ltd</v>
      </c>
      <c r="T510"/>
    </row>
    <row r="511" spans="1:20" ht="10.5" customHeight="1">
      <c r="A511" s="299" t="s">
        <v>2293</v>
      </c>
      <c r="B511" s="299" t="s">
        <v>3506</v>
      </c>
      <c r="C511" s="299" t="s">
        <v>3506</v>
      </c>
      <c r="D511" s="299" t="s">
        <v>4880</v>
      </c>
      <c r="E511" s="299" t="s">
        <v>3507</v>
      </c>
      <c r="F511" s="299" t="s">
        <v>3060</v>
      </c>
      <c r="G511" s="299"/>
      <c r="H511" s="299" t="s">
        <v>3508</v>
      </c>
      <c r="I511" s="299" t="s">
        <v>3165</v>
      </c>
      <c r="J511" s="45" t="str">
        <f t="shared" si="14"/>
        <v>TungstenNiagara Refining LLC</v>
      </c>
      <c r="K511" s="45" t="str">
        <f t="shared" si="15"/>
        <v>TungstenNiagara Refining LLC</v>
      </c>
      <c r="T511"/>
    </row>
    <row r="512" spans="1:20" ht="10.5" customHeight="1">
      <c r="A512" s="299" t="s">
        <v>2293</v>
      </c>
      <c r="B512" s="299" t="s">
        <v>2712</v>
      </c>
      <c r="C512" s="299" t="s">
        <v>2712</v>
      </c>
      <c r="D512" s="299" t="s">
        <v>1737</v>
      </c>
      <c r="E512" s="299" t="s">
        <v>2711</v>
      </c>
      <c r="F512" s="299" t="s">
        <v>3060</v>
      </c>
      <c r="G512" s="299"/>
      <c r="H512" s="299" t="s">
        <v>3502</v>
      </c>
      <c r="I512" s="299" t="s">
        <v>3503</v>
      </c>
      <c r="J512" s="45" t="str">
        <f t="shared" si="14"/>
        <v>TungstenNui Phao H.C. Starck Tungsten Chemicals Manufacturing LLC</v>
      </c>
      <c r="K512" s="45" t="str">
        <f t="shared" si="15"/>
        <v>TungstenNui Phao H.C. Starck Tungsten Chemicals Manufacturing LLC</v>
      </c>
      <c r="T512"/>
    </row>
    <row r="513" spans="1:20" ht="10.5" customHeight="1">
      <c r="A513" s="299" t="s">
        <v>2293</v>
      </c>
      <c r="B513" s="299" t="s">
        <v>4624</v>
      </c>
      <c r="C513" s="299" t="s">
        <v>4624</v>
      </c>
      <c r="D513" s="299" t="s">
        <v>1679</v>
      </c>
      <c r="E513" s="299" t="s">
        <v>4258</v>
      </c>
      <c r="F513" s="299" t="s">
        <v>3060</v>
      </c>
      <c r="G513" s="299"/>
      <c r="H513" s="299" t="s">
        <v>4259</v>
      </c>
      <c r="I513" s="299" t="s">
        <v>4260</v>
      </c>
      <c r="J513" s="45" t="str">
        <f t="shared" si="14"/>
        <v>TungstenPhilippine Chuangxin Industrial Co., Inc.</v>
      </c>
      <c r="K513" s="45" t="str">
        <f t="shared" si="15"/>
        <v>TungstenPhilippine Chuangxin Industrial Co., Inc.</v>
      </c>
      <c r="T513"/>
    </row>
    <row r="514" spans="1:20" ht="10.5" customHeight="1">
      <c r="A514" s="299" t="s">
        <v>2293</v>
      </c>
      <c r="B514" s="299" t="s">
        <v>3493</v>
      </c>
      <c r="C514" s="299" t="s">
        <v>1440</v>
      </c>
      <c r="D514" s="299" t="s">
        <v>2150</v>
      </c>
      <c r="E514" s="299" t="s">
        <v>1400</v>
      </c>
      <c r="F514" s="299" t="s">
        <v>3060</v>
      </c>
      <c r="G514" s="299"/>
      <c r="H514" s="299" t="s">
        <v>3492</v>
      </c>
      <c r="I514" s="299" t="s">
        <v>3270</v>
      </c>
      <c r="J514" s="45" t="str">
        <f t="shared" si="14"/>
        <v>TungstenShaoguan Xinhai Rendan Tungsten Industry Co. Ltd</v>
      </c>
      <c r="K514" s="45" t="str">
        <f t="shared" si="15"/>
        <v>TungstenShaoguan Xinhai Rendan Tungsten Industry Co. Ltd</v>
      </c>
      <c r="T514"/>
    </row>
    <row r="515" spans="1:20" ht="10.5" customHeight="1">
      <c r="A515" s="299" t="s">
        <v>2293</v>
      </c>
      <c r="B515" s="299" t="s">
        <v>4261</v>
      </c>
      <c r="C515" s="299" t="s">
        <v>4261</v>
      </c>
      <c r="D515" s="299" t="s">
        <v>2150</v>
      </c>
      <c r="E515" s="299" t="s">
        <v>4262</v>
      </c>
      <c r="F515" s="299" t="s">
        <v>3060</v>
      </c>
      <c r="G515" s="299"/>
      <c r="H515" s="299" t="s">
        <v>3338</v>
      </c>
      <c r="I515" s="299" t="s">
        <v>3121</v>
      </c>
      <c r="J515" s="45" t="str">
        <f t="shared" si="14"/>
        <v>TungstenSouth-East Nonferrous Metal Company Limited of Hengyang City</v>
      </c>
      <c r="K515" s="45" t="str">
        <f t="shared" si="15"/>
        <v>TungstenSouth-East Nonferrous Metal Company Limited of Hengyang City</v>
      </c>
      <c r="T515"/>
    </row>
    <row r="516" spans="1:20" ht="10.5" customHeight="1">
      <c r="A516" s="299" t="s">
        <v>2293</v>
      </c>
      <c r="B516" s="299" t="s">
        <v>2</v>
      </c>
      <c r="C516" s="299" t="s">
        <v>2</v>
      </c>
      <c r="D516" s="299" t="s">
        <v>1737</v>
      </c>
      <c r="E516" s="299" t="s">
        <v>1396</v>
      </c>
      <c r="F516" s="299" t="s">
        <v>3060</v>
      </c>
      <c r="G516" s="299"/>
      <c r="H516" s="299" t="s">
        <v>3486</v>
      </c>
      <c r="I516" s="299" t="s">
        <v>4029</v>
      </c>
      <c r="J516" s="45" t="str">
        <f t="shared" si="14"/>
        <v>TungstenTejing (Vietnam) Tungsten Co., Ltd.</v>
      </c>
      <c r="K516" s="45" t="str">
        <f t="shared" si="15"/>
        <v>TungstenTejing (Vietnam) Tungsten Co., Ltd.</v>
      </c>
      <c r="T516"/>
    </row>
    <row r="517" spans="1:20" ht="10.5" customHeight="1">
      <c r="A517" s="299" t="s">
        <v>2293</v>
      </c>
      <c r="B517" s="299" t="s">
        <v>4915</v>
      </c>
      <c r="C517" s="299" t="s">
        <v>4915</v>
      </c>
      <c r="D517" s="299" t="s">
        <v>1690</v>
      </c>
      <c r="E517" s="299" t="s">
        <v>4916</v>
      </c>
      <c r="F517" s="299" t="s">
        <v>3060</v>
      </c>
      <c r="G517" s="299"/>
      <c r="H517" s="299" t="s">
        <v>4923</v>
      </c>
      <c r="I517" s="299" t="s">
        <v>4924</v>
      </c>
      <c r="J517" s="45" t="str">
        <f t="shared" si="14"/>
        <v>TungstenUnecha Refractory metals plant</v>
      </c>
      <c r="K517" s="45" t="str">
        <f t="shared" si="15"/>
        <v>TungstenUnecha Refractory metals plant</v>
      </c>
      <c r="T517"/>
    </row>
    <row r="518" spans="1:20" ht="10.5" customHeight="1">
      <c r="A518" s="299" t="s">
        <v>2293</v>
      </c>
      <c r="B518" s="299" t="s">
        <v>4066</v>
      </c>
      <c r="C518" s="299" t="s">
        <v>4066</v>
      </c>
      <c r="D518" s="299" t="s">
        <v>1737</v>
      </c>
      <c r="E518" s="299" t="s">
        <v>2542</v>
      </c>
      <c r="F518" s="299" t="s">
        <v>3060</v>
      </c>
      <c r="G518" s="299"/>
      <c r="H518" s="299" t="s">
        <v>3486</v>
      </c>
      <c r="I518" s="299" t="s">
        <v>3487</v>
      </c>
      <c r="J518" s="45" t="str">
        <f t="shared" si="14"/>
        <v>TungstenVietnam Youngsun Tungsten Industry Co., Ltd.</v>
      </c>
      <c r="K518" s="45" t="str">
        <f t="shared" si="15"/>
        <v>TungstenVietnam Youngsun Tungsten Industry Co., Ltd.</v>
      </c>
      <c r="T518"/>
    </row>
    <row r="519" spans="1:20" ht="10.5" customHeight="1">
      <c r="A519" s="299" t="s">
        <v>2293</v>
      </c>
      <c r="B519" s="299" t="s">
        <v>3490</v>
      </c>
      <c r="C519" s="299" t="s">
        <v>1756</v>
      </c>
      <c r="D519" s="299" t="s">
        <v>2125</v>
      </c>
      <c r="E519" s="299" t="s">
        <v>1397</v>
      </c>
      <c r="F519" s="299" t="s">
        <v>3060</v>
      </c>
      <c r="G519" s="299"/>
      <c r="H519" s="299" t="s">
        <v>3488</v>
      </c>
      <c r="I519" s="299" t="s">
        <v>3346</v>
      </c>
      <c r="J519" s="45" t="str">
        <f t="shared" si="14"/>
        <v>TungstenWBH</v>
      </c>
      <c r="K519" s="45" t="str">
        <f t="shared" si="15"/>
        <v>TungstenWBH</v>
      </c>
      <c r="T519"/>
    </row>
    <row r="520" spans="1:20" ht="10.5" customHeight="1">
      <c r="A520" s="299" t="s">
        <v>2293</v>
      </c>
      <c r="B520" s="299" t="s">
        <v>3489</v>
      </c>
      <c r="C520" s="299" t="s">
        <v>1756</v>
      </c>
      <c r="D520" s="299" t="s">
        <v>2125</v>
      </c>
      <c r="E520" s="299" t="s">
        <v>1397</v>
      </c>
      <c r="F520" s="299" t="s">
        <v>3060</v>
      </c>
      <c r="G520" s="299"/>
      <c r="H520" s="299" t="s">
        <v>3488</v>
      </c>
      <c r="I520" s="299" t="s">
        <v>3346</v>
      </c>
      <c r="J520" s="45" t="str">
        <f t="shared" si="14"/>
        <v>TungstenWBH,Wolfram [Austria]</v>
      </c>
      <c r="K520" s="45" t="str">
        <f t="shared" si="15"/>
        <v>TungstenWBH,Wolfram [Austria]</v>
      </c>
      <c r="T520"/>
    </row>
    <row r="521" spans="1:20" ht="10.5" customHeight="1">
      <c r="A521" s="299" t="s">
        <v>2293</v>
      </c>
      <c r="B521" s="299" t="s">
        <v>1756</v>
      </c>
      <c r="C521" s="299" t="s">
        <v>1756</v>
      </c>
      <c r="D521" s="299" t="s">
        <v>2125</v>
      </c>
      <c r="E521" s="299" t="s">
        <v>1397</v>
      </c>
      <c r="F521" s="299" t="s">
        <v>3060</v>
      </c>
      <c r="G521" s="299"/>
      <c r="H521" s="299" t="s">
        <v>3488</v>
      </c>
      <c r="I521" s="299" t="s">
        <v>3346</v>
      </c>
      <c r="J521" s="45" t="str">
        <f t="shared" si="14"/>
        <v>TungstenWolfram Bergbau und Hütten AG</v>
      </c>
      <c r="K521" s="45" t="str">
        <f t="shared" si="15"/>
        <v>TungstenWolfram Bergbau und Hütten AG</v>
      </c>
      <c r="T521"/>
    </row>
    <row r="522" spans="1:20" ht="10.5" customHeight="1">
      <c r="A522" s="299" t="s">
        <v>2293</v>
      </c>
      <c r="B522" s="299" t="s">
        <v>4263</v>
      </c>
      <c r="C522" s="299" t="s">
        <v>4263</v>
      </c>
      <c r="D522" s="299" t="s">
        <v>4876</v>
      </c>
      <c r="E522" s="299" t="s">
        <v>4264</v>
      </c>
      <c r="F522" s="299" t="s">
        <v>3060</v>
      </c>
      <c r="G522" s="299"/>
      <c r="H522" s="299" t="s">
        <v>4265</v>
      </c>
      <c r="I522" s="299" t="s">
        <v>4266</v>
      </c>
      <c r="J522" s="45" t="str">
        <f t="shared" si="14"/>
        <v>TungstenWoltech Korea Co., Ltd.</v>
      </c>
      <c r="K522" s="45" t="str">
        <f t="shared" si="15"/>
        <v>TungstenWoltech Korea Co., Ltd.</v>
      </c>
      <c r="T522"/>
    </row>
    <row r="523" spans="1:20" ht="10.5" customHeight="1">
      <c r="A523" s="299" t="s">
        <v>2293</v>
      </c>
      <c r="B523" s="299" t="s">
        <v>3497</v>
      </c>
      <c r="C523" s="299" t="s">
        <v>214</v>
      </c>
      <c r="D523" s="299" t="s">
        <v>2150</v>
      </c>
      <c r="E523" s="299" t="s">
        <v>203</v>
      </c>
      <c r="F523" s="299" t="s">
        <v>3060</v>
      </c>
      <c r="G523" s="299"/>
      <c r="H523" s="299" t="s">
        <v>3491</v>
      </c>
      <c r="I523" s="299" t="s">
        <v>3267</v>
      </c>
      <c r="J523" s="45" t="str">
        <f t="shared" si="14"/>
        <v>TungstenXiamen H.C.</v>
      </c>
      <c r="K523" s="45" t="str">
        <f t="shared" si="15"/>
        <v>TungstenXiamen H.C.</v>
      </c>
      <c r="T523"/>
    </row>
    <row r="524" spans="1:20" ht="10.5" customHeight="1">
      <c r="A524" s="299" t="s">
        <v>2293</v>
      </c>
      <c r="B524" s="299" t="s">
        <v>214</v>
      </c>
      <c r="C524" s="299" t="s">
        <v>214</v>
      </c>
      <c r="D524" s="299" t="s">
        <v>2150</v>
      </c>
      <c r="E524" s="299" t="s">
        <v>203</v>
      </c>
      <c r="F524" s="299" t="s">
        <v>3060</v>
      </c>
      <c r="G524" s="299"/>
      <c r="H524" s="299" t="s">
        <v>3491</v>
      </c>
      <c r="I524" s="299" t="s">
        <v>3267</v>
      </c>
      <c r="J524" s="45" t="str">
        <f t="shared" ref="J524:J544" si="16">A524&amp;B524</f>
        <v>TungstenXiamen Tungsten (H.C.) Co., Ltd.</v>
      </c>
      <c r="K524" s="45" t="str">
        <f t="shared" ref="K524:K544" si="17">A524&amp;B524</f>
        <v>TungstenXiamen Tungsten (H.C.) Co., Ltd.</v>
      </c>
      <c r="T524"/>
    </row>
    <row r="525" spans="1:20" ht="10.5" customHeight="1">
      <c r="A525" s="299" t="s">
        <v>2293</v>
      </c>
      <c r="B525" s="299" t="s">
        <v>2627</v>
      </c>
      <c r="C525" s="299" t="s">
        <v>2627</v>
      </c>
      <c r="D525" s="299" t="s">
        <v>2150</v>
      </c>
      <c r="E525" s="299" t="s">
        <v>1398</v>
      </c>
      <c r="F525" s="299" t="s">
        <v>3060</v>
      </c>
      <c r="G525" s="299"/>
      <c r="H525" s="299" t="s">
        <v>3491</v>
      </c>
      <c r="I525" s="299" t="s">
        <v>3267</v>
      </c>
      <c r="J525" s="45" t="str">
        <f t="shared" si="16"/>
        <v>TungstenXiamen Tungsten Co., Ltd.</v>
      </c>
      <c r="K525" s="45" t="str">
        <f t="shared" si="17"/>
        <v>TungstenXiamen Tungsten Co., Ltd.</v>
      </c>
      <c r="T525"/>
    </row>
    <row r="526" spans="1:20" ht="10.5" customHeight="1">
      <c r="A526" s="299" t="s">
        <v>2293</v>
      </c>
      <c r="B526" s="299" t="s">
        <v>4267</v>
      </c>
      <c r="C526" s="299" t="s">
        <v>4267</v>
      </c>
      <c r="D526" s="299" t="s">
        <v>2150</v>
      </c>
      <c r="E526" s="299" t="s">
        <v>4268</v>
      </c>
      <c r="F526" s="299" t="s">
        <v>3060</v>
      </c>
      <c r="G526" s="299"/>
      <c r="H526" s="299" t="s">
        <v>3398</v>
      </c>
      <c r="I526" s="299" t="s">
        <v>3139</v>
      </c>
      <c r="J526" s="45" t="str">
        <f t="shared" si="16"/>
        <v>TungstenXinfeng Huarui Tungsten &amp; Molybdenum New Material Co., Ltd.</v>
      </c>
      <c r="K526" s="45" t="str">
        <f t="shared" si="17"/>
        <v>TungstenXinfeng Huarui Tungsten &amp; Molybdenum New Material Co., Ltd.</v>
      </c>
      <c r="T526"/>
    </row>
    <row r="527" spans="1:20" ht="10.5" customHeight="1">
      <c r="A527" s="299" t="s">
        <v>2293</v>
      </c>
      <c r="B527" s="299" t="s">
        <v>1440</v>
      </c>
      <c r="C527" s="299" t="s">
        <v>1440</v>
      </c>
      <c r="D527" s="299" t="s">
        <v>2150</v>
      </c>
      <c r="E527" s="299" t="s">
        <v>1400</v>
      </c>
      <c r="F527" s="299" t="s">
        <v>3060</v>
      </c>
      <c r="G527" s="299"/>
      <c r="H527" s="299" t="s">
        <v>3492</v>
      </c>
      <c r="I527" s="299" t="s">
        <v>3270</v>
      </c>
      <c r="J527" s="45" t="str">
        <f t="shared" si="16"/>
        <v>TungstenXinhai Rendan Shaoguan Tungsten Co., Ltd.</v>
      </c>
      <c r="K527" s="45" t="str">
        <f t="shared" si="17"/>
        <v>TungstenXinhai Rendan Shaoguan Tungsten Co., Ltd.</v>
      </c>
      <c r="T527"/>
    </row>
    <row r="528" spans="1:20" ht="10.5" customHeight="1">
      <c r="A528" s="299" t="s">
        <v>2293</v>
      </c>
      <c r="B528" s="299" t="s">
        <v>3480</v>
      </c>
      <c r="C528" s="299" t="s">
        <v>2623</v>
      </c>
      <c r="D528" s="299" t="s">
        <v>2150</v>
      </c>
      <c r="E528" s="299" t="s">
        <v>1387</v>
      </c>
      <c r="F528" s="299" t="s">
        <v>3060</v>
      </c>
      <c r="G528" s="299"/>
      <c r="H528" s="299" t="s">
        <v>3398</v>
      </c>
      <c r="I528" s="299" t="s">
        <v>3139</v>
      </c>
      <c r="J528" s="45" t="str">
        <f t="shared" si="16"/>
        <v>TungstenZhangyuan Tungsten Co Ltd</v>
      </c>
      <c r="K528" s="45" t="str">
        <f t="shared" si="17"/>
        <v>TungstenZhangyuan Tungsten Co Ltd</v>
      </c>
      <c r="T528"/>
    </row>
    <row r="529" spans="1:20" ht="10.5" customHeight="1">
      <c r="A529" s="244" t="s">
        <v>2293</v>
      </c>
      <c r="B529" s="244" t="s">
        <v>3493</v>
      </c>
      <c r="C529" s="244" t="s">
        <v>1440</v>
      </c>
      <c r="D529" s="244" t="s">
        <v>2150</v>
      </c>
      <c r="E529" s="244" t="s">
        <v>1400</v>
      </c>
      <c r="F529" s="244" t="s">
        <v>3060</v>
      </c>
      <c r="G529" s="244"/>
      <c r="H529" s="244" t="s">
        <v>3492</v>
      </c>
      <c r="I529" s="244" t="s">
        <v>3270</v>
      </c>
      <c r="J529" s="45" t="str">
        <f t="shared" si="16"/>
        <v>TungstenShaoguan Xinhai Rendan Tungsten Industry Co. Ltd</v>
      </c>
      <c r="K529" s="45" t="str">
        <f t="shared" si="17"/>
        <v>TungstenShaoguan Xinhai Rendan Tungsten Industry Co. Ltd</v>
      </c>
      <c r="T529"/>
    </row>
    <row r="530" spans="1:20" ht="10.5" customHeight="1">
      <c r="A530" s="244" t="s">
        <v>2293</v>
      </c>
      <c r="B530" s="244" t="s">
        <v>4261</v>
      </c>
      <c r="C530" s="244" t="s">
        <v>4261</v>
      </c>
      <c r="D530" s="244" t="s">
        <v>2150</v>
      </c>
      <c r="E530" s="244" t="s">
        <v>4262</v>
      </c>
      <c r="F530" s="244" t="s">
        <v>3060</v>
      </c>
      <c r="G530" s="244"/>
      <c r="H530" s="244" t="s">
        <v>3338</v>
      </c>
      <c r="I530" s="244" t="s">
        <v>3121</v>
      </c>
      <c r="J530" s="45" t="str">
        <f t="shared" si="16"/>
        <v>TungstenSouth-East Nonferrous Metal Company Limited of Hengyang City</v>
      </c>
      <c r="K530" s="45" t="str">
        <f t="shared" si="17"/>
        <v>TungstenSouth-East Nonferrous Metal Company Limited of Hengyang City</v>
      </c>
      <c r="T530"/>
    </row>
    <row r="531" spans="1:20" ht="10.5" customHeight="1">
      <c r="A531" s="244" t="s">
        <v>2293</v>
      </c>
      <c r="B531" s="244" t="s">
        <v>2</v>
      </c>
      <c r="C531" s="244" t="s">
        <v>2</v>
      </c>
      <c r="D531" s="244" t="s">
        <v>1737</v>
      </c>
      <c r="E531" s="244" t="s">
        <v>1396</v>
      </c>
      <c r="F531" s="244" t="s">
        <v>3060</v>
      </c>
      <c r="G531" s="244"/>
      <c r="H531" s="244" t="s">
        <v>3486</v>
      </c>
      <c r="I531" s="244" t="s">
        <v>4029</v>
      </c>
      <c r="J531" s="45" t="str">
        <f t="shared" si="16"/>
        <v>TungstenTejing (Vietnam) Tungsten Co., Ltd.</v>
      </c>
      <c r="K531" s="45" t="str">
        <f t="shared" si="17"/>
        <v>TungstenTejing (Vietnam) Tungsten Co., Ltd.</v>
      </c>
      <c r="T531"/>
    </row>
    <row r="532" spans="1:20" ht="10.5" customHeight="1">
      <c r="A532" s="244" t="s">
        <v>2293</v>
      </c>
      <c r="B532" s="244" t="s">
        <v>4066</v>
      </c>
      <c r="C532" s="244" t="s">
        <v>4066</v>
      </c>
      <c r="D532" s="244" t="s">
        <v>1737</v>
      </c>
      <c r="E532" s="244" t="s">
        <v>2542</v>
      </c>
      <c r="F532" s="244" t="s">
        <v>3060</v>
      </c>
      <c r="G532" s="244"/>
      <c r="H532" s="244" t="s">
        <v>3486</v>
      </c>
      <c r="I532" s="244" t="s">
        <v>3487</v>
      </c>
      <c r="J532" s="45" t="str">
        <f t="shared" si="16"/>
        <v>TungstenVietnam Youngsun Tungsten Industry Co., Ltd.</v>
      </c>
      <c r="K532" s="45" t="str">
        <f t="shared" si="17"/>
        <v>TungstenVietnam Youngsun Tungsten Industry Co., Ltd.</v>
      </c>
      <c r="T532"/>
    </row>
    <row r="533" spans="1:20" ht="10.5" customHeight="1">
      <c r="A533" s="244" t="s">
        <v>2293</v>
      </c>
      <c r="B533" s="244" t="s">
        <v>3490</v>
      </c>
      <c r="C533" s="244" t="s">
        <v>1756</v>
      </c>
      <c r="D533" s="244" t="s">
        <v>2125</v>
      </c>
      <c r="E533" s="244" t="s">
        <v>1397</v>
      </c>
      <c r="F533" s="244" t="s">
        <v>3060</v>
      </c>
      <c r="G533" s="244"/>
      <c r="H533" s="244" t="s">
        <v>3488</v>
      </c>
      <c r="I533" s="244" t="s">
        <v>3346</v>
      </c>
      <c r="J533" s="45" t="str">
        <f t="shared" si="16"/>
        <v>TungstenWBH</v>
      </c>
      <c r="K533" s="45" t="str">
        <f t="shared" si="17"/>
        <v>TungstenWBH</v>
      </c>
      <c r="T533"/>
    </row>
    <row r="534" spans="1:20" ht="10.5" customHeight="1">
      <c r="A534" s="244" t="s">
        <v>2293</v>
      </c>
      <c r="B534" s="244" t="s">
        <v>3489</v>
      </c>
      <c r="C534" s="244" t="s">
        <v>1756</v>
      </c>
      <c r="D534" s="244" t="s">
        <v>2125</v>
      </c>
      <c r="E534" s="244" t="s">
        <v>1397</v>
      </c>
      <c r="F534" s="244" t="s">
        <v>3060</v>
      </c>
      <c r="G534" s="244"/>
      <c r="H534" s="244" t="s">
        <v>3488</v>
      </c>
      <c r="I534" s="244" t="s">
        <v>3346</v>
      </c>
      <c r="J534" s="45" t="str">
        <f t="shared" si="16"/>
        <v>TungstenWBH,Wolfram [Austria]</v>
      </c>
      <c r="K534" s="45" t="str">
        <f t="shared" si="17"/>
        <v>TungstenWBH,Wolfram [Austria]</v>
      </c>
      <c r="T534"/>
    </row>
    <row r="535" spans="1:20" ht="10.5" customHeight="1">
      <c r="A535" s="244" t="s">
        <v>2293</v>
      </c>
      <c r="B535" s="244" t="s">
        <v>1756</v>
      </c>
      <c r="C535" s="244" t="s">
        <v>1756</v>
      </c>
      <c r="D535" s="244" t="s">
        <v>2125</v>
      </c>
      <c r="E535" s="244" t="s">
        <v>1397</v>
      </c>
      <c r="F535" s="244" t="s">
        <v>3060</v>
      </c>
      <c r="G535" s="244"/>
      <c r="H535" s="244" t="s">
        <v>3488</v>
      </c>
      <c r="I535" s="244" t="s">
        <v>3346</v>
      </c>
      <c r="J535" s="45" t="str">
        <f t="shared" si="16"/>
        <v>TungstenWolfram Bergbau und Hütten AG</v>
      </c>
      <c r="K535" s="45" t="str">
        <f t="shared" si="17"/>
        <v>TungstenWolfram Bergbau und Hütten AG</v>
      </c>
      <c r="T535"/>
    </row>
    <row r="536" spans="1:20" ht="10.5" customHeight="1">
      <c r="A536" s="244" t="s">
        <v>2293</v>
      </c>
      <c r="B536" s="244" t="s">
        <v>4263</v>
      </c>
      <c r="C536" s="244" t="s">
        <v>4263</v>
      </c>
      <c r="D536" s="244" t="s">
        <v>2224</v>
      </c>
      <c r="E536" s="244" t="s">
        <v>4264</v>
      </c>
      <c r="F536" s="244" t="s">
        <v>3060</v>
      </c>
      <c r="G536" s="244"/>
      <c r="H536" s="244" t="s">
        <v>4265</v>
      </c>
      <c r="I536" s="244" t="s">
        <v>4266</v>
      </c>
      <c r="J536" s="45" t="str">
        <f t="shared" si="16"/>
        <v>TungstenWoltech Korea Co., Ltd.</v>
      </c>
      <c r="K536" s="45" t="str">
        <f t="shared" si="17"/>
        <v>TungstenWoltech Korea Co., Ltd.</v>
      </c>
      <c r="T536"/>
    </row>
    <row r="537" spans="1:20" ht="10.5" customHeight="1">
      <c r="A537" s="244" t="s">
        <v>2293</v>
      </c>
      <c r="B537" s="244" t="s">
        <v>3497</v>
      </c>
      <c r="C537" s="244" t="s">
        <v>214</v>
      </c>
      <c r="D537" s="244" t="s">
        <v>2150</v>
      </c>
      <c r="E537" s="244" t="s">
        <v>203</v>
      </c>
      <c r="F537" s="244" t="s">
        <v>3060</v>
      </c>
      <c r="G537" s="244"/>
      <c r="H537" s="244" t="s">
        <v>3491</v>
      </c>
      <c r="I537" s="244" t="s">
        <v>3267</v>
      </c>
      <c r="J537" s="45" t="str">
        <f t="shared" si="16"/>
        <v>TungstenXiamen H.C.</v>
      </c>
      <c r="K537" s="45" t="str">
        <f t="shared" si="17"/>
        <v>TungstenXiamen H.C.</v>
      </c>
      <c r="T537"/>
    </row>
    <row r="538" spans="1:20" ht="10.5" customHeight="1">
      <c r="A538" s="244" t="s">
        <v>2293</v>
      </c>
      <c r="B538" s="244" t="s">
        <v>214</v>
      </c>
      <c r="C538" s="244" t="s">
        <v>214</v>
      </c>
      <c r="D538" s="244" t="s">
        <v>2150</v>
      </c>
      <c r="E538" s="244" t="s">
        <v>203</v>
      </c>
      <c r="F538" s="244" t="s">
        <v>3060</v>
      </c>
      <c r="G538" s="244"/>
      <c r="H538" s="244" t="s">
        <v>3491</v>
      </c>
      <c r="I538" s="244" t="s">
        <v>3267</v>
      </c>
      <c r="J538" s="45" t="str">
        <f t="shared" si="16"/>
        <v>TungstenXiamen Tungsten (H.C.) Co., Ltd.</v>
      </c>
      <c r="K538" s="45" t="str">
        <f t="shared" si="17"/>
        <v>TungstenXiamen Tungsten (H.C.) Co., Ltd.</v>
      </c>
      <c r="T538"/>
    </row>
    <row r="539" spans="1:20" ht="10.5" customHeight="1">
      <c r="A539" s="244" t="s">
        <v>2293</v>
      </c>
      <c r="B539" s="244" t="s">
        <v>2627</v>
      </c>
      <c r="C539" s="244" t="s">
        <v>2627</v>
      </c>
      <c r="D539" s="244" t="s">
        <v>2150</v>
      </c>
      <c r="E539" s="244" t="s">
        <v>1398</v>
      </c>
      <c r="F539" s="244" t="s">
        <v>3060</v>
      </c>
      <c r="G539" s="244"/>
      <c r="H539" s="244" t="s">
        <v>3491</v>
      </c>
      <c r="I539" s="244" t="s">
        <v>3267</v>
      </c>
      <c r="J539" s="45" t="str">
        <f t="shared" si="16"/>
        <v>TungstenXiamen Tungsten Co., Ltd.</v>
      </c>
      <c r="K539" s="45" t="str">
        <f t="shared" si="17"/>
        <v>TungstenXiamen Tungsten Co., Ltd.</v>
      </c>
      <c r="T539"/>
    </row>
    <row r="540" spans="1:20" ht="10.5" customHeight="1">
      <c r="A540" s="244" t="s">
        <v>2293</v>
      </c>
      <c r="B540" s="244" t="s">
        <v>4267</v>
      </c>
      <c r="C540" s="244" t="s">
        <v>4267</v>
      </c>
      <c r="D540" s="244" t="s">
        <v>2150</v>
      </c>
      <c r="E540" s="244" t="s">
        <v>4268</v>
      </c>
      <c r="F540" s="244" t="s">
        <v>3060</v>
      </c>
      <c r="G540" s="244"/>
      <c r="H540" s="244" t="s">
        <v>3398</v>
      </c>
      <c r="I540" s="244" t="s">
        <v>3139</v>
      </c>
      <c r="J540" s="45" t="str">
        <f t="shared" si="16"/>
        <v>TungstenXinfeng Huarui Tungsten &amp; Molybdenum New Material Co., Ltd.</v>
      </c>
      <c r="K540" s="45" t="str">
        <f t="shared" si="17"/>
        <v>TungstenXinfeng Huarui Tungsten &amp; Molybdenum New Material Co., Ltd.</v>
      </c>
      <c r="T540"/>
    </row>
    <row r="541" spans="1:20" ht="10.5" customHeight="1">
      <c r="A541" s="244" t="s">
        <v>2293</v>
      </c>
      <c r="B541" s="244" t="s">
        <v>1440</v>
      </c>
      <c r="C541" s="244" t="s">
        <v>1440</v>
      </c>
      <c r="D541" s="244" t="s">
        <v>2150</v>
      </c>
      <c r="E541" s="244" t="s">
        <v>1400</v>
      </c>
      <c r="F541" s="244" t="s">
        <v>3060</v>
      </c>
      <c r="G541" s="244"/>
      <c r="H541" s="244" t="s">
        <v>3492</v>
      </c>
      <c r="I541" s="244" t="s">
        <v>3270</v>
      </c>
      <c r="J541" s="45" t="str">
        <f t="shared" si="16"/>
        <v>TungstenXinhai Rendan Shaoguan Tungsten Co., Ltd.</v>
      </c>
      <c r="K541" s="45" t="str">
        <f t="shared" si="17"/>
        <v>TungstenXinhai Rendan Shaoguan Tungsten Co., Ltd.</v>
      </c>
      <c r="T541"/>
    </row>
    <row r="542" spans="1:20" ht="10.5" customHeight="1">
      <c r="A542" s="244" t="s">
        <v>2293</v>
      </c>
      <c r="B542" s="244" t="s">
        <v>3480</v>
      </c>
      <c r="C542" s="244" t="s">
        <v>2623</v>
      </c>
      <c r="D542" s="244" t="s">
        <v>2150</v>
      </c>
      <c r="E542" s="244" t="s">
        <v>1387</v>
      </c>
      <c r="F542" s="244" t="s">
        <v>3060</v>
      </c>
      <c r="G542" s="244"/>
      <c r="H542" s="244" t="s">
        <v>3398</v>
      </c>
      <c r="I542" s="244" t="s">
        <v>3139</v>
      </c>
      <c r="J542" s="45" t="str">
        <f t="shared" si="16"/>
        <v>TungstenZhangyuan Tungsten Co Ltd</v>
      </c>
      <c r="K542" s="45" t="str">
        <f t="shared" si="17"/>
        <v>TungstenZhangyuan Tungsten Co Ltd</v>
      </c>
      <c r="T542"/>
    </row>
    <row r="543" spans="1:20" ht="10.5" customHeight="1">
      <c r="A543" s="244" t="s">
        <v>2293</v>
      </c>
      <c r="B543" s="244" t="s">
        <v>3517</v>
      </c>
      <c r="C543" s="244"/>
      <c r="D543" s="244"/>
      <c r="E543" s="244"/>
      <c r="F543" s="244"/>
      <c r="G543" s="244"/>
      <c r="H543" s="244"/>
      <c r="I543" s="244"/>
      <c r="J543" s="45" t="str">
        <f t="shared" si="16"/>
        <v>TungstenSmelter not listed</v>
      </c>
      <c r="K543" s="45" t="str">
        <f t="shared" si="17"/>
        <v>TungstenSmelter not listed</v>
      </c>
    </row>
    <row r="544" spans="1:20" ht="10.5" customHeight="1">
      <c r="A544" s="244" t="s">
        <v>2293</v>
      </c>
      <c r="B544" s="244" t="s">
        <v>2538</v>
      </c>
      <c r="C544" s="244" t="s">
        <v>906</v>
      </c>
      <c r="D544" s="244" t="s">
        <v>906</v>
      </c>
      <c r="E544" s="244"/>
      <c r="F544" s="244"/>
      <c r="G544" s="244"/>
      <c r="H544" s="244"/>
      <c r="I544" s="244"/>
      <c r="J544" s="45" t="str">
        <f t="shared" si="16"/>
        <v>TungstenSmelter not yet identified</v>
      </c>
      <c r="K544" s="45" t="str">
        <f t="shared" si="17"/>
        <v>TungstenSmelter not yet identified</v>
      </c>
    </row>
  </sheetData>
  <sheetProtection password="E985" sheet="1" formatRows="0"/>
  <mergeCells count="2">
    <mergeCell ref="A1:G1"/>
    <mergeCell ref="A2:I3"/>
  </mergeCells>
  <phoneticPr fontId="29"/>
  <conditionalFormatting sqref="K227:K242 K296:K303 K463 K306:K307 K466:K532 K310:K460 K245:K293 K5:K224">
    <cfRule type="cellIs" dxfId="51" priority="10" stopIfTrue="1" operator="equal">
      <formula>"Yes"</formula>
    </cfRule>
  </conditionalFormatting>
  <conditionalFormatting sqref="K225:K226">
    <cfRule type="cellIs" dxfId="50" priority="9" stopIfTrue="1" operator="equal">
      <formula>"Yes"</formula>
    </cfRule>
  </conditionalFormatting>
  <conditionalFormatting sqref="K294:K295">
    <cfRule type="cellIs" dxfId="49" priority="8" stopIfTrue="1" operator="equal">
      <formula>"Yes"</formula>
    </cfRule>
  </conditionalFormatting>
  <conditionalFormatting sqref="K461:K462">
    <cfRule type="cellIs" dxfId="48" priority="7" stopIfTrue="1" operator="equal">
      <formula>"Yes"</formula>
    </cfRule>
  </conditionalFormatting>
  <conditionalFormatting sqref="K533">
    <cfRule type="cellIs" dxfId="47" priority="6" stopIfTrue="1" operator="equal">
      <formula>"Yes"</formula>
    </cfRule>
  </conditionalFormatting>
  <conditionalFormatting sqref="K304:K305">
    <cfRule type="cellIs" dxfId="46" priority="5" stopIfTrue="1" operator="equal">
      <formula>"Yes"</formula>
    </cfRule>
  </conditionalFormatting>
  <conditionalFormatting sqref="K543:K544">
    <cfRule type="cellIs" dxfId="45" priority="4" stopIfTrue="1" operator="equal">
      <formula>"Yes"</formula>
    </cfRule>
  </conditionalFormatting>
  <conditionalFormatting sqref="K464:K465">
    <cfRule type="cellIs" dxfId="44" priority="3" stopIfTrue="1" operator="equal">
      <formula>"Yes"</formula>
    </cfRule>
  </conditionalFormatting>
  <conditionalFormatting sqref="K308:K309">
    <cfRule type="cellIs" dxfId="43" priority="2" stopIfTrue="1" operator="equal">
      <formula>"Yes"</formula>
    </cfRule>
  </conditionalFormatting>
  <conditionalFormatting sqref="K243:K244">
    <cfRule type="cellIs" dxfId="42"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0" zoomScaleNormal="70" workbookViewId="0">
      <pane xSplit="3" ySplit="1" topLeftCell="D299" activePane="bottomRight" state="frozen"/>
      <selection pane="topRight" activeCell="D1" sqref="D1"/>
      <selection pane="bottomLeft" activeCell="A2" sqref="A2"/>
      <selection pane="bottomRight" activeCell="B310" sqref="B310"/>
    </sheetView>
  </sheetViews>
  <sheetFormatPr defaultColWidth="8.75" defaultRowHeight="14.25"/>
  <cols>
    <col min="1" max="1" width="14.625" style="193" customWidth="1"/>
    <col min="2" max="2" width="14" style="193" customWidth="1"/>
    <col min="3" max="3" width="6.25" style="193" customWidth="1"/>
    <col min="4" max="4" width="50.875" style="193" customWidth="1"/>
    <col min="5" max="5" width="44.875" style="193" customWidth="1"/>
    <col min="6" max="11" width="40" style="193" customWidth="1"/>
    <col min="12" max="12" width="40" style="261" customWidth="1"/>
    <col min="13" max="13" width="40" style="47" customWidth="1"/>
    <col min="14" max="16384" width="8.75" style="47"/>
  </cols>
  <sheetData>
    <row r="1" spans="1:13">
      <c r="B1" s="193" t="s">
        <v>2717</v>
      </c>
      <c r="C1" s="193" t="s">
        <v>1184</v>
      </c>
      <c r="D1" s="193" t="s">
        <v>1503</v>
      </c>
      <c r="E1" s="195" t="s">
        <v>2718</v>
      </c>
      <c r="F1" s="195" t="s">
        <v>2719</v>
      </c>
      <c r="G1" s="193" t="s">
        <v>957</v>
      </c>
      <c r="H1" s="193" t="s">
        <v>958</v>
      </c>
      <c r="I1" s="193" t="s">
        <v>959</v>
      </c>
      <c r="J1" s="193" t="s">
        <v>960</v>
      </c>
      <c r="K1" s="193" t="s">
        <v>961</v>
      </c>
      <c r="L1" s="261" t="s">
        <v>962</v>
      </c>
      <c r="M1" s="47" t="s">
        <v>4277</v>
      </c>
    </row>
    <row r="2" spans="1:13" ht="114">
      <c r="A2" s="193" t="str">
        <f>B2&amp;C2</f>
        <v>InstructionsA1</v>
      </c>
      <c r="B2" s="193" t="s">
        <v>956</v>
      </c>
      <c r="C2" s="193" t="s">
        <v>1185</v>
      </c>
      <c r="D2" s="193" t="s">
        <v>4704</v>
      </c>
      <c r="E2" s="195" t="s">
        <v>1021</v>
      </c>
      <c r="F2" s="195" t="s">
        <v>1403</v>
      </c>
      <c r="G2" s="193" t="s">
        <v>628</v>
      </c>
      <c r="H2" s="193" t="s">
        <v>521</v>
      </c>
      <c r="I2" s="193" t="s">
        <v>216</v>
      </c>
      <c r="J2" s="193" t="s">
        <v>2595</v>
      </c>
      <c r="K2" s="262" t="s">
        <v>716</v>
      </c>
      <c r="L2" s="261" t="s">
        <v>98</v>
      </c>
      <c r="M2" s="193" t="s">
        <v>4278</v>
      </c>
    </row>
    <row r="3" spans="1:13" ht="28.5">
      <c r="A3" s="193" t="str">
        <f t="shared" ref="A3:A79" si="0">B3&amp;C3</f>
        <v>InstructionsA2</v>
      </c>
      <c r="B3" s="193" t="s">
        <v>956</v>
      </c>
      <c r="C3" s="193" t="s">
        <v>1186</v>
      </c>
      <c r="D3" s="193" t="s">
        <v>1493</v>
      </c>
      <c r="E3" s="193" t="s">
        <v>1022</v>
      </c>
      <c r="F3" s="195" t="s">
        <v>1993</v>
      </c>
      <c r="G3" s="193" t="s">
        <v>1932</v>
      </c>
      <c r="H3" s="193" t="s">
        <v>1493</v>
      </c>
      <c r="I3" s="193" t="s">
        <v>1933</v>
      </c>
      <c r="J3" s="193" t="s">
        <v>1934</v>
      </c>
      <c r="K3" s="263" t="s">
        <v>717</v>
      </c>
      <c r="L3" s="261" t="s">
        <v>2361</v>
      </c>
      <c r="M3" s="193" t="s">
        <v>4279</v>
      </c>
    </row>
    <row r="4" spans="1:13" ht="409.5">
      <c r="A4" s="193" t="str">
        <f t="shared" si="0"/>
        <v>InstructionsA3</v>
      </c>
      <c r="B4" s="193" t="s">
        <v>956</v>
      </c>
      <c r="C4" s="193" t="s">
        <v>1187</v>
      </c>
      <c r="D4" s="193" t="s">
        <v>4810</v>
      </c>
      <c r="E4" s="195" t="s">
        <v>4644</v>
      </c>
      <c r="F4" s="195" t="s">
        <v>4645</v>
      </c>
      <c r="G4" s="193" t="s">
        <v>4646</v>
      </c>
      <c r="H4" s="193" t="s">
        <v>4647</v>
      </c>
      <c r="I4" s="193" t="s">
        <v>4648</v>
      </c>
      <c r="J4" s="193" t="s">
        <v>4649</v>
      </c>
      <c r="K4" s="262" t="s">
        <v>4650</v>
      </c>
      <c r="L4" s="261" t="s">
        <v>4651</v>
      </c>
      <c r="M4" s="249" t="s">
        <v>4652</v>
      </c>
    </row>
    <row r="5" spans="1:13" ht="384.75">
      <c r="A5" s="193" t="str">
        <f t="shared" si="0"/>
        <v>InstructionsA4</v>
      </c>
      <c r="B5" s="193" t="s">
        <v>956</v>
      </c>
      <c r="C5" s="193" t="s">
        <v>1188</v>
      </c>
      <c r="D5" s="193" t="s">
        <v>1402</v>
      </c>
      <c r="E5" s="195" t="s">
        <v>2720</v>
      </c>
      <c r="F5" s="195" t="s">
        <v>1404</v>
      </c>
      <c r="G5" s="193" t="s">
        <v>629</v>
      </c>
      <c r="H5" s="195" t="s">
        <v>522</v>
      </c>
      <c r="I5" s="193" t="s">
        <v>428</v>
      </c>
      <c r="J5" s="193" t="s">
        <v>2596</v>
      </c>
      <c r="K5" s="262" t="s">
        <v>718</v>
      </c>
      <c r="L5" s="261" t="s">
        <v>156</v>
      </c>
      <c r="M5" s="193" t="s">
        <v>4280</v>
      </c>
    </row>
    <row r="6" spans="1:13" ht="71.25">
      <c r="A6" s="193" t="str">
        <f t="shared" si="0"/>
        <v>InstructionsA6</v>
      </c>
      <c r="B6" s="193" t="s">
        <v>956</v>
      </c>
      <c r="C6" s="193" t="s">
        <v>1189</v>
      </c>
      <c r="D6" s="193" t="s">
        <v>775</v>
      </c>
      <c r="E6" s="195" t="s">
        <v>1023</v>
      </c>
      <c r="F6" s="195" t="s">
        <v>1405</v>
      </c>
      <c r="G6" s="193" t="s">
        <v>1935</v>
      </c>
      <c r="H6" s="193" t="s">
        <v>523</v>
      </c>
      <c r="I6" s="193" t="s">
        <v>429</v>
      </c>
      <c r="J6" s="193" t="s">
        <v>2545</v>
      </c>
      <c r="K6" s="262" t="s">
        <v>719</v>
      </c>
      <c r="L6" s="261" t="s">
        <v>157</v>
      </c>
      <c r="M6" s="193" t="s">
        <v>4281</v>
      </c>
    </row>
    <row r="7" spans="1:13" ht="28.5">
      <c r="A7" s="193" t="str">
        <f t="shared" si="0"/>
        <v>InstructionsA7</v>
      </c>
      <c r="B7" s="193" t="s">
        <v>956</v>
      </c>
      <c r="C7" s="193" t="s">
        <v>1190</v>
      </c>
      <c r="D7" s="193" t="s">
        <v>4706</v>
      </c>
      <c r="E7" s="195" t="s">
        <v>1024</v>
      </c>
      <c r="F7" s="195" t="s">
        <v>1406</v>
      </c>
      <c r="G7" s="193" t="s">
        <v>1936</v>
      </c>
      <c r="H7" s="193" t="s">
        <v>963</v>
      </c>
      <c r="I7" s="193" t="s">
        <v>430</v>
      </c>
      <c r="J7" s="193" t="s">
        <v>2443</v>
      </c>
      <c r="K7" s="262" t="s">
        <v>720</v>
      </c>
      <c r="L7" s="261" t="s">
        <v>2362</v>
      </c>
      <c r="M7" s="193" t="s">
        <v>4282</v>
      </c>
    </row>
    <row r="8" spans="1:13" ht="86.25" customHeight="1">
      <c r="A8" s="193" t="str">
        <f t="shared" si="0"/>
        <v>InstructionsA8</v>
      </c>
      <c r="B8" s="193" t="s">
        <v>956</v>
      </c>
      <c r="C8" s="193" t="s">
        <v>1191</v>
      </c>
      <c r="D8" s="193" t="s">
        <v>4872</v>
      </c>
      <c r="E8" s="305" t="s">
        <v>4938</v>
      </c>
      <c r="F8" s="195" t="s">
        <v>4950</v>
      </c>
      <c r="G8" s="193" t="s">
        <v>4951</v>
      </c>
      <c r="H8" s="193" t="s">
        <v>4960</v>
      </c>
      <c r="I8" s="193" t="s">
        <v>4961</v>
      </c>
      <c r="J8" s="193" t="s">
        <v>4970</v>
      </c>
      <c r="K8" s="262" t="s">
        <v>4971</v>
      </c>
      <c r="L8" s="261" t="s">
        <v>4980</v>
      </c>
      <c r="M8" s="249" t="s">
        <v>4981</v>
      </c>
    </row>
    <row r="9" spans="1:13" ht="409.5">
      <c r="A9" s="193" t="str">
        <f t="shared" si="0"/>
        <v>InstructionsA9</v>
      </c>
      <c r="B9" s="193" t="s">
        <v>956</v>
      </c>
      <c r="C9" s="193" t="s">
        <v>2366</v>
      </c>
      <c r="D9" s="193" t="s">
        <v>4149</v>
      </c>
      <c r="E9" s="194" t="s">
        <v>2786</v>
      </c>
      <c r="F9" s="208" t="s">
        <v>4018</v>
      </c>
      <c r="G9" s="194" t="s">
        <v>4003</v>
      </c>
      <c r="H9" s="194" t="s">
        <v>2787</v>
      </c>
      <c r="I9" s="194" t="s">
        <v>2788</v>
      </c>
      <c r="J9" s="194" t="s">
        <v>2745</v>
      </c>
      <c r="K9" s="194" t="s">
        <v>2789</v>
      </c>
      <c r="L9" s="194" t="s">
        <v>2790</v>
      </c>
      <c r="M9" s="264" t="s">
        <v>4283</v>
      </c>
    </row>
    <row r="10" spans="1:13" ht="57">
      <c r="A10" s="193" t="str">
        <f t="shared" si="0"/>
        <v>InstructionsA10</v>
      </c>
      <c r="B10" s="193" t="s">
        <v>956</v>
      </c>
      <c r="C10" s="193" t="s">
        <v>2367</v>
      </c>
      <c r="D10" s="193" t="s">
        <v>784</v>
      </c>
      <c r="E10" s="195" t="s">
        <v>1025</v>
      </c>
      <c r="F10" s="195" t="s">
        <v>496</v>
      </c>
      <c r="G10" s="193" t="s">
        <v>1448</v>
      </c>
      <c r="H10" s="193" t="s">
        <v>524</v>
      </c>
      <c r="I10" s="193" t="s">
        <v>431</v>
      </c>
      <c r="J10" s="193" t="s">
        <v>2546</v>
      </c>
      <c r="K10" s="265" t="s">
        <v>721</v>
      </c>
      <c r="L10" s="261" t="s">
        <v>2445</v>
      </c>
      <c r="M10" s="193" t="s">
        <v>4284</v>
      </c>
    </row>
    <row r="11" spans="1:13" ht="57">
      <c r="A11" s="193" t="str">
        <f>B11&amp;C11</f>
        <v>InstructionsA11</v>
      </c>
      <c r="B11" s="193" t="s">
        <v>956</v>
      </c>
      <c r="C11" s="193" t="s">
        <v>2368</v>
      </c>
      <c r="D11" s="193" t="s">
        <v>785</v>
      </c>
      <c r="E11" s="195" t="s">
        <v>1026</v>
      </c>
      <c r="F11" s="195" t="s">
        <v>1407</v>
      </c>
      <c r="G11" s="193" t="s">
        <v>630</v>
      </c>
      <c r="H11" s="193" t="s">
        <v>800</v>
      </c>
      <c r="I11" s="193" t="s">
        <v>432</v>
      </c>
      <c r="J11" s="193" t="s">
        <v>2547</v>
      </c>
      <c r="K11" s="265" t="s">
        <v>722</v>
      </c>
      <c r="L11" s="261" t="s">
        <v>7</v>
      </c>
      <c r="M11" s="193" t="s">
        <v>4285</v>
      </c>
    </row>
    <row r="12" spans="1:13" ht="57">
      <c r="A12" s="193" t="str">
        <f t="shared" si="0"/>
        <v>InstructionsA12</v>
      </c>
      <c r="B12" s="193" t="s">
        <v>956</v>
      </c>
      <c r="C12" s="193" t="s">
        <v>2369</v>
      </c>
      <c r="D12" s="193" t="s">
        <v>786</v>
      </c>
      <c r="E12" s="195" t="s">
        <v>1027</v>
      </c>
      <c r="F12" s="195" t="s">
        <v>1408</v>
      </c>
      <c r="G12" s="193" t="s">
        <v>631</v>
      </c>
      <c r="H12" s="193" t="s">
        <v>801</v>
      </c>
      <c r="I12" s="193" t="s">
        <v>433</v>
      </c>
      <c r="J12" s="193" t="s">
        <v>2548</v>
      </c>
      <c r="K12" s="265" t="s">
        <v>172</v>
      </c>
      <c r="L12" s="261" t="s">
        <v>8</v>
      </c>
      <c r="M12" s="193" t="s">
        <v>4286</v>
      </c>
    </row>
    <row r="13" spans="1:13" ht="85.5">
      <c r="A13" s="193" t="str">
        <f t="shared" si="0"/>
        <v>InstructionsA13</v>
      </c>
      <c r="B13" s="193" t="s">
        <v>956</v>
      </c>
      <c r="C13" s="193" t="s">
        <v>2370</v>
      </c>
      <c r="D13" s="193" t="s">
        <v>776</v>
      </c>
      <c r="E13" s="195" t="s">
        <v>1028</v>
      </c>
      <c r="F13" s="195" t="s">
        <v>1409</v>
      </c>
      <c r="G13" s="193" t="s">
        <v>632</v>
      </c>
      <c r="H13" s="193" t="s">
        <v>802</v>
      </c>
      <c r="I13" s="193" t="s">
        <v>434</v>
      </c>
      <c r="J13" s="193" t="s">
        <v>2549</v>
      </c>
      <c r="K13" s="265" t="s">
        <v>171</v>
      </c>
      <c r="L13" s="261" t="s">
        <v>9</v>
      </c>
      <c r="M13" s="193" t="s">
        <v>4287</v>
      </c>
    </row>
    <row r="14" spans="1:13" ht="99.75">
      <c r="A14" s="193" t="str">
        <f t="shared" si="0"/>
        <v>InstructionsA14</v>
      </c>
      <c r="B14" s="193" t="s">
        <v>956</v>
      </c>
      <c r="C14" s="193" t="s">
        <v>2371</v>
      </c>
      <c r="D14" s="193" t="s">
        <v>777</v>
      </c>
      <c r="E14" s="195" t="s">
        <v>1029</v>
      </c>
      <c r="F14" s="195" t="s">
        <v>497</v>
      </c>
      <c r="G14" s="193" t="s">
        <v>633</v>
      </c>
      <c r="H14" s="193" t="s">
        <v>803</v>
      </c>
      <c r="I14" s="193" t="s">
        <v>435</v>
      </c>
      <c r="J14" s="193" t="s">
        <v>2597</v>
      </c>
      <c r="K14" s="265" t="s">
        <v>170</v>
      </c>
      <c r="L14" s="261" t="s">
        <v>10</v>
      </c>
      <c r="M14" s="193" t="s">
        <v>4288</v>
      </c>
    </row>
    <row r="15" spans="1:13" ht="42.75">
      <c r="A15" s="193" t="str">
        <f t="shared" si="0"/>
        <v>InstructionsA15</v>
      </c>
      <c r="B15" s="193" t="s">
        <v>956</v>
      </c>
      <c r="C15" s="193" t="s">
        <v>779</v>
      </c>
      <c r="D15" s="193" t="s">
        <v>778</v>
      </c>
      <c r="E15" s="195" t="s">
        <v>1030</v>
      </c>
      <c r="F15" s="195" t="s">
        <v>1410</v>
      </c>
      <c r="G15" s="193" t="s">
        <v>634</v>
      </c>
      <c r="H15" s="193" t="s">
        <v>804</v>
      </c>
      <c r="I15" s="193" t="s">
        <v>436</v>
      </c>
      <c r="J15" s="193" t="s">
        <v>2550</v>
      </c>
      <c r="K15" s="265" t="s">
        <v>169</v>
      </c>
      <c r="L15" s="261" t="s">
        <v>11</v>
      </c>
      <c r="M15" s="193" t="s">
        <v>4289</v>
      </c>
    </row>
    <row r="16" spans="1:13" ht="128.25">
      <c r="A16" s="193" t="str">
        <f t="shared" si="0"/>
        <v>InstructionsA16</v>
      </c>
      <c r="B16" s="193" t="s">
        <v>956</v>
      </c>
      <c r="C16" s="193" t="s">
        <v>2372</v>
      </c>
      <c r="D16" s="193" t="s">
        <v>787</v>
      </c>
      <c r="E16" s="195" t="s">
        <v>1031</v>
      </c>
      <c r="F16" s="195" t="s">
        <v>498</v>
      </c>
      <c r="G16" s="193" t="s">
        <v>635</v>
      </c>
      <c r="H16" s="193" t="s">
        <v>805</v>
      </c>
      <c r="I16" s="193" t="s">
        <v>437</v>
      </c>
      <c r="J16" s="193" t="s">
        <v>2551</v>
      </c>
      <c r="K16" s="266" t="s">
        <v>723</v>
      </c>
      <c r="L16" s="261" t="s">
        <v>12</v>
      </c>
      <c r="M16" s="193" t="s">
        <v>4290</v>
      </c>
    </row>
    <row r="17" spans="1:13" ht="42.75">
      <c r="A17" s="193" t="str">
        <f t="shared" si="0"/>
        <v>InstructionsA17</v>
      </c>
      <c r="B17" s="193" t="s">
        <v>956</v>
      </c>
      <c r="C17" s="193" t="s">
        <v>2373</v>
      </c>
      <c r="D17" s="193" t="s">
        <v>780</v>
      </c>
      <c r="E17" s="195" t="s">
        <v>1032</v>
      </c>
      <c r="F17" s="195" t="s">
        <v>1411</v>
      </c>
      <c r="G17" s="193" t="s">
        <v>636</v>
      </c>
      <c r="H17" s="193" t="s">
        <v>806</v>
      </c>
      <c r="I17" s="193" t="s">
        <v>438</v>
      </c>
      <c r="J17" s="193" t="s">
        <v>2552</v>
      </c>
      <c r="K17" s="266" t="s">
        <v>724</v>
      </c>
      <c r="L17" s="261" t="s">
        <v>13</v>
      </c>
      <c r="M17" s="193" t="s">
        <v>4291</v>
      </c>
    </row>
    <row r="18" spans="1:13" ht="99.75">
      <c r="A18" s="193" t="str">
        <f t="shared" si="0"/>
        <v>InstructionsA18</v>
      </c>
      <c r="B18" s="193" t="s">
        <v>956</v>
      </c>
      <c r="C18" s="193" t="s">
        <v>2374</v>
      </c>
      <c r="D18" s="193" t="s">
        <v>4114</v>
      </c>
      <c r="E18" s="195" t="s">
        <v>4116</v>
      </c>
      <c r="F18" s="195" t="s">
        <v>4117</v>
      </c>
      <c r="G18" s="193" t="s">
        <v>4118</v>
      </c>
      <c r="H18" s="193" t="s">
        <v>4119</v>
      </c>
      <c r="I18" s="193" t="s">
        <v>4120</v>
      </c>
      <c r="J18" s="193" t="s">
        <v>4121</v>
      </c>
      <c r="K18" s="266" t="s">
        <v>4122</v>
      </c>
      <c r="L18" s="261" t="s">
        <v>4123</v>
      </c>
      <c r="M18" s="193" t="s">
        <v>4292</v>
      </c>
    </row>
    <row r="19" spans="1:13" ht="42.75">
      <c r="A19" s="193" t="str">
        <f t="shared" si="0"/>
        <v>InstructionsA19</v>
      </c>
      <c r="B19" s="193" t="s">
        <v>956</v>
      </c>
      <c r="C19" s="193" t="s">
        <v>2375</v>
      </c>
      <c r="D19" s="193" t="s">
        <v>4115</v>
      </c>
      <c r="E19" s="195" t="s">
        <v>4131</v>
      </c>
      <c r="F19" s="195" t="s">
        <v>4130</v>
      </c>
      <c r="G19" s="193" t="s">
        <v>4129</v>
      </c>
      <c r="H19" s="193" t="s">
        <v>4128</v>
      </c>
      <c r="I19" s="193" t="s">
        <v>4127</v>
      </c>
      <c r="J19" s="193" t="s">
        <v>4126</v>
      </c>
      <c r="K19" s="266" t="s">
        <v>4125</v>
      </c>
      <c r="L19" s="261" t="s">
        <v>4124</v>
      </c>
      <c r="M19" s="193" t="s">
        <v>4293</v>
      </c>
    </row>
    <row r="20" spans="1:13" ht="57">
      <c r="A20" s="193" t="str">
        <f t="shared" si="0"/>
        <v>InstructionsA20</v>
      </c>
      <c r="B20" s="193" t="s">
        <v>956</v>
      </c>
      <c r="C20" s="193" t="s">
        <v>2376</v>
      </c>
      <c r="D20" s="193" t="s">
        <v>788</v>
      </c>
      <c r="E20" s="195" t="s">
        <v>1033</v>
      </c>
      <c r="F20" s="195" t="s">
        <v>1412</v>
      </c>
      <c r="G20" s="193" t="s">
        <v>637</v>
      </c>
      <c r="H20" s="193" t="s">
        <v>807</v>
      </c>
      <c r="I20" s="193" t="s">
        <v>439</v>
      </c>
      <c r="J20" s="193" t="s">
        <v>2553</v>
      </c>
      <c r="K20" s="266" t="s">
        <v>725</v>
      </c>
      <c r="L20" s="261" t="s">
        <v>14</v>
      </c>
      <c r="M20" s="193" t="s">
        <v>4294</v>
      </c>
    </row>
    <row r="21" spans="1:13" ht="57">
      <c r="A21" s="193" t="str">
        <f t="shared" si="0"/>
        <v>InstructionsA21</v>
      </c>
      <c r="B21" s="193" t="s">
        <v>956</v>
      </c>
      <c r="C21" s="193" t="s">
        <v>2377</v>
      </c>
      <c r="D21" s="193" t="s">
        <v>789</v>
      </c>
      <c r="E21" s="195" t="s">
        <v>1034</v>
      </c>
      <c r="F21" s="195" t="s">
        <v>1413</v>
      </c>
      <c r="G21" s="193" t="s">
        <v>638</v>
      </c>
      <c r="H21" s="193" t="s">
        <v>808</v>
      </c>
      <c r="I21" s="193" t="s">
        <v>440</v>
      </c>
      <c r="J21" s="193" t="s">
        <v>2554</v>
      </c>
      <c r="K21" s="266" t="s">
        <v>726</v>
      </c>
      <c r="L21" s="261" t="s">
        <v>15</v>
      </c>
      <c r="M21" s="193" t="s">
        <v>4295</v>
      </c>
    </row>
    <row r="22" spans="1:13" ht="54.75" customHeight="1">
      <c r="A22" s="193" t="str">
        <f t="shared" si="0"/>
        <v>InstructionsA23</v>
      </c>
      <c r="B22" s="193" t="s">
        <v>956</v>
      </c>
      <c r="C22" s="193" t="s">
        <v>2378</v>
      </c>
      <c r="D22" s="193" t="s">
        <v>781</v>
      </c>
      <c r="E22" s="195" t="s">
        <v>473</v>
      </c>
      <c r="F22" s="195" t="s">
        <v>1414</v>
      </c>
      <c r="G22" s="193" t="s">
        <v>639</v>
      </c>
      <c r="H22" s="193" t="s">
        <v>809</v>
      </c>
      <c r="I22" s="193" t="s">
        <v>441</v>
      </c>
      <c r="J22" s="193" t="s">
        <v>2555</v>
      </c>
      <c r="K22" s="266" t="s">
        <v>727</v>
      </c>
      <c r="L22" s="261" t="s">
        <v>16</v>
      </c>
      <c r="M22" s="193" t="s">
        <v>4296</v>
      </c>
    </row>
    <row r="23" spans="1:13" ht="191.25">
      <c r="A23" s="193" t="str">
        <f t="shared" si="0"/>
        <v>InstructionsA24</v>
      </c>
      <c r="B23" s="193" t="s">
        <v>956</v>
      </c>
      <c r="C23" s="193" t="s">
        <v>2379</v>
      </c>
      <c r="D23" s="194" t="s">
        <v>2746</v>
      </c>
      <c r="E23" s="194" t="s">
        <v>2747</v>
      </c>
      <c r="F23" s="208" t="s">
        <v>2748</v>
      </c>
      <c r="G23" s="194" t="s">
        <v>2791</v>
      </c>
      <c r="H23" s="194" t="s">
        <v>2792</v>
      </c>
      <c r="I23" s="194" t="s">
        <v>2793</v>
      </c>
      <c r="J23" s="194" t="s">
        <v>2794</v>
      </c>
      <c r="K23" s="194" t="s">
        <v>2795</v>
      </c>
      <c r="L23" s="194" t="s">
        <v>2796</v>
      </c>
      <c r="M23" s="194" t="s">
        <v>4297</v>
      </c>
    </row>
    <row r="24" spans="1:13" ht="165.75">
      <c r="A24" s="193" t="str">
        <f t="shared" si="0"/>
        <v>InstructionsA25</v>
      </c>
      <c r="B24" s="193" t="s">
        <v>956</v>
      </c>
      <c r="C24" s="193" t="s">
        <v>2380</v>
      </c>
      <c r="D24" s="194" t="s">
        <v>2752</v>
      </c>
      <c r="E24" s="194" t="s">
        <v>2753</v>
      </c>
      <c r="F24" s="208" t="s">
        <v>2754</v>
      </c>
      <c r="G24" s="194" t="s">
        <v>2797</v>
      </c>
      <c r="H24" s="194" t="s">
        <v>2798</v>
      </c>
      <c r="I24" s="194" t="s">
        <v>2799</v>
      </c>
      <c r="J24" s="194" t="s">
        <v>2800</v>
      </c>
      <c r="K24" s="194" t="s">
        <v>2801</v>
      </c>
      <c r="L24" s="194" t="s">
        <v>2802</v>
      </c>
      <c r="M24" s="194" t="s">
        <v>4298</v>
      </c>
    </row>
    <row r="25" spans="1:13" ht="409.5">
      <c r="A25" s="193" t="str">
        <f t="shared" si="0"/>
        <v>InstructionsA26</v>
      </c>
      <c r="B25" s="193" t="s">
        <v>956</v>
      </c>
      <c r="C25" s="193" t="s">
        <v>2381</v>
      </c>
      <c r="D25" s="194" t="s">
        <v>4700</v>
      </c>
      <c r="E25" s="247" t="s">
        <v>4653</v>
      </c>
      <c r="F25" s="208" t="s">
        <v>4654</v>
      </c>
      <c r="G25" s="247" t="s">
        <v>4655</v>
      </c>
      <c r="H25" s="247" t="s">
        <v>4656</v>
      </c>
      <c r="I25" s="247" t="s">
        <v>4657</v>
      </c>
      <c r="J25" s="247" t="s">
        <v>4658</v>
      </c>
      <c r="K25" s="247" t="s">
        <v>4659</v>
      </c>
      <c r="L25" s="247" t="s">
        <v>4660</v>
      </c>
      <c r="M25" s="248" t="s">
        <v>4661</v>
      </c>
    </row>
    <row r="26" spans="1:13" ht="57">
      <c r="A26" s="193" t="str">
        <f t="shared" si="0"/>
        <v>InstructionsA27</v>
      </c>
      <c r="B26" s="193" t="s">
        <v>956</v>
      </c>
      <c r="C26" s="193" t="s">
        <v>782</v>
      </c>
      <c r="D26" s="193" t="s">
        <v>783</v>
      </c>
      <c r="E26" s="195" t="s">
        <v>1035</v>
      </c>
      <c r="F26" s="195" t="s">
        <v>1415</v>
      </c>
      <c r="G26" s="193" t="s">
        <v>640</v>
      </c>
      <c r="H26" s="193" t="s">
        <v>810</v>
      </c>
      <c r="I26" s="193" t="s">
        <v>442</v>
      </c>
      <c r="J26" s="193" t="s">
        <v>2556</v>
      </c>
      <c r="K26" s="266" t="s">
        <v>728</v>
      </c>
      <c r="L26" s="261" t="s">
        <v>17</v>
      </c>
      <c r="M26" s="193" t="s">
        <v>4299</v>
      </c>
    </row>
    <row r="27" spans="1:13" ht="409.5">
      <c r="A27" s="193" t="str">
        <f t="shared" si="0"/>
        <v>InstructionsA28</v>
      </c>
      <c r="B27" s="193" t="s">
        <v>956</v>
      </c>
      <c r="C27" s="193" t="s">
        <v>1857</v>
      </c>
      <c r="D27" s="194" t="s">
        <v>4703</v>
      </c>
      <c r="E27" s="247" t="s">
        <v>4662</v>
      </c>
      <c r="F27" s="208" t="s">
        <v>4663</v>
      </c>
      <c r="G27" s="247" t="s">
        <v>4664</v>
      </c>
      <c r="H27" s="247" t="s">
        <v>4665</v>
      </c>
      <c r="I27" s="247" t="s">
        <v>4666</v>
      </c>
      <c r="J27" s="247" t="s">
        <v>4667</v>
      </c>
      <c r="K27" s="247" t="s">
        <v>4668</v>
      </c>
      <c r="L27" s="247" t="s">
        <v>4669</v>
      </c>
      <c r="M27" s="248" t="s">
        <v>4670</v>
      </c>
    </row>
    <row r="28" spans="1:13" ht="178.5">
      <c r="A28" s="193" t="str">
        <f>B28&amp;C28</f>
        <v>InstructionsA29</v>
      </c>
      <c r="B28" s="193" t="s">
        <v>956</v>
      </c>
      <c r="C28" s="193" t="s">
        <v>2382</v>
      </c>
      <c r="D28" s="194" t="s">
        <v>4881</v>
      </c>
      <c r="E28" s="194" t="s">
        <v>4882</v>
      </c>
      <c r="F28" s="208" t="s">
        <v>4883</v>
      </c>
      <c r="G28" s="194" t="s">
        <v>4884</v>
      </c>
      <c r="H28" s="194" t="s">
        <v>4885</v>
      </c>
      <c r="I28" s="194" t="s">
        <v>4886</v>
      </c>
      <c r="J28" s="194" t="s">
        <v>4887</v>
      </c>
      <c r="K28" s="194" t="s">
        <v>4888</v>
      </c>
      <c r="L28" s="194" t="s">
        <v>4889</v>
      </c>
      <c r="M28" s="248" t="s">
        <v>4890</v>
      </c>
    </row>
    <row r="29" spans="1:13" ht="280.5">
      <c r="A29" s="193" t="str">
        <f t="shared" si="0"/>
        <v>InstructionsA30</v>
      </c>
      <c r="B29" s="193" t="s">
        <v>956</v>
      </c>
      <c r="C29" s="193" t="s">
        <v>2383</v>
      </c>
      <c r="D29" s="194" t="s">
        <v>2755</v>
      </c>
      <c r="E29" s="194" t="s">
        <v>2756</v>
      </c>
      <c r="F29" s="208" t="s">
        <v>2757</v>
      </c>
      <c r="G29" s="194" t="s">
        <v>2803</v>
      </c>
      <c r="H29" s="194" t="s">
        <v>2804</v>
      </c>
      <c r="I29" s="194" t="s">
        <v>2805</v>
      </c>
      <c r="J29" s="194" t="s">
        <v>2758</v>
      </c>
      <c r="K29" s="194" t="s">
        <v>2806</v>
      </c>
      <c r="L29" s="194" t="s">
        <v>2807</v>
      </c>
      <c r="M29" s="194" t="s">
        <v>4300</v>
      </c>
    </row>
    <row r="30" spans="1:13" ht="255">
      <c r="A30" s="193" t="str">
        <f t="shared" si="0"/>
        <v>InstructionsA31</v>
      </c>
      <c r="B30" s="193" t="s">
        <v>956</v>
      </c>
      <c r="C30" s="193" t="s">
        <v>2384</v>
      </c>
      <c r="D30" s="194" t="s">
        <v>2759</v>
      </c>
      <c r="E30" s="194" t="s">
        <v>2760</v>
      </c>
      <c r="F30" s="208" t="s">
        <v>2761</v>
      </c>
      <c r="G30" s="194" t="s">
        <v>2808</v>
      </c>
      <c r="H30" s="194" t="s">
        <v>2809</v>
      </c>
      <c r="I30" s="194" t="s">
        <v>2810</v>
      </c>
      <c r="J30" s="194" t="s">
        <v>2762</v>
      </c>
      <c r="K30" s="194" t="s">
        <v>2811</v>
      </c>
      <c r="L30" s="194" t="s">
        <v>2812</v>
      </c>
      <c r="M30" s="194" t="s">
        <v>4301</v>
      </c>
    </row>
    <row r="31" spans="1:13" ht="153">
      <c r="A31" s="193" t="str">
        <f t="shared" si="0"/>
        <v>InstructionsA32</v>
      </c>
      <c r="B31" s="193" t="s">
        <v>956</v>
      </c>
      <c r="C31" s="193" t="s">
        <v>2385</v>
      </c>
      <c r="D31" s="194" t="s">
        <v>2763</v>
      </c>
      <c r="E31" s="194" t="s">
        <v>2764</v>
      </c>
      <c r="F31" s="208" t="s">
        <v>2765</v>
      </c>
      <c r="G31" s="194" t="s">
        <v>2813</v>
      </c>
      <c r="H31" s="194" t="s">
        <v>2814</v>
      </c>
      <c r="I31" s="194" t="s">
        <v>2815</v>
      </c>
      <c r="J31" s="194" t="s">
        <v>2816</v>
      </c>
      <c r="K31" s="194" t="s">
        <v>2817</v>
      </c>
      <c r="L31" s="194" t="s">
        <v>2818</v>
      </c>
      <c r="M31" s="194" t="s">
        <v>4302</v>
      </c>
    </row>
    <row r="32" spans="1:13" ht="153">
      <c r="A32" s="193" t="str">
        <f t="shared" si="0"/>
        <v>InstructionsA33</v>
      </c>
      <c r="B32" s="193" t="s">
        <v>956</v>
      </c>
      <c r="C32" s="193" t="s">
        <v>2386</v>
      </c>
      <c r="D32" s="194" t="s">
        <v>2766</v>
      </c>
      <c r="E32" s="194" t="s">
        <v>2767</v>
      </c>
      <c r="F32" s="208" t="s">
        <v>4019</v>
      </c>
      <c r="G32" s="194" t="s">
        <v>2819</v>
      </c>
      <c r="H32" s="194" t="s">
        <v>2820</v>
      </c>
      <c r="I32" s="194" t="s">
        <v>2821</v>
      </c>
      <c r="J32" s="194" t="s">
        <v>2822</v>
      </c>
      <c r="K32" s="194" t="s">
        <v>2823</v>
      </c>
      <c r="L32" s="194" t="s">
        <v>2824</v>
      </c>
      <c r="M32" s="194" t="s">
        <v>4303</v>
      </c>
    </row>
    <row r="33" spans="1:13" ht="57">
      <c r="A33" s="193" t="str">
        <f t="shared" si="0"/>
        <v>InstructionsA34</v>
      </c>
      <c r="B33" s="193" t="s">
        <v>956</v>
      </c>
      <c r="C33" s="193" t="s">
        <v>2387</v>
      </c>
      <c r="D33" s="193" t="s">
        <v>1920</v>
      </c>
      <c r="E33" s="193" t="s">
        <v>1803</v>
      </c>
      <c r="F33" s="195" t="s">
        <v>1804</v>
      </c>
      <c r="G33" s="193" t="s">
        <v>1805</v>
      </c>
      <c r="H33" s="193" t="s">
        <v>1806</v>
      </c>
      <c r="I33" s="193" t="s">
        <v>443</v>
      </c>
      <c r="J33" s="193" t="s">
        <v>1937</v>
      </c>
      <c r="K33" s="267" t="s">
        <v>729</v>
      </c>
      <c r="L33" s="261" t="s">
        <v>2446</v>
      </c>
      <c r="M33" s="193" t="s">
        <v>4304</v>
      </c>
    </row>
    <row r="34" spans="1:13" ht="114">
      <c r="A34" s="193" t="str">
        <f t="shared" si="0"/>
        <v>InstructionsA36</v>
      </c>
      <c r="B34" s="193" t="s">
        <v>956</v>
      </c>
      <c r="C34" s="193" t="s">
        <v>2388</v>
      </c>
      <c r="D34" s="193" t="s">
        <v>790</v>
      </c>
      <c r="E34" s="195" t="s">
        <v>1036</v>
      </c>
      <c r="F34" s="195" t="s">
        <v>1416</v>
      </c>
      <c r="G34" s="193" t="s">
        <v>641</v>
      </c>
      <c r="H34" s="268" t="s">
        <v>811</v>
      </c>
      <c r="I34" s="193" t="s">
        <v>444</v>
      </c>
      <c r="J34" s="193" t="s">
        <v>2557</v>
      </c>
      <c r="K34" s="266" t="s">
        <v>730</v>
      </c>
      <c r="L34" s="261" t="s">
        <v>18</v>
      </c>
      <c r="M34" s="193" t="s">
        <v>4305</v>
      </c>
    </row>
    <row r="35" spans="1:13" ht="370.5">
      <c r="A35" s="193" t="str">
        <f t="shared" si="0"/>
        <v>InstructionsA37</v>
      </c>
      <c r="B35" s="193" t="s">
        <v>956</v>
      </c>
      <c r="C35" s="193" t="s">
        <v>2389</v>
      </c>
      <c r="D35" s="193" t="s">
        <v>1902</v>
      </c>
      <c r="E35" s="195" t="s">
        <v>1037</v>
      </c>
      <c r="F35" s="195" t="s">
        <v>1417</v>
      </c>
      <c r="G35" s="193" t="s">
        <v>642</v>
      </c>
      <c r="H35" s="193" t="s">
        <v>2343</v>
      </c>
      <c r="I35" s="193" t="s">
        <v>445</v>
      </c>
      <c r="J35" s="193" t="s">
        <v>1938</v>
      </c>
      <c r="K35" s="196" t="s">
        <v>457</v>
      </c>
      <c r="L35" s="261" t="s">
        <v>2447</v>
      </c>
      <c r="M35" s="193" t="s">
        <v>4306</v>
      </c>
    </row>
    <row r="36" spans="1:13" ht="42.75">
      <c r="A36" s="193" t="str">
        <f t="shared" si="0"/>
        <v>InstructionsA38</v>
      </c>
      <c r="B36" s="193" t="s">
        <v>956</v>
      </c>
      <c r="C36" s="193" t="s">
        <v>2390</v>
      </c>
      <c r="D36" s="193" t="s">
        <v>798</v>
      </c>
      <c r="E36" s="195" t="s">
        <v>1038</v>
      </c>
      <c r="F36" s="195" t="s">
        <v>1418</v>
      </c>
      <c r="G36" s="193" t="s">
        <v>643</v>
      </c>
      <c r="H36" s="193" t="s">
        <v>2344</v>
      </c>
      <c r="I36" s="193" t="s">
        <v>446</v>
      </c>
      <c r="J36" s="193" t="s">
        <v>1939</v>
      </c>
      <c r="K36" s="262" t="s">
        <v>458</v>
      </c>
      <c r="L36" s="261" t="s">
        <v>2448</v>
      </c>
      <c r="M36" s="193" t="s">
        <v>4307</v>
      </c>
    </row>
    <row r="37" spans="1:13" ht="42.75">
      <c r="A37" s="193" t="str">
        <f t="shared" si="0"/>
        <v>InstructionsA39</v>
      </c>
      <c r="B37" s="193" t="s">
        <v>956</v>
      </c>
      <c r="C37" s="193" t="s">
        <v>2391</v>
      </c>
      <c r="D37" s="193" t="s">
        <v>797</v>
      </c>
      <c r="E37" s="195" t="s">
        <v>1039</v>
      </c>
      <c r="F37" s="195" t="s">
        <v>499</v>
      </c>
      <c r="G37" s="193" t="s">
        <v>2345</v>
      </c>
      <c r="H37" s="193" t="s">
        <v>1449</v>
      </c>
      <c r="I37" s="193" t="s">
        <v>447</v>
      </c>
      <c r="J37" s="193" t="s">
        <v>1940</v>
      </c>
      <c r="K37" s="262" t="s">
        <v>459</v>
      </c>
      <c r="L37" s="261" t="s">
        <v>2449</v>
      </c>
      <c r="M37" s="193" t="s">
        <v>4308</v>
      </c>
    </row>
    <row r="38" spans="1:13" ht="77.25" customHeight="1">
      <c r="A38" s="193" t="str">
        <f t="shared" si="0"/>
        <v>InstructionsA40</v>
      </c>
      <c r="B38" s="193" t="s">
        <v>956</v>
      </c>
      <c r="C38" s="193" t="s">
        <v>791</v>
      </c>
      <c r="D38" s="193" t="s">
        <v>4705</v>
      </c>
      <c r="E38" s="195" t="s">
        <v>1040</v>
      </c>
      <c r="F38" s="195" t="s">
        <v>500</v>
      </c>
      <c r="G38" s="193" t="s">
        <v>644</v>
      </c>
      <c r="H38" s="193" t="s">
        <v>812</v>
      </c>
      <c r="I38" s="193" t="s">
        <v>448</v>
      </c>
      <c r="J38" s="193" t="s">
        <v>2558</v>
      </c>
      <c r="K38" s="266" t="s">
        <v>460</v>
      </c>
      <c r="L38" s="261" t="s">
        <v>1120</v>
      </c>
      <c r="M38" s="193" t="s">
        <v>4309</v>
      </c>
    </row>
    <row r="39" spans="1:13" ht="102">
      <c r="A39" s="193" t="str">
        <f t="shared" si="0"/>
        <v>InstructionsA41</v>
      </c>
      <c r="B39" s="193" t="s">
        <v>956</v>
      </c>
      <c r="C39" s="193" t="s">
        <v>1858</v>
      </c>
      <c r="D39" s="194" t="s">
        <v>4148</v>
      </c>
      <c r="E39" s="194" t="s">
        <v>2768</v>
      </c>
      <c r="F39" s="208" t="s">
        <v>4023</v>
      </c>
      <c r="G39" s="194" t="s">
        <v>4004</v>
      </c>
      <c r="H39" s="194" t="s">
        <v>2825</v>
      </c>
      <c r="I39" s="194" t="s">
        <v>2826</v>
      </c>
      <c r="J39" s="194" t="s">
        <v>2827</v>
      </c>
      <c r="K39" s="194" t="s">
        <v>2828</v>
      </c>
      <c r="L39" s="194" t="s">
        <v>2829</v>
      </c>
      <c r="M39" s="194" t="s">
        <v>4310</v>
      </c>
    </row>
    <row r="40" spans="1:13" ht="409.5">
      <c r="A40" s="193" t="str">
        <f t="shared" si="0"/>
        <v>InstructionsA42</v>
      </c>
      <c r="B40" s="193" t="s">
        <v>956</v>
      </c>
      <c r="C40" s="193" t="s">
        <v>2392</v>
      </c>
      <c r="D40" s="193" t="s">
        <v>796</v>
      </c>
      <c r="E40" s="195" t="s">
        <v>2721</v>
      </c>
      <c r="F40" s="195" t="s">
        <v>501</v>
      </c>
      <c r="G40" s="193" t="s">
        <v>4005</v>
      </c>
      <c r="H40" s="268" t="s">
        <v>813</v>
      </c>
      <c r="I40" s="193" t="s">
        <v>449</v>
      </c>
      <c r="J40" s="193" t="s">
        <v>2559</v>
      </c>
      <c r="K40" s="196" t="s">
        <v>272</v>
      </c>
      <c r="L40" s="261" t="s">
        <v>1121</v>
      </c>
      <c r="M40" s="193" t="s">
        <v>4311</v>
      </c>
    </row>
    <row r="41" spans="1:13" ht="114.75">
      <c r="A41" s="193" t="str">
        <f t="shared" si="0"/>
        <v>InstructionsA43</v>
      </c>
      <c r="B41" s="193" t="s">
        <v>956</v>
      </c>
      <c r="C41" s="193" t="s">
        <v>2393</v>
      </c>
      <c r="D41" s="194" t="s">
        <v>2769</v>
      </c>
      <c r="E41" s="194" t="s">
        <v>2770</v>
      </c>
      <c r="F41" s="208" t="s">
        <v>2771</v>
      </c>
      <c r="G41" s="194" t="s">
        <v>2830</v>
      </c>
      <c r="H41" s="194" t="s">
        <v>2831</v>
      </c>
      <c r="I41" s="194" t="s">
        <v>2832</v>
      </c>
      <c r="J41" s="194" t="s">
        <v>2772</v>
      </c>
      <c r="K41" s="194" t="s">
        <v>2833</v>
      </c>
      <c r="L41" s="194" t="s">
        <v>2834</v>
      </c>
      <c r="M41" s="194" t="s">
        <v>4312</v>
      </c>
    </row>
    <row r="42" spans="1:13" ht="42.75">
      <c r="A42" s="193" t="str">
        <f t="shared" si="0"/>
        <v>InstructionsA44</v>
      </c>
      <c r="B42" s="193" t="s">
        <v>956</v>
      </c>
      <c r="C42" s="193" t="s">
        <v>2394</v>
      </c>
      <c r="D42" s="193" t="s">
        <v>795</v>
      </c>
      <c r="E42" s="195" t="s">
        <v>1041</v>
      </c>
      <c r="F42" s="195" t="s">
        <v>1419</v>
      </c>
      <c r="G42" s="193" t="s">
        <v>1450</v>
      </c>
      <c r="H42" s="193" t="s">
        <v>1451</v>
      </c>
      <c r="I42" s="193" t="s">
        <v>450</v>
      </c>
      <c r="J42" s="193" t="s">
        <v>2363</v>
      </c>
      <c r="K42" s="267" t="s">
        <v>273</v>
      </c>
      <c r="L42" s="261" t="s">
        <v>1122</v>
      </c>
      <c r="M42" s="193" t="s">
        <v>4313</v>
      </c>
    </row>
    <row r="43" spans="1:13" ht="270.75">
      <c r="A43" s="193" t="str">
        <f t="shared" si="0"/>
        <v>InstructionsA45</v>
      </c>
      <c r="B43" s="193" t="s">
        <v>956</v>
      </c>
      <c r="C43" s="193" t="s">
        <v>2395</v>
      </c>
      <c r="D43" s="193" t="s">
        <v>794</v>
      </c>
      <c r="E43" s="195" t="s">
        <v>2722</v>
      </c>
      <c r="F43" s="195" t="s">
        <v>502</v>
      </c>
      <c r="G43" s="193" t="s">
        <v>645</v>
      </c>
      <c r="H43" s="193" t="s">
        <v>707</v>
      </c>
      <c r="I43" s="193" t="s">
        <v>451</v>
      </c>
      <c r="J43" s="193" t="s">
        <v>2560</v>
      </c>
      <c r="K43" s="269" t="s">
        <v>274</v>
      </c>
      <c r="L43" s="261" t="s">
        <v>1123</v>
      </c>
      <c r="M43" s="193" t="s">
        <v>4314</v>
      </c>
    </row>
    <row r="44" spans="1:13" ht="71.25">
      <c r="A44" s="193" t="str">
        <f t="shared" si="0"/>
        <v>InstructionsA46</v>
      </c>
      <c r="B44" s="193" t="s">
        <v>956</v>
      </c>
      <c r="C44" s="193" t="s">
        <v>2396</v>
      </c>
      <c r="D44" s="193" t="s">
        <v>793</v>
      </c>
      <c r="E44" s="195" t="s">
        <v>1042</v>
      </c>
      <c r="F44" s="195" t="s">
        <v>1420</v>
      </c>
      <c r="G44" s="193" t="s">
        <v>1452</v>
      </c>
      <c r="H44" s="193" t="s">
        <v>814</v>
      </c>
      <c r="I44" s="193" t="s">
        <v>452</v>
      </c>
      <c r="J44" s="193" t="s">
        <v>2561</v>
      </c>
      <c r="K44" s="262" t="s">
        <v>275</v>
      </c>
      <c r="L44" s="261" t="s">
        <v>1124</v>
      </c>
      <c r="M44" s="193" t="s">
        <v>4315</v>
      </c>
    </row>
    <row r="45" spans="1:13" ht="99.75">
      <c r="A45" s="193" t="str">
        <f t="shared" si="0"/>
        <v>InstructionsA47</v>
      </c>
      <c r="B45" s="193" t="s">
        <v>956</v>
      </c>
      <c r="C45" s="193" t="s">
        <v>2397</v>
      </c>
      <c r="D45" s="193" t="s">
        <v>792</v>
      </c>
      <c r="E45" s="195" t="s">
        <v>1043</v>
      </c>
      <c r="F45" s="195" t="s">
        <v>1421</v>
      </c>
      <c r="G45" s="193" t="s">
        <v>1177</v>
      </c>
      <c r="H45" s="193" t="s">
        <v>815</v>
      </c>
      <c r="I45" s="193" t="s">
        <v>453</v>
      </c>
      <c r="J45" s="193" t="s">
        <v>2364</v>
      </c>
      <c r="K45" s="196" t="s">
        <v>276</v>
      </c>
      <c r="L45" s="261" t="s">
        <v>1125</v>
      </c>
      <c r="M45" s="193" t="s">
        <v>4316</v>
      </c>
    </row>
    <row r="46" spans="1:13" ht="57">
      <c r="A46" s="193" t="str">
        <f t="shared" si="0"/>
        <v>InstructionsA49</v>
      </c>
      <c r="B46" s="193" t="s">
        <v>956</v>
      </c>
      <c r="C46" s="193" t="s">
        <v>2398</v>
      </c>
      <c r="D46" s="193" t="s">
        <v>1903</v>
      </c>
      <c r="E46" s="195" t="s">
        <v>1044</v>
      </c>
      <c r="F46" s="195" t="s">
        <v>1422</v>
      </c>
      <c r="G46" s="193" t="s">
        <v>2353</v>
      </c>
      <c r="H46" s="193" t="s">
        <v>816</v>
      </c>
      <c r="I46" s="193" t="s">
        <v>454</v>
      </c>
      <c r="J46" s="193" t="s">
        <v>2562</v>
      </c>
      <c r="K46" s="262" t="s">
        <v>277</v>
      </c>
      <c r="L46" s="261" t="s">
        <v>1126</v>
      </c>
      <c r="M46" s="193" t="s">
        <v>4317</v>
      </c>
    </row>
    <row r="47" spans="1:13" ht="42.75">
      <c r="A47" s="193" t="str">
        <f t="shared" si="0"/>
        <v>InstructionsA50</v>
      </c>
      <c r="B47" s="193" t="s">
        <v>956</v>
      </c>
      <c r="C47" s="193" t="s">
        <v>2399</v>
      </c>
      <c r="D47" s="193" t="s">
        <v>1494</v>
      </c>
      <c r="E47" s="195" t="s">
        <v>1045</v>
      </c>
      <c r="F47" s="195" t="s">
        <v>1423</v>
      </c>
      <c r="G47" s="193" t="s">
        <v>2354</v>
      </c>
      <c r="H47" s="193" t="s">
        <v>817</v>
      </c>
      <c r="I47" s="193" t="s">
        <v>455</v>
      </c>
      <c r="J47" s="193" t="s">
        <v>2365</v>
      </c>
      <c r="K47" s="262" t="s">
        <v>278</v>
      </c>
      <c r="L47" s="261" t="s">
        <v>1127</v>
      </c>
      <c r="M47" s="193" t="s">
        <v>4318</v>
      </c>
    </row>
    <row r="48" spans="1:13" ht="128.25">
      <c r="A48" s="193" t="str">
        <f t="shared" si="0"/>
        <v>InstructionsA51</v>
      </c>
      <c r="B48" s="193" t="s">
        <v>956</v>
      </c>
      <c r="C48" s="193" t="s">
        <v>2400</v>
      </c>
      <c r="D48" s="193" t="s">
        <v>2335</v>
      </c>
      <c r="E48" s="195" t="s">
        <v>1046</v>
      </c>
      <c r="F48" s="195" t="s">
        <v>1424</v>
      </c>
      <c r="G48" s="193" t="s">
        <v>1182</v>
      </c>
      <c r="H48" s="193" t="s">
        <v>818</v>
      </c>
      <c r="I48" s="193" t="s">
        <v>456</v>
      </c>
      <c r="J48" s="193" t="s">
        <v>2563</v>
      </c>
      <c r="K48" s="262" t="s">
        <v>279</v>
      </c>
      <c r="L48" s="261" t="s">
        <v>1163</v>
      </c>
      <c r="M48" s="193" t="s">
        <v>4319</v>
      </c>
    </row>
    <row r="49" spans="1:256" ht="114">
      <c r="A49" s="250" t="s">
        <v>4699</v>
      </c>
      <c r="B49" s="250" t="s">
        <v>956</v>
      </c>
      <c r="C49" s="250" t="s">
        <v>2401</v>
      </c>
      <c r="D49" s="250" t="s">
        <v>4813</v>
      </c>
      <c r="E49" s="195" t="s">
        <v>4817</v>
      </c>
      <c r="F49" s="195" t="s">
        <v>4823</v>
      </c>
      <c r="G49" s="195" t="s">
        <v>4829</v>
      </c>
      <c r="H49" s="193" t="s">
        <v>4835</v>
      </c>
      <c r="I49" s="193" t="s">
        <v>4841</v>
      </c>
      <c r="J49" s="193" t="s">
        <v>4847</v>
      </c>
      <c r="K49" s="193" t="s">
        <v>4853</v>
      </c>
      <c r="L49" s="193" t="s">
        <v>4859</v>
      </c>
      <c r="M49" s="193" t="s">
        <v>4865</v>
      </c>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row>
    <row r="50" spans="1:256" ht="71.25">
      <c r="A50" s="193" t="str">
        <f>B50&amp;C50</f>
        <v>InstructionsA53</v>
      </c>
      <c r="B50" s="193" t="s">
        <v>956</v>
      </c>
      <c r="C50" s="193" t="s">
        <v>2402</v>
      </c>
      <c r="D50" s="193" t="s">
        <v>4709</v>
      </c>
      <c r="E50" s="195" t="s">
        <v>4720</v>
      </c>
      <c r="F50" s="195" t="s">
        <v>4721</v>
      </c>
      <c r="G50" s="193" t="s">
        <v>4722</v>
      </c>
      <c r="H50" s="193" t="s">
        <v>4723</v>
      </c>
      <c r="I50" s="193" t="s">
        <v>4724</v>
      </c>
      <c r="J50" s="193" t="s">
        <v>4725</v>
      </c>
      <c r="K50" s="266" t="s">
        <v>4726</v>
      </c>
      <c r="L50" s="261" t="s">
        <v>4727</v>
      </c>
      <c r="M50" s="249" t="s">
        <v>4728</v>
      </c>
    </row>
    <row r="51" spans="1:256" ht="229.5">
      <c r="A51" s="193" t="str">
        <f t="shared" si="0"/>
        <v>InstructionsA54</v>
      </c>
      <c r="B51" s="193" t="s">
        <v>956</v>
      </c>
      <c r="C51" s="193" t="s">
        <v>2403</v>
      </c>
      <c r="D51" s="193" t="s">
        <v>4816</v>
      </c>
      <c r="E51" s="195" t="s">
        <v>4818</v>
      </c>
      <c r="F51" s="195" t="s">
        <v>4824</v>
      </c>
      <c r="G51" s="193" t="s">
        <v>4830</v>
      </c>
      <c r="H51" s="193" t="s">
        <v>4836</v>
      </c>
      <c r="I51" s="193" t="s">
        <v>4842</v>
      </c>
      <c r="J51" s="193" t="s">
        <v>4848</v>
      </c>
      <c r="K51" s="266" t="s">
        <v>4854</v>
      </c>
      <c r="L51" s="261" t="s">
        <v>4860</v>
      </c>
      <c r="M51" s="249" t="s">
        <v>4866</v>
      </c>
    </row>
    <row r="52" spans="1:256" ht="114">
      <c r="A52" s="193" t="str">
        <f t="shared" si="0"/>
        <v>InstructionsA55</v>
      </c>
      <c r="B52" s="193" t="s">
        <v>956</v>
      </c>
      <c r="C52" s="193" t="s">
        <v>2404</v>
      </c>
      <c r="D52" s="193" t="s">
        <v>4710</v>
      </c>
      <c r="E52" s="195" t="s">
        <v>4732</v>
      </c>
      <c r="F52" s="195" t="s">
        <v>4733</v>
      </c>
      <c r="G52" s="193" t="s">
        <v>4734</v>
      </c>
      <c r="H52" s="268" t="s">
        <v>4735</v>
      </c>
      <c r="I52" s="193" t="s">
        <v>4736</v>
      </c>
      <c r="J52" s="193" t="s">
        <v>4737</v>
      </c>
      <c r="K52" s="196" t="s">
        <v>4731</v>
      </c>
      <c r="L52" s="261" t="s">
        <v>4730</v>
      </c>
      <c r="M52" s="249" t="s">
        <v>4729</v>
      </c>
    </row>
    <row r="53" spans="1:256" ht="128.25">
      <c r="A53" s="193" t="str">
        <f t="shared" si="0"/>
        <v>InstructionsA56</v>
      </c>
      <c r="B53" s="193" t="s">
        <v>956</v>
      </c>
      <c r="C53" s="193" t="s">
        <v>2405</v>
      </c>
      <c r="D53" s="193" t="s">
        <v>4711</v>
      </c>
      <c r="E53" s="270" t="s">
        <v>4738</v>
      </c>
      <c r="F53" s="195" t="s">
        <v>4739</v>
      </c>
      <c r="G53" s="193" t="s">
        <v>4740</v>
      </c>
      <c r="H53" s="193" t="s">
        <v>4741</v>
      </c>
      <c r="I53" s="193" t="s">
        <v>4742</v>
      </c>
      <c r="J53" s="193" t="s">
        <v>4743</v>
      </c>
      <c r="K53" s="196" t="s">
        <v>4744</v>
      </c>
      <c r="L53" s="261" t="s">
        <v>4745</v>
      </c>
      <c r="M53" s="249" t="s">
        <v>4746</v>
      </c>
    </row>
    <row r="54" spans="1:256" ht="185.25">
      <c r="A54" s="193" t="str">
        <f>B54&amp;C54</f>
        <v>InstructionsA57</v>
      </c>
      <c r="B54" s="193" t="s">
        <v>956</v>
      </c>
      <c r="C54" s="193" t="s">
        <v>799</v>
      </c>
      <c r="D54" s="193" t="s">
        <v>4712</v>
      </c>
      <c r="E54" s="195" t="s">
        <v>4747</v>
      </c>
      <c r="F54" s="195" t="s">
        <v>4748</v>
      </c>
      <c r="G54" s="193" t="s">
        <v>4749</v>
      </c>
      <c r="H54" s="193" t="s">
        <v>4750</v>
      </c>
      <c r="I54" s="193" t="s">
        <v>4751</v>
      </c>
      <c r="J54" s="193" t="s">
        <v>4752</v>
      </c>
      <c r="K54" s="196" t="s">
        <v>4753</v>
      </c>
      <c r="L54" s="261" t="s">
        <v>4754</v>
      </c>
      <c r="M54" s="249" t="s">
        <v>4755</v>
      </c>
    </row>
    <row r="55" spans="1:256" ht="114">
      <c r="A55" s="193" t="str">
        <f>B55&amp;C55</f>
        <v>InstructionsA58</v>
      </c>
      <c r="B55" s="193" t="s">
        <v>956</v>
      </c>
      <c r="C55" s="193" t="s">
        <v>2406</v>
      </c>
      <c r="D55" s="193" t="s">
        <v>4713</v>
      </c>
      <c r="E55" s="195" t="s">
        <v>4756</v>
      </c>
      <c r="F55" s="195" t="s">
        <v>4757</v>
      </c>
      <c r="G55" s="193" t="s">
        <v>4758</v>
      </c>
      <c r="H55" s="193" t="s">
        <v>4759</v>
      </c>
      <c r="I55" s="193" t="s">
        <v>4760</v>
      </c>
      <c r="J55" s="193" t="s">
        <v>4761</v>
      </c>
      <c r="K55" s="196" t="s">
        <v>4762</v>
      </c>
      <c r="L55" s="261" t="s">
        <v>4763</v>
      </c>
      <c r="M55" s="249" t="s">
        <v>4764</v>
      </c>
    </row>
    <row r="56" spans="1:256" ht="63.75">
      <c r="A56" s="193" t="str">
        <f t="shared" si="0"/>
        <v>InstructionsA59</v>
      </c>
      <c r="B56" s="193" t="s">
        <v>956</v>
      </c>
      <c r="C56" s="193" t="s">
        <v>2407</v>
      </c>
      <c r="D56" s="194" t="s">
        <v>4714</v>
      </c>
      <c r="E56" s="194" t="s">
        <v>4796</v>
      </c>
      <c r="F56" s="208" t="s">
        <v>4765</v>
      </c>
      <c r="G56" s="194" t="s">
        <v>4766</v>
      </c>
      <c r="H56" s="194" t="s">
        <v>4767</v>
      </c>
      <c r="I56" s="194" t="s">
        <v>4768</v>
      </c>
      <c r="J56" s="194" t="s">
        <v>4769</v>
      </c>
      <c r="K56" s="194" t="s">
        <v>4770</v>
      </c>
      <c r="L56" s="194" t="s">
        <v>4771</v>
      </c>
      <c r="M56" s="248" t="s">
        <v>4772</v>
      </c>
    </row>
    <row r="57" spans="1:256" ht="63.75">
      <c r="A57" s="193" t="str">
        <f t="shared" si="0"/>
        <v>InstructionsA60</v>
      </c>
      <c r="B57" s="193" t="s">
        <v>956</v>
      </c>
      <c r="C57" s="193" t="s">
        <v>2408</v>
      </c>
      <c r="D57" s="194" t="s">
        <v>4715</v>
      </c>
      <c r="E57" s="194" t="s">
        <v>4797</v>
      </c>
      <c r="F57" s="208" t="s">
        <v>4773</v>
      </c>
      <c r="G57" s="194" t="s">
        <v>4774</v>
      </c>
      <c r="H57" s="194" t="s">
        <v>4775</v>
      </c>
      <c r="I57" s="194" t="s">
        <v>4776</v>
      </c>
      <c r="J57" s="194" t="s">
        <v>4777</v>
      </c>
      <c r="K57" s="194" t="s">
        <v>4778</v>
      </c>
      <c r="L57" s="194" t="s">
        <v>4779</v>
      </c>
      <c r="M57" s="248" t="s">
        <v>4780</v>
      </c>
    </row>
    <row r="58" spans="1:256" ht="63.75">
      <c r="A58" s="193" t="str">
        <f t="shared" si="0"/>
        <v>InstructionsA61</v>
      </c>
      <c r="B58" s="193" t="s">
        <v>956</v>
      </c>
      <c r="C58" s="193" t="s">
        <v>2409</v>
      </c>
      <c r="D58" s="194" t="s">
        <v>4716</v>
      </c>
      <c r="E58" s="194" t="s">
        <v>4798</v>
      </c>
      <c r="F58" s="208" t="s">
        <v>4781</v>
      </c>
      <c r="G58" s="194" t="s">
        <v>4782</v>
      </c>
      <c r="H58" s="194" t="s">
        <v>4783</v>
      </c>
      <c r="I58" s="194" t="s">
        <v>4784</v>
      </c>
      <c r="J58" s="194" t="s">
        <v>4785</v>
      </c>
      <c r="K58" s="194" t="s">
        <v>4786</v>
      </c>
      <c r="L58" s="194" t="s">
        <v>4787</v>
      </c>
      <c r="M58" s="248" t="s">
        <v>4788</v>
      </c>
    </row>
    <row r="59" spans="1:256" ht="409.5">
      <c r="A59" s="193" t="str">
        <f t="shared" si="0"/>
        <v>InstructionsA62</v>
      </c>
      <c r="B59" s="193" t="s">
        <v>956</v>
      </c>
      <c r="C59" s="193" t="s">
        <v>2410</v>
      </c>
      <c r="D59" s="193" t="s">
        <v>4717</v>
      </c>
      <c r="E59" s="195" t="s">
        <v>4799</v>
      </c>
      <c r="F59" s="195" t="s">
        <v>4800</v>
      </c>
      <c r="G59" s="261" t="s">
        <v>4789</v>
      </c>
      <c r="H59" s="193" t="s">
        <v>4790</v>
      </c>
      <c r="I59" s="193" t="s">
        <v>4791</v>
      </c>
      <c r="J59" s="193" t="s">
        <v>4792</v>
      </c>
      <c r="K59" s="196" t="s">
        <v>4793</v>
      </c>
      <c r="L59" s="261" t="s">
        <v>4794</v>
      </c>
      <c r="M59" s="249" t="s">
        <v>4795</v>
      </c>
    </row>
    <row r="60" spans="1:256" ht="142.5">
      <c r="A60" s="193" t="str">
        <f t="shared" si="0"/>
        <v>InstructionsA63</v>
      </c>
      <c r="B60" s="193" t="s">
        <v>956</v>
      </c>
      <c r="C60" s="193" t="s">
        <v>2411</v>
      </c>
      <c r="D60" s="193" t="s">
        <v>4718</v>
      </c>
      <c r="E60" s="195" t="s">
        <v>4801</v>
      </c>
      <c r="F60" s="195" t="s">
        <v>4802</v>
      </c>
      <c r="G60" s="193" t="s">
        <v>4803</v>
      </c>
      <c r="H60" s="193" t="s">
        <v>4804</v>
      </c>
      <c r="I60" s="193" t="s">
        <v>4805</v>
      </c>
      <c r="J60" s="193" t="s">
        <v>4806</v>
      </c>
      <c r="K60" s="196" t="s">
        <v>4807</v>
      </c>
      <c r="L60" s="261" t="s">
        <v>4808</v>
      </c>
      <c r="M60" s="249" t="s">
        <v>4809</v>
      </c>
    </row>
    <row r="61" spans="1:256" ht="242.25">
      <c r="A61" s="193" t="str">
        <f t="shared" si="0"/>
        <v>InstructionsA64</v>
      </c>
      <c r="B61" s="193" t="s">
        <v>956</v>
      </c>
      <c r="C61" s="193" t="s">
        <v>2412</v>
      </c>
      <c r="D61" s="193" t="s">
        <v>4933</v>
      </c>
      <c r="E61" s="195" t="s">
        <v>4671</v>
      </c>
      <c r="F61" s="195" t="s">
        <v>4672</v>
      </c>
      <c r="G61" s="193" t="s">
        <v>4673</v>
      </c>
      <c r="H61" s="193" t="s">
        <v>4674</v>
      </c>
      <c r="I61" s="193" t="s">
        <v>4675</v>
      </c>
      <c r="J61" s="193" t="s">
        <v>4676</v>
      </c>
      <c r="K61" s="196" t="s">
        <v>4677</v>
      </c>
      <c r="L61" s="261" t="s">
        <v>4678</v>
      </c>
      <c r="M61" s="249" t="s">
        <v>4679</v>
      </c>
    </row>
    <row r="62" spans="1:256" ht="270.75">
      <c r="A62" s="193" t="str">
        <f t="shared" si="0"/>
        <v>InstructionsA65</v>
      </c>
      <c r="B62" s="193" t="s">
        <v>956</v>
      </c>
      <c r="C62" s="193" t="s">
        <v>1192</v>
      </c>
      <c r="D62" s="193" t="s">
        <v>4934</v>
      </c>
      <c r="E62" s="195" t="s">
        <v>4680</v>
      </c>
      <c r="F62" s="195" t="s">
        <v>4681</v>
      </c>
      <c r="G62" s="193" t="s">
        <v>4682</v>
      </c>
      <c r="H62" s="193" t="s">
        <v>4683</v>
      </c>
      <c r="I62" s="193" t="s">
        <v>4684</v>
      </c>
      <c r="J62" s="193" t="s">
        <v>4685</v>
      </c>
      <c r="K62" s="196" t="s">
        <v>4686</v>
      </c>
      <c r="L62" s="261" t="s">
        <v>4687</v>
      </c>
      <c r="M62" s="249" t="s">
        <v>4688</v>
      </c>
    </row>
    <row r="63" spans="1:256" ht="142.5">
      <c r="A63" s="193" t="str">
        <f>B63&amp;C63</f>
        <v>InstructionsA66</v>
      </c>
      <c r="B63" s="193" t="s">
        <v>956</v>
      </c>
      <c r="C63" s="193" t="s">
        <v>1193</v>
      </c>
      <c r="D63" s="193" t="s">
        <v>1194</v>
      </c>
      <c r="E63" s="195" t="s">
        <v>1047</v>
      </c>
      <c r="F63" s="195" t="s">
        <v>503</v>
      </c>
      <c r="G63" s="193" t="s">
        <v>646</v>
      </c>
      <c r="H63" s="193" t="s">
        <v>819</v>
      </c>
      <c r="I63" s="193" t="s">
        <v>99</v>
      </c>
      <c r="J63" s="193" t="s">
        <v>2564</v>
      </c>
      <c r="K63" s="196" t="s">
        <v>280</v>
      </c>
      <c r="L63" s="261" t="s">
        <v>19</v>
      </c>
      <c r="M63" s="193" t="s">
        <v>4320</v>
      </c>
    </row>
    <row r="64" spans="1:256" ht="57">
      <c r="A64" s="193" t="str">
        <f t="shared" si="0"/>
        <v>InstructionsA67</v>
      </c>
      <c r="B64" s="193" t="s">
        <v>956</v>
      </c>
      <c r="C64" s="193" t="s">
        <v>1196</v>
      </c>
      <c r="D64" s="193" t="s">
        <v>1195</v>
      </c>
      <c r="E64" s="195" t="s">
        <v>4719</v>
      </c>
      <c r="F64" s="195" t="s">
        <v>820</v>
      </c>
      <c r="G64" s="193" t="s">
        <v>1197</v>
      </c>
      <c r="H64" s="193" t="s">
        <v>568</v>
      </c>
      <c r="I64" s="193" t="s">
        <v>100</v>
      </c>
      <c r="J64" s="193" t="s">
        <v>1198</v>
      </c>
      <c r="K64" s="196" t="s">
        <v>281</v>
      </c>
      <c r="L64" s="261" t="s">
        <v>1199</v>
      </c>
      <c r="M64" s="193" t="s">
        <v>4321</v>
      </c>
    </row>
    <row r="65" spans="1:13" ht="270.75">
      <c r="A65" s="193" t="str">
        <f>B65&amp;C65</f>
        <v>InstructionsA69</v>
      </c>
      <c r="B65" s="193" t="s">
        <v>956</v>
      </c>
      <c r="C65" s="193" t="s">
        <v>1200</v>
      </c>
      <c r="D65" s="193" t="s">
        <v>1208</v>
      </c>
      <c r="E65" s="195" t="s">
        <v>1048</v>
      </c>
      <c r="F65" s="195" t="s">
        <v>821</v>
      </c>
      <c r="G65" s="193" t="s">
        <v>647</v>
      </c>
      <c r="H65" s="195" t="s">
        <v>2723</v>
      </c>
      <c r="I65" s="193" t="s">
        <v>101</v>
      </c>
      <c r="J65" s="193" t="s">
        <v>2598</v>
      </c>
      <c r="K65" s="196" t="s">
        <v>282</v>
      </c>
      <c r="L65" s="261" t="s">
        <v>217</v>
      </c>
      <c r="M65" s="193" t="s">
        <v>4322</v>
      </c>
    </row>
    <row r="66" spans="1:13" ht="57">
      <c r="A66" s="193" t="str">
        <f t="shared" si="0"/>
        <v>InstructionsA71</v>
      </c>
      <c r="B66" s="193" t="s">
        <v>956</v>
      </c>
      <c r="C66" s="193" t="s">
        <v>1201</v>
      </c>
      <c r="D66" s="193" t="s">
        <v>1769</v>
      </c>
      <c r="E66" s="193" t="s">
        <v>2355</v>
      </c>
      <c r="F66" s="195" t="s">
        <v>2356</v>
      </c>
      <c r="G66" s="193" t="s">
        <v>1911</v>
      </c>
      <c r="H66" s="195" t="s">
        <v>569</v>
      </c>
      <c r="I66" s="193" t="s">
        <v>2357</v>
      </c>
      <c r="J66" s="193" t="s">
        <v>2358</v>
      </c>
      <c r="K66" s="196"/>
      <c r="L66" s="261" t="s">
        <v>2454</v>
      </c>
      <c r="M66" s="193" t="s">
        <v>4323</v>
      </c>
    </row>
    <row r="67" spans="1:13" ht="409.5">
      <c r="A67" s="193" t="str">
        <f t="shared" si="0"/>
        <v>InstructionsA72</v>
      </c>
      <c r="B67" s="193" t="s">
        <v>956</v>
      </c>
      <c r="C67" s="193" t="s">
        <v>1202</v>
      </c>
      <c r="D67" s="193" t="s">
        <v>1770</v>
      </c>
      <c r="E67" s="193" t="s">
        <v>1049</v>
      </c>
      <c r="F67" s="195" t="s">
        <v>2359</v>
      </c>
      <c r="G67" s="193" t="s">
        <v>1178</v>
      </c>
      <c r="H67" s="195" t="s">
        <v>191</v>
      </c>
      <c r="I67" s="193" t="s">
        <v>102</v>
      </c>
      <c r="J67" s="193" t="s">
        <v>2599</v>
      </c>
      <c r="K67" s="196" t="s">
        <v>283</v>
      </c>
      <c r="L67" s="261" t="s">
        <v>1183</v>
      </c>
      <c r="M67" s="193" t="s">
        <v>4324</v>
      </c>
    </row>
    <row r="68" spans="1:13" ht="242.25">
      <c r="A68" s="193" t="str">
        <f t="shared" si="0"/>
        <v>InstructionsA73</v>
      </c>
      <c r="B68" s="193" t="s">
        <v>956</v>
      </c>
      <c r="C68" s="193" t="s">
        <v>1203</v>
      </c>
      <c r="D68" s="193" t="s">
        <v>1793</v>
      </c>
      <c r="E68" s="193" t="s">
        <v>1050</v>
      </c>
      <c r="F68" s="195" t="s">
        <v>1454</v>
      </c>
      <c r="G68" s="193" t="s">
        <v>1455</v>
      </c>
      <c r="H68" s="195" t="s">
        <v>570</v>
      </c>
      <c r="I68" s="193" t="s">
        <v>103</v>
      </c>
      <c r="J68" s="193" t="s">
        <v>2600</v>
      </c>
      <c r="K68" s="196" t="s">
        <v>1677</v>
      </c>
      <c r="L68" s="261" t="s">
        <v>2455</v>
      </c>
      <c r="M68" s="193" t="s">
        <v>4325</v>
      </c>
    </row>
    <row r="69" spans="1:13" ht="213.75">
      <c r="A69" s="193" t="str">
        <f t="shared" si="0"/>
        <v>InstructionsA74</v>
      </c>
      <c r="B69" s="193" t="s">
        <v>956</v>
      </c>
      <c r="C69" s="193" t="s">
        <v>1204</v>
      </c>
      <c r="D69" s="193" t="s">
        <v>1794</v>
      </c>
      <c r="E69" s="193" t="s">
        <v>1051</v>
      </c>
      <c r="F69" s="195" t="s">
        <v>1456</v>
      </c>
      <c r="G69" s="193" t="s">
        <v>1457</v>
      </c>
      <c r="H69" s="195" t="s">
        <v>192</v>
      </c>
      <c r="I69" s="193" t="s">
        <v>104</v>
      </c>
      <c r="J69" s="193" t="s">
        <v>1458</v>
      </c>
      <c r="K69" s="196" t="s">
        <v>284</v>
      </c>
      <c r="L69" s="261" t="s">
        <v>2456</v>
      </c>
      <c r="M69" s="193" t="s">
        <v>4326</v>
      </c>
    </row>
    <row r="70" spans="1:13" ht="409.5">
      <c r="A70" s="193" t="str">
        <f t="shared" si="0"/>
        <v>InstructionsA75</v>
      </c>
      <c r="B70" s="193" t="s">
        <v>956</v>
      </c>
      <c r="C70" s="193" t="s">
        <v>1205</v>
      </c>
      <c r="D70" s="193" t="s">
        <v>1810</v>
      </c>
      <c r="E70" s="193" t="s">
        <v>1052</v>
      </c>
      <c r="F70" s="195" t="s">
        <v>1860</v>
      </c>
      <c r="G70" s="193" t="s">
        <v>1811</v>
      </c>
      <c r="H70" s="195" t="s">
        <v>193</v>
      </c>
      <c r="I70" s="193" t="s">
        <v>105</v>
      </c>
      <c r="J70" s="193" t="s">
        <v>2438</v>
      </c>
      <c r="K70" s="196" t="s">
        <v>1859</v>
      </c>
      <c r="L70" s="261" t="s">
        <v>2360</v>
      </c>
      <c r="M70" s="193" t="s">
        <v>4327</v>
      </c>
    </row>
    <row r="71" spans="1:13" ht="142.5">
      <c r="A71" s="193" t="str">
        <f t="shared" si="0"/>
        <v>InstructionsA76</v>
      </c>
      <c r="B71" s="193" t="s">
        <v>956</v>
      </c>
      <c r="C71" s="193" t="s">
        <v>1206</v>
      </c>
      <c r="D71" s="193" t="s">
        <v>1795</v>
      </c>
      <c r="E71" s="193" t="s">
        <v>1053</v>
      </c>
      <c r="F71" s="195" t="s">
        <v>1861</v>
      </c>
      <c r="G71" s="193" t="s">
        <v>1459</v>
      </c>
      <c r="H71" s="195" t="s">
        <v>194</v>
      </c>
      <c r="I71" s="193" t="s">
        <v>106</v>
      </c>
      <c r="J71" s="193" t="s">
        <v>2601</v>
      </c>
      <c r="K71" s="196" t="s">
        <v>2280</v>
      </c>
      <c r="L71" s="261" t="s">
        <v>2457</v>
      </c>
      <c r="M71" s="193" t="s">
        <v>4328</v>
      </c>
    </row>
    <row r="72" spans="1:13" ht="57">
      <c r="A72" s="193" t="str">
        <f t="shared" si="0"/>
        <v>InstructionsA77</v>
      </c>
      <c r="B72" s="193" t="s">
        <v>956</v>
      </c>
      <c r="C72" s="193" t="s">
        <v>1207</v>
      </c>
      <c r="D72" s="193" t="s">
        <v>1796</v>
      </c>
      <c r="E72" s="193" t="s">
        <v>1460</v>
      </c>
      <c r="F72" s="195" t="s">
        <v>1461</v>
      </c>
      <c r="G72" s="193" t="s">
        <v>1462</v>
      </c>
      <c r="H72" s="195" t="s">
        <v>195</v>
      </c>
      <c r="I72" s="193" t="s">
        <v>107</v>
      </c>
      <c r="J72" s="193" t="s">
        <v>1941</v>
      </c>
      <c r="K72" s="196" t="s">
        <v>2281</v>
      </c>
      <c r="L72" s="261" t="s">
        <v>2458</v>
      </c>
      <c r="M72" s="193" t="s">
        <v>4329</v>
      </c>
    </row>
    <row r="73" spans="1:13">
      <c r="A73" s="193" t="str">
        <f t="shared" si="0"/>
        <v>DefinitionsB2</v>
      </c>
      <c r="B73" s="193" t="s">
        <v>1812</v>
      </c>
      <c r="C73" s="193" t="s">
        <v>1862</v>
      </c>
      <c r="D73" s="193" t="s">
        <v>1942</v>
      </c>
      <c r="E73" s="193" t="s">
        <v>1507</v>
      </c>
      <c r="F73" s="195" t="s">
        <v>1994</v>
      </c>
      <c r="G73" s="193" t="s">
        <v>1512</v>
      </c>
      <c r="H73" s="195" t="s">
        <v>1942</v>
      </c>
      <c r="I73" s="193" t="s">
        <v>108</v>
      </c>
      <c r="J73" s="193" t="s">
        <v>1943</v>
      </c>
      <c r="K73" s="196" t="s">
        <v>2282</v>
      </c>
      <c r="L73" s="261" t="s">
        <v>1128</v>
      </c>
      <c r="M73" s="193" t="s">
        <v>4330</v>
      </c>
    </row>
    <row r="74" spans="1:13" ht="27">
      <c r="A74" s="193" t="str">
        <f>B74&amp;C74</f>
        <v>DefinitionsB3</v>
      </c>
      <c r="B74" s="193" t="s">
        <v>1812</v>
      </c>
      <c r="C74" s="193" t="s">
        <v>1813</v>
      </c>
      <c r="D74" s="193" t="s">
        <v>1873</v>
      </c>
      <c r="E74" s="195" t="s">
        <v>1054</v>
      </c>
      <c r="F74" s="195" t="s">
        <v>1873</v>
      </c>
      <c r="G74" s="193" t="s">
        <v>1873</v>
      </c>
      <c r="H74" s="195" t="s">
        <v>1873</v>
      </c>
      <c r="I74" s="193" t="s">
        <v>1873</v>
      </c>
      <c r="J74" s="193" t="s">
        <v>1873</v>
      </c>
      <c r="K74" s="196" t="s">
        <v>1873</v>
      </c>
      <c r="L74" s="261" t="s">
        <v>1873</v>
      </c>
      <c r="M74" s="193" t="s">
        <v>4331</v>
      </c>
    </row>
    <row r="75" spans="1:13">
      <c r="A75" s="193" t="str">
        <f t="shared" si="0"/>
        <v>DefinitionsB4</v>
      </c>
      <c r="B75" s="193" t="s">
        <v>1812</v>
      </c>
      <c r="C75" s="193" t="s">
        <v>1814</v>
      </c>
      <c r="D75" s="193" t="s">
        <v>1875</v>
      </c>
      <c r="E75" s="195" t="s">
        <v>1055</v>
      </c>
      <c r="F75" s="195" t="s">
        <v>822</v>
      </c>
      <c r="G75" s="193" t="s">
        <v>648</v>
      </c>
      <c r="H75" s="195" t="s">
        <v>181</v>
      </c>
      <c r="I75" s="193" t="s">
        <v>109</v>
      </c>
      <c r="J75" s="193" t="s">
        <v>2565</v>
      </c>
      <c r="K75" s="196" t="s">
        <v>285</v>
      </c>
      <c r="L75" s="261" t="s">
        <v>218</v>
      </c>
      <c r="M75" s="193" t="s">
        <v>4332</v>
      </c>
    </row>
    <row r="76" spans="1:13" ht="28.5">
      <c r="A76" s="193" t="str">
        <f t="shared" si="0"/>
        <v>DefinitionsB5</v>
      </c>
      <c r="B76" s="193" t="s">
        <v>1812</v>
      </c>
      <c r="C76" s="193" t="s">
        <v>1815</v>
      </c>
      <c r="D76" s="193" t="s">
        <v>1877</v>
      </c>
      <c r="E76" s="195" t="s">
        <v>1056</v>
      </c>
      <c r="F76" s="195" t="s">
        <v>1944</v>
      </c>
      <c r="G76" s="193" t="s">
        <v>1179</v>
      </c>
      <c r="H76" s="193" t="s">
        <v>571</v>
      </c>
      <c r="I76" s="193" t="s">
        <v>110</v>
      </c>
      <c r="J76" s="193" t="s">
        <v>142</v>
      </c>
      <c r="K76" s="196" t="s">
        <v>2283</v>
      </c>
      <c r="L76" s="261" t="s">
        <v>1129</v>
      </c>
      <c r="M76" s="193" t="s">
        <v>4333</v>
      </c>
    </row>
    <row r="77" spans="1:13" ht="28.5">
      <c r="A77" s="193" t="str">
        <f t="shared" si="0"/>
        <v>DefinitionsB6</v>
      </c>
      <c r="B77" s="193" t="s">
        <v>1812</v>
      </c>
      <c r="C77" s="193" t="s">
        <v>1816</v>
      </c>
      <c r="D77" s="193" t="s">
        <v>1878</v>
      </c>
      <c r="E77" s="195" t="s">
        <v>1057</v>
      </c>
      <c r="F77" s="195" t="s">
        <v>2009</v>
      </c>
      <c r="G77" s="193" t="s">
        <v>1180</v>
      </c>
      <c r="H77" s="195" t="s">
        <v>572</v>
      </c>
      <c r="I77" s="193" t="s">
        <v>111</v>
      </c>
      <c r="J77" s="193" t="s">
        <v>143</v>
      </c>
      <c r="K77" s="196" t="s">
        <v>2284</v>
      </c>
      <c r="L77" s="261" t="s">
        <v>1130</v>
      </c>
      <c r="M77" s="193" t="s">
        <v>4334</v>
      </c>
    </row>
    <row r="78" spans="1:13" ht="28.5">
      <c r="A78" s="193" t="str">
        <f t="shared" si="0"/>
        <v>DefinitionsB7</v>
      </c>
      <c r="B78" s="193" t="s">
        <v>1812</v>
      </c>
      <c r="C78" s="193" t="s">
        <v>1817</v>
      </c>
      <c r="D78" s="193" t="s">
        <v>1880</v>
      </c>
      <c r="E78" s="195" t="s">
        <v>1058</v>
      </c>
      <c r="F78" s="195" t="s">
        <v>823</v>
      </c>
      <c r="G78" s="193" t="s">
        <v>649</v>
      </c>
      <c r="H78" s="195" t="s">
        <v>573</v>
      </c>
      <c r="I78" s="193" t="s">
        <v>112</v>
      </c>
      <c r="J78" s="193" t="s">
        <v>144</v>
      </c>
      <c r="K78" s="196" t="s">
        <v>286</v>
      </c>
      <c r="L78" s="261" t="s">
        <v>219</v>
      </c>
      <c r="M78" s="193" t="s">
        <v>4335</v>
      </c>
    </row>
    <row r="79" spans="1:13" ht="27">
      <c r="A79" s="193" t="str">
        <f t="shared" si="0"/>
        <v>DefinitionsB8</v>
      </c>
      <c r="B79" s="193" t="s">
        <v>1812</v>
      </c>
      <c r="C79" s="193" t="s">
        <v>1818</v>
      </c>
      <c r="D79" s="193" t="s">
        <v>1499</v>
      </c>
      <c r="E79" s="195" t="s">
        <v>1059</v>
      </c>
      <c r="F79" s="195" t="s">
        <v>2010</v>
      </c>
      <c r="G79" s="193" t="s">
        <v>1181</v>
      </c>
      <c r="H79" s="193" t="s">
        <v>1945</v>
      </c>
      <c r="I79" s="193" t="s">
        <v>113</v>
      </c>
      <c r="J79" s="193" t="s">
        <v>2442</v>
      </c>
      <c r="K79" s="196" t="s">
        <v>2285</v>
      </c>
      <c r="L79" s="261" t="s">
        <v>1131</v>
      </c>
      <c r="M79" s="193" t="s">
        <v>4336</v>
      </c>
    </row>
    <row r="80" spans="1:13">
      <c r="A80" s="193" t="str">
        <f>B80&amp;C80</f>
        <v>DefinitionsB9</v>
      </c>
      <c r="B80" s="193" t="s">
        <v>1812</v>
      </c>
      <c r="C80" s="193" t="s">
        <v>1819</v>
      </c>
      <c r="D80" s="193" t="s">
        <v>1882</v>
      </c>
      <c r="E80" s="195" t="s">
        <v>1060</v>
      </c>
      <c r="F80" s="195" t="s">
        <v>824</v>
      </c>
      <c r="G80" s="193" t="s">
        <v>650</v>
      </c>
      <c r="H80" s="193" t="s">
        <v>574</v>
      </c>
      <c r="I80" s="193" t="s">
        <v>114</v>
      </c>
      <c r="J80" s="193" t="s">
        <v>2566</v>
      </c>
      <c r="K80" s="196" t="s">
        <v>287</v>
      </c>
      <c r="L80" s="261" t="s">
        <v>220</v>
      </c>
      <c r="M80" s="193" t="s">
        <v>4337</v>
      </c>
    </row>
    <row r="81" spans="1:13" ht="28.5">
      <c r="A81" s="193" t="str">
        <f t="shared" ref="A81:A168" si="1">B81&amp;C81</f>
        <v>DefinitionsB10</v>
      </c>
      <c r="B81" s="193" t="s">
        <v>1812</v>
      </c>
      <c r="C81" s="193" t="s">
        <v>1820</v>
      </c>
      <c r="D81" s="193" t="s">
        <v>1884</v>
      </c>
      <c r="E81" s="195" t="s">
        <v>1061</v>
      </c>
      <c r="F81" s="195" t="s">
        <v>825</v>
      </c>
      <c r="G81" s="193" t="s">
        <v>1946</v>
      </c>
      <c r="H81" s="193" t="s">
        <v>1947</v>
      </c>
      <c r="I81" s="193" t="s">
        <v>115</v>
      </c>
      <c r="J81" s="193" t="s">
        <v>145</v>
      </c>
      <c r="K81" s="196" t="s">
        <v>288</v>
      </c>
      <c r="L81" s="261" t="s">
        <v>1132</v>
      </c>
      <c r="M81" s="193" t="s">
        <v>4338</v>
      </c>
    </row>
    <row r="82" spans="1:13" ht="40.5">
      <c r="A82" s="193" t="str">
        <f t="shared" si="1"/>
        <v>DefinitionsB11</v>
      </c>
      <c r="B82" s="193" t="s">
        <v>1812</v>
      </c>
      <c r="C82" s="193" t="s">
        <v>1821</v>
      </c>
      <c r="D82" s="193" t="s">
        <v>1511</v>
      </c>
      <c r="E82" s="193" t="s">
        <v>1062</v>
      </c>
      <c r="F82" s="195" t="s">
        <v>826</v>
      </c>
      <c r="G82" s="193" t="s">
        <v>1511</v>
      </c>
      <c r="H82" s="193" t="s">
        <v>1511</v>
      </c>
      <c r="I82" s="193" t="s">
        <v>1511</v>
      </c>
      <c r="J82" s="193" t="s">
        <v>1511</v>
      </c>
      <c r="K82" s="196" t="s">
        <v>1511</v>
      </c>
      <c r="L82" s="261" t="s">
        <v>1511</v>
      </c>
      <c r="M82" s="193" t="s">
        <v>4339</v>
      </c>
    </row>
    <row r="83" spans="1:13" ht="28.5">
      <c r="A83" s="193" t="str">
        <f t="shared" si="1"/>
        <v>DefinitionsB12</v>
      </c>
      <c r="B83" s="193" t="s">
        <v>1812</v>
      </c>
      <c r="C83" s="193" t="s">
        <v>1822</v>
      </c>
      <c r="D83" s="193" t="s">
        <v>1500</v>
      </c>
      <c r="E83" s="193" t="s">
        <v>1063</v>
      </c>
      <c r="F83" s="195" t="s">
        <v>1948</v>
      </c>
      <c r="G83" s="193" t="s">
        <v>1949</v>
      </c>
      <c r="H83" s="193" t="s">
        <v>1950</v>
      </c>
      <c r="I83" s="193" t="s">
        <v>1950</v>
      </c>
      <c r="J83" s="193" t="s">
        <v>2567</v>
      </c>
      <c r="K83" s="196" t="s">
        <v>1500</v>
      </c>
      <c r="L83" s="261" t="s">
        <v>1950</v>
      </c>
      <c r="M83" s="193" t="s">
        <v>4340</v>
      </c>
    </row>
    <row r="84" spans="1:13" ht="27">
      <c r="A84" s="193" t="str">
        <f t="shared" si="1"/>
        <v>DefinitionsB13</v>
      </c>
      <c r="B84" s="193" t="s">
        <v>1812</v>
      </c>
      <c r="C84" s="193" t="s">
        <v>1823</v>
      </c>
      <c r="D84" s="193" t="s">
        <v>1886</v>
      </c>
      <c r="E84" s="193" t="s">
        <v>1064</v>
      </c>
      <c r="F84" s="195" t="s">
        <v>2011</v>
      </c>
      <c r="G84" s="193" t="s">
        <v>1501</v>
      </c>
      <c r="H84" s="193" t="s">
        <v>1951</v>
      </c>
      <c r="I84" s="193" t="s">
        <v>1952</v>
      </c>
      <c r="J84" s="193" t="s">
        <v>2568</v>
      </c>
      <c r="K84" s="196" t="s">
        <v>289</v>
      </c>
      <c r="L84" s="261" t="s">
        <v>1133</v>
      </c>
      <c r="M84" s="193" t="s">
        <v>4341</v>
      </c>
    </row>
    <row r="85" spans="1:13" ht="28.5">
      <c r="A85" s="193" t="str">
        <f t="shared" si="1"/>
        <v>DefinitionsB14</v>
      </c>
      <c r="B85" s="193" t="s">
        <v>1812</v>
      </c>
      <c r="C85" s="193" t="s">
        <v>1824</v>
      </c>
      <c r="D85" s="193" t="s">
        <v>1495</v>
      </c>
      <c r="E85" s="193" t="s">
        <v>1953</v>
      </c>
      <c r="F85" s="195" t="s">
        <v>1495</v>
      </c>
      <c r="G85" s="193" t="s">
        <v>1495</v>
      </c>
      <c r="H85" s="193" t="s">
        <v>1495</v>
      </c>
      <c r="I85" s="193" t="s">
        <v>1495</v>
      </c>
      <c r="J85" s="193" t="s">
        <v>1495</v>
      </c>
      <c r="K85" s="196" t="s">
        <v>1495</v>
      </c>
      <c r="L85" s="261" t="s">
        <v>1495</v>
      </c>
      <c r="M85" s="193" t="s">
        <v>4342</v>
      </c>
    </row>
    <row r="86" spans="1:13" ht="28.5">
      <c r="A86" s="193" t="str">
        <f t="shared" si="1"/>
        <v>DefinitionsB15</v>
      </c>
      <c r="B86" s="193" t="s">
        <v>1812</v>
      </c>
      <c r="C86" s="193" t="s">
        <v>1825</v>
      </c>
      <c r="D86" s="193" t="s">
        <v>1496</v>
      </c>
      <c r="E86" s="193" t="s">
        <v>1065</v>
      </c>
      <c r="F86" s="195" t="s">
        <v>1510</v>
      </c>
      <c r="G86" s="193" t="s">
        <v>1510</v>
      </c>
      <c r="H86" s="193" t="s">
        <v>1510</v>
      </c>
      <c r="I86" s="193" t="s">
        <v>116</v>
      </c>
      <c r="J86" s="193" t="s">
        <v>1510</v>
      </c>
      <c r="K86" s="196" t="s">
        <v>1496</v>
      </c>
      <c r="L86" s="261" t="s">
        <v>1510</v>
      </c>
      <c r="M86" s="193" t="s">
        <v>4343</v>
      </c>
    </row>
    <row r="87" spans="1:13" ht="28.5">
      <c r="A87" s="193" t="str">
        <f t="shared" si="1"/>
        <v>DefinitionsB16</v>
      </c>
      <c r="B87" s="193" t="s">
        <v>1812</v>
      </c>
      <c r="C87" s="193" t="s">
        <v>1826</v>
      </c>
      <c r="D87" s="193" t="s">
        <v>1893</v>
      </c>
      <c r="E87" s="195" t="s">
        <v>1954</v>
      </c>
      <c r="F87" s="195" t="s">
        <v>1955</v>
      </c>
      <c r="G87" s="193" t="s">
        <v>651</v>
      </c>
      <c r="H87" s="193" t="s">
        <v>1956</v>
      </c>
      <c r="I87" s="193" t="s">
        <v>117</v>
      </c>
      <c r="J87" s="193" t="s">
        <v>146</v>
      </c>
      <c r="K87" s="196" t="s">
        <v>290</v>
      </c>
      <c r="L87" s="261" t="s">
        <v>1134</v>
      </c>
      <c r="M87" s="193" t="s">
        <v>4344</v>
      </c>
    </row>
    <row r="88" spans="1:13" ht="28.5">
      <c r="A88" s="193" t="str">
        <f t="shared" si="1"/>
        <v>DefinitionsB17</v>
      </c>
      <c r="B88" s="193" t="s">
        <v>1812</v>
      </c>
      <c r="C88" s="193" t="s">
        <v>1827</v>
      </c>
      <c r="D88" s="193" t="s">
        <v>3518</v>
      </c>
      <c r="E88" s="195" t="s">
        <v>1066</v>
      </c>
      <c r="F88" s="195" t="s">
        <v>827</v>
      </c>
      <c r="G88" s="193" t="s">
        <v>652</v>
      </c>
      <c r="H88" s="193" t="s">
        <v>575</v>
      </c>
      <c r="I88" s="193" t="s">
        <v>118</v>
      </c>
      <c r="J88" s="193" t="s">
        <v>147</v>
      </c>
      <c r="K88" s="196" t="s">
        <v>291</v>
      </c>
      <c r="L88" s="261" t="s">
        <v>221</v>
      </c>
      <c r="M88" s="193" t="s">
        <v>4345</v>
      </c>
    </row>
    <row r="89" spans="1:13" ht="28.5">
      <c r="A89" s="193" t="str">
        <f t="shared" si="1"/>
        <v>DefinitionsB18</v>
      </c>
      <c r="B89" s="193" t="s">
        <v>1812</v>
      </c>
      <c r="C89" s="193" t="s">
        <v>1828</v>
      </c>
      <c r="D89" s="193" t="s">
        <v>1895</v>
      </c>
      <c r="E89" s="195" t="s">
        <v>1067</v>
      </c>
      <c r="F89" s="195" t="s">
        <v>828</v>
      </c>
      <c r="G89" s="193" t="s">
        <v>653</v>
      </c>
      <c r="H89" s="193" t="s">
        <v>576</v>
      </c>
      <c r="I89" s="193" t="s">
        <v>119</v>
      </c>
      <c r="J89" s="193" t="s">
        <v>148</v>
      </c>
      <c r="K89" s="196" t="s">
        <v>292</v>
      </c>
      <c r="L89" s="261" t="s">
        <v>222</v>
      </c>
      <c r="M89" s="193" t="s">
        <v>4346</v>
      </c>
    </row>
    <row r="90" spans="1:13" ht="28.5">
      <c r="A90" s="193" t="str">
        <f t="shared" si="1"/>
        <v>DefinitionsB19</v>
      </c>
      <c r="B90" s="193" t="s">
        <v>1812</v>
      </c>
      <c r="C90" s="193" t="s">
        <v>1829</v>
      </c>
      <c r="D90" s="193" t="s">
        <v>1896</v>
      </c>
      <c r="E90" s="195" t="s">
        <v>1068</v>
      </c>
      <c r="F90" s="195" t="s">
        <v>1896</v>
      </c>
      <c r="G90" s="193" t="s">
        <v>1896</v>
      </c>
      <c r="H90" s="193" t="s">
        <v>1896</v>
      </c>
      <c r="I90" s="193" t="s">
        <v>1896</v>
      </c>
      <c r="J90" s="193" t="s">
        <v>1896</v>
      </c>
      <c r="K90" s="196" t="s">
        <v>1896</v>
      </c>
      <c r="L90" s="261" t="s">
        <v>1896</v>
      </c>
      <c r="M90" s="193" t="s">
        <v>4347</v>
      </c>
    </row>
    <row r="91" spans="1:13" ht="28.5">
      <c r="A91" s="193" t="str">
        <f t="shared" si="1"/>
        <v>DefinitionsB20</v>
      </c>
      <c r="B91" s="193" t="s">
        <v>1812</v>
      </c>
      <c r="C91" s="193" t="s">
        <v>1830</v>
      </c>
      <c r="D91" s="193" t="s">
        <v>1898</v>
      </c>
      <c r="E91" s="195" t="s">
        <v>1069</v>
      </c>
      <c r="F91" s="195" t="s">
        <v>829</v>
      </c>
      <c r="G91" s="193" t="s">
        <v>654</v>
      </c>
      <c r="H91" s="193" t="s">
        <v>577</v>
      </c>
      <c r="I91" s="193" t="s">
        <v>120</v>
      </c>
      <c r="J91" s="193" t="s">
        <v>1898</v>
      </c>
      <c r="K91" s="196" t="s">
        <v>293</v>
      </c>
      <c r="L91" s="261" t="s">
        <v>1898</v>
      </c>
      <c r="M91" s="193" t="s">
        <v>4348</v>
      </c>
    </row>
    <row r="92" spans="1:13" ht="28.5">
      <c r="A92" s="193" t="str">
        <f t="shared" si="1"/>
        <v>DefinitionsB21</v>
      </c>
      <c r="B92" s="193" t="s">
        <v>1812</v>
      </c>
      <c r="C92" s="193" t="s">
        <v>1831</v>
      </c>
      <c r="D92" s="193" t="s">
        <v>1900</v>
      </c>
      <c r="E92" s="195" t="s">
        <v>1070</v>
      </c>
      <c r="F92" s="195" t="s">
        <v>830</v>
      </c>
      <c r="G92" s="193" t="s">
        <v>655</v>
      </c>
      <c r="H92" s="193" t="s">
        <v>578</v>
      </c>
      <c r="I92" s="193" t="s">
        <v>121</v>
      </c>
      <c r="J92" s="193" t="s">
        <v>149</v>
      </c>
      <c r="K92" s="196" t="s">
        <v>294</v>
      </c>
      <c r="L92" s="261" t="s">
        <v>223</v>
      </c>
      <c r="M92" s="193" t="s">
        <v>4349</v>
      </c>
    </row>
    <row r="93" spans="1:13" ht="28.5">
      <c r="A93" s="193" t="str">
        <f t="shared" si="1"/>
        <v>DefinitionsB22</v>
      </c>
      <c r="B93" s="193" t="s">
        <v>1812</v>
      </c>
      <c r="C93" s="193" t="s">
        <v>1832</v>
      </c>
      <c r="D93" s="193" t="s">
        <v>1091</v>
      </c>
      <c r="E93" s="195" t="s">
        <v>1071</v>
      </c>
      <c r="F93" s="195" t="s">
        <v>831</v>
      </c>
      <c r="G93" s="193" t="s">
        <v>656</v>
      </c>
      <c r="H93" s="193" t="s">
        <v>579</v>
      </c>
      <c r="I93" s="193" t="s">
        <v>122</v>
      </c>
      <c r="J93" s="193" t="s">
        <v>150</v>
      </c>
      <c r="K93" s="196" t="s">
        <v>295</v>
      </c>
      <c r="L93" s="261" t="s">
        <v>224</v>
      </c>
      <c r="M93" s="193" t="s">
        <v>4350</v>
      </c>
    </row>
    <row r="94" spans="1:13" ht="28.5">
      <c r="A94" s="193" t="str">
        <f t="shared" si="1"/>
        <v>DefinitionsB23</v>
      </c>
      <c r="B94" s="193" t="s">
        <v>1812</v>
      </c>
      <c r="C94" s="193" t="s">
        <v>1833</v>
      </c>
      <c r="D94" s="193" t="s">
        <v>1498</v>
      </c>
      <c r="E94" s="193" t="s">
        <v>1072</v>
      </c>
      <c r="F94" s="195" t="s">
        <v>1957</v>
      </c>
      <c r="G94" s="193" t="s">
        <v>1498</v>
      </c>
      <c r="H94" s="193" t="s">
        <v>1958</v>
      </c>
      <c r="I94" s="193" t="s">
        <v>1958</v>
      </c>
      <c r="J94" s="193" t="s">
        <v>1498</v>
      </c>
      <c r="K94" s="196" t="s">
        <v>1498</v>
      </c>
      <c r="L94" s="261" t="s">
        <v>1498</v>
      </c>
      <c r="M94" s="193" t="s">
        <v>4351</v>
      </c>
    </row>
    <row r="95" spans="1:13" ht="28.5">
      <c r="A95" s="193" t="str">
        <f t="shared" si="1"/>
        <v>DefinitionsB24</v>
      </c>
      <c r="B95" s="193" t="s">
        <v>1812</v>
      </c>
      <c r="C95" s="193" t="s">
        <v>1863</v>
      </c>
      <c r="D95" s="193" t="s">
        <v>1808</v>
      </c>
      <c r="E95" s="193" t="s">
        <v>1959</v>
      </c>
      <c r="F95" s="195" t="s">
        <v>1960</v>
      </c>
      <c r="G95" s="193" t="s">
        <v>1961</v>
      </c>
      <c r="H95" s="193" t="s">
        <v>1962</v>
      </c>
      <c r="I95" s="193" t="s">
        <v>1963</v>
      </c>
      <c r="J95" s="193" t="s">
        <v>1964</v>
      </c>
      <c r="K95" s="196" t="s">
        <v>2286</v>
      </c>
      <c r="L95" s="261" t="s">
        <v>1135</v>
      </c>
      <c r="M95" s="193" t="s">
        <v>4352</v>
      </c>
    </row>
    <row r="96" spans="1:13" ht="28.5">
      <c r="A96" s="193" t="str">
        <f t="shared" si="1"/>
        <v>DefinitionsB25</v>
      </c>
      <c r="B96" s="193" t="s">
        <v>1812</v>
      </c>
      <c r="C96" s="193" t="s">
        <v>890</v>
      </c>
      <c r="D96" s="193" t="s">
        <v>1095</v>
      </c>
      <c r="E96" s="193" t="s">
        <v>1073</v>
      </c>
      <c r="F96" s="195" t="s">
        <v>832</v>
      </c>
      <c r="G96" s="193" t="s">
        <v>657</v>
      </c>
      <c r="H96" s="195" t="s">
        <v>580</v>
      </c>
      <c r="I96" s="193" t="s">
        <v>123</v>
      </c>
      <c r="J96" s="193" t="s">
        <v>2569</v>
      </c>
      <c r="K96" s="196" t="s">
        <v>296</v>
      </c>
      <c r="L96" s="261" t="s">
        <v>1136</v>
      </c>
      <c r="M96" s="193" t="s">
        <v>4353</v>
      </c>
    </row>
    <row r="97" spans="1:13" ht="28.5">
      <c r="A97" s="193" t="str">
        <f t="shared" si="1"/>
        <v>DefinitionsB26</v>
      </c>
      <c r="B97" s="193" t="s">
        <v>1812</v>
      </c>
      <c r="C97" s="193" t="s">
        <v>1096</v>
      </c>
      <c r="D97" s="193" t="s">
        <v>1497</v>
      </c>
      <c r="E97" s="195" t="s">
        <v>1965</v>
      </c>
      <c r="F97" s="195" t="s">
        <v>1966</v>
      </c>
      <c r="G97" s="193" t="s">
        <v>1967</v>
      </c>
      <c r="H97" s="193" t="s">
        <v>1497</v>
      </c>
      <c r="I97" s="193" t="s">
        <v>1497</v>
      </c>
      <c r="J97" s="193" t="s">
        <v>1497</v>
      </c>
      <c r="K97" s="196" t="s">
        <v>1497</v>
      </c>
      <c r="L97" s="261" t="s">
        <v>1497</v>
      </c>
      <c r="M97" s="193" t="s">
        <v>4354</v>
      </c>
    </row>
    <row r="98" spans="1:13" ht="27">
      <c r="A98" s="193" t="str">
        <f t="shared" si="1"/>
        <v>DefinitionsB27</v>
      </c>
      <c r="B98" s="193" t="s">
        <v>1812</v>
      </c>
      <c r="C98" s="193" t="s">
        <v>1099</v>
      </c>
      <c r="D98" s="193" t="s">
        <v>2012</v>
      </c>
      <c r="E98" s="193" t="s">
        <v>1968</v>
      </c>
      <c r="F98" s="195" t="s">
        <v>1521</v>
      </c>
      <c r="G98" s="193" t="s">
        <v>1969</v>
      </c>
      <c r="H98" s="193" t="s">
        <v>1970</v>
      </c>
      <c r="I98" s="193" t="s">
        <v>1971</v>
      </c>
      <c r="J98" s="193" t="s">
        <v>1972</v>
      </c>
      <c r="K98" s="196" t="s">
        <v>2287</v>
      </c>
      <c r="L98" s="261" t="s">
        <v>1137</v>
      </c>
      <c r="M98" s="193" t="s">
        <v>4355</v>
      </c>
    </row>
    <row r="99" spans="1:13" ht="28.5">
      <c r="A99" s="193" t="str">
        <f>B99&amp;C99</f>
        <v>DefinitionsB28</v>
      </c>
      <c r="B99" s="193" t="s">
        <v>1812</v>
      </c>
      <c r="C99" s="193" t="s">
        <v>1102</v>
      </c>
      <c r="D99" s="193" t="s">
        <v>1107</v>
      </c>
      <c r="E99" s="195" t="s">
        <v>1074</v>
      </c>
      <c r="F99" s="195" t="s">
        <v>2350</v>
      </c>
      <c r="G99" s="193" t="s">
        <v>658</v>
      </c>
      <c r="H99" s="193" t="s">
        <v>581</v>
      </c>
      <c r="I99" s="193" t="s">
        <v>124</v>
      </c>
      <c r="J99" s="193" t="s">
        <v>151</v>
      </c>
      <c r="K99" s="196" t="s">
        <v>297</v>
      </c>
      <c r="L99" s="261" t="s">
        <v>225</v>
      </c>
      <c r="M99" s="193" t="s">
        <v>4356</v>
      </c>
    </row>
    <row r="100" spans="1:13" ht="28.5">
      <c r="A100" s="193" t="str">
        <f t="shared" si="1"/>
        <v>DefinitionsB29</v>
      </c>
      <c r="B100" s="193" t="s">
        <v>1812</v>
      </c>
      <c r="C100" s="193" t="s">
        <v>1105</v>
      </c>
      <c r="D100" s="193" t="s">
        <v>1109</v>
      </c>
      <c r="E100" s="195" t="s">
        <v>1075</v>
      </c>
      <c r="F100" s="195" t="s">
        <v>1522</v>
      </c>
      <c r="G100" s="193" t="s">
        <v>659</v>
      </c>
      <c r="H100" s="193" t="s">
        <v>1973</v>
      </c>
      <c r="I100" s="193" t="s">
        <v>125</v>
      </c>
      <c r="J100" s="193" t="s">
        <v>152</v>
      </c>
      <c r="K100" s="196" t="s">
        <v>298</v>
      </c>
      <c r="L100" s="261" t="s">
        <v>1138</v>
      </c>
      <c r="M100" s="193" t="s">
        <v>4357</v>
      </c>
    </row>
    <row r="101" spans="1:13" ht="27">
      <c r="A101" s="193" t="str">
        <f t="shared" si="1"/>
        <v>DefinitionsB30</v>
      </c>
      <c r="B101" s="193" t="s">
        <v>1812</v>
      </c>
      <c r="C101" s="193" t="s">
        <v>1110</v>
      </c>
      <c r="D101" s="193" t="s">
        <v>1113</v>
      </c>
      <c r="E101" s="195" t="s">
        <v>1076</v>
      </c>
      <c r="F101" s="195" t="s">
        <v>1523</v>
      </c>
      <c r="G101" s="193" t="s">
        <v>660</v>
      </c>
      <c r="H101" s="193" t="s">
        <v>1974</v>
      </c>
      <c r="I101" s="193" t="s">
        <v>126</v>
      </c>
      <c r="J101" s="193" t="s">
        <v>153</v>
      </c>
      <c r="K101" s="196" t="s">
        <v>299</v>
      </c>
      <c r="L101" s="261" t="s">
        <v>1139</v>
      </c>
      <c r="M101" s="193" t="s">
        <v>4358</v>
      </c>
    </row>
    <row r="102" spans="1:13" ht="27">
      <c r="A102" s="193" t="str">
        <f t="shared" si="1"/>
        <v>DefinitionsB31</v>
      </c>
      <c r="B102" s="193" t="s">
        <v>1812</v>
      </c>
      <c r="C102" s="193" t="s">
        <v>891</v>
      </c>
      <c r="D102" s="193" t="s">
        <v>1116</v>
      </c>
      <c r="E102" s="195" t="s">
        <v>1077</v>
      </c>
      <c r="F102" s="195" t="s">
        <v>1524</v>
      </c>
      <c r="G102" s="193" t="s">
        <v>661</v>
      </c>
      <c r="H102" s="193" t="s">
        <v>1975</v>
      </c>
      <c r="I102" s="193" t="s">
        <v>127</v>
      </c>
      <c r="J102" s="193" t="s">
        <v>154</v>
      </c>
      <c r="K102" s="196" t="s">
        <v>300</v>
      </c>
      <c r="L102" s="261" t="s">
        <v>1140</v>
      </c>
      <c r="M102" s="193" t="s">
        <v>4359</v>
      </c>
    </row>
    <row r="103" spans="1:13">
      <c r="A103" s="193" t="str">
        <f t="shared" si="1"/>
        <v>DefinitionsC2</v>
      </c>
      <c r="B103" s="193" t="s">
        <v>1812</v>
      </c>
      <c r="C103" s="193" t="s">
        <v>1864</v>
      </c>
      <c r="D103" s="193" t="s">
        <v>1976</v>
      </c>
      <c r="E103" s="195" t="s">
        <v>1078</v>
      </c>
      <c r="F103" s="195" t="s">
        <v>1995</v>
      </c>
      <c r="G103" s="193" t="s">
        <v>1513</v>
      </c>
      <c r="H103" s="193" t="s">
        <v>1976</v>
      </c>
      <c r="I103" s="193" t="s">
        <v>128</v>
      </c>
      <c r="J103" s="193" t="s">
        <v>1977</v>
      </c>
      <c r="K103" s="196" t="s">
        <v>2288</v>
      </c>
      <c r="L103" s="261" t="s">
        <v>1141</v>
      </c>
      <c r="M103" s="193" t="s">
        <v>4360</v>
      </c>
    </row>
    <row r="104" spans="1:13">
      <c r="A104" s="193" t="str">
        <f>B104&amp;C104</f>
        <v>DefinitionsC3</v>
      </c>
      <c r="B104" s="193" t="s">
        <v>1812</v>
      </c>
      <c r="C104" s="193" t="s">
        <v>1834</v>
      </c>
      <c r="D104" s="193" t="s">
        <v>1874</v>
      </c>
      <c r="E104" s="195" t="s">
        <v>1079</v>
      </c>
      <c r="F104" s="195" t="s">
        <v>833</v>
      </c>
      <c r="G104" s="193" t="s">
        <v>662</v>
      </c>
      <c r="H104" s="193" t="s">
        <v>582</v>
      </c>
      <c r="I104" s="193" t="s">
        <v>129</v>
      </c>
      <c r="J104" s="193" t="s">
        <v>155</v>
      </c>
      <c r="K104" s="196" t="s">
        <v>301</v>
      </c>
      <c r="L104" s="261" t="s">
        <v>226</v>
      </c>
      <c r="M104" s="193" t="s">
        <v>4361</v>
      </c>
    </row>
    <row r="105" spans="1:13" ht="114">
      <c r="A105" s="193" t="str">
        <f t="shared" si="1"/>
        <v>DefinitionsC4</v>
      </c>
      <c r="B105" s="193" t="s">
        <v>1812</v>
      </c>
      <c r="C105" s="193" t="s">
        <v>1835</v>
      </c>
      <c r="D105" s="193" t="s">
        <v>1876</v>
      </c>
      <c r="E105" s="195" t="s">
        <v>1080</v>
      </c>
      <c r="F105" s="195" t="s">
        <v>834</v>
      </c>
      <c r="G105" s="193" t="s">
        <v>4107</v>
      </c>
      <c r="H105" s="193" t="s">
        <v>583</v>
      </c>
      <c r="I105" s="193" t="s">
        <v>130</v>
      </c>
      <c r="J105" s="193" t="s">
        <v>2570</v>
      </c>
      <c r="K105" s="196" t="s">
        <v>302</v>
      </c>
      <c r="L105" s="261" t="s">
        <v>227</v>
      </c>
      <c r="M105" s="193" t="s">
        <v>4362</v>
      </c>
    </row>
    <row r="106" spans="1:13" ht="293.25">
      <c r="A106" s="193" t="str">
        <f t="shared" si="1"/>
        <v>DefinitionsC5</v>
      </c>
      <c r="B106" s="193" t="s">
        <v>1812</v>
      </c>
      <c r="C106" s="193" t="s">
        <v>1836</v>
      </c>
      <c r="D106" s="194" t="s">
        <v>2773</v>
      </c>
      <c r="E106" s="194" t="s">
        <v>2774</v>
      </c>
      <c r="F106" s="208" t="s">
        <v>2775</v>
      </c>
      <c r="G106" s="194" t="s">
        <v>4108</v>
      </c>
      <c r="H106" s="194" t="s">
        <v>2835</v>
      </c>
      <c r="I106" s="194" t="s">
        <v>2836</v>
      </c>
      <c r="J106" s="194" t="s">
        <v>2837</v>
      </c>
      <c r="K106" s="194" t="s">
        <v>2838</v>
      </c>
      <c r="L106" s="194" t="s">
        <v>2839</v>
      </c>
      <c r="M106" s="194" t="s">
        <v>4363</v>
      </c>
    </row>
    <row r="107" spans="1:13" ht="142.5">
      <c r="A107" s="193" t="str">
        <f t="shared" si="1"/>
        <v>DefinitionsC6</v>
      </c>
      <c r="B107" s="193" t="s">
        <v>1812</v>
      </c>
      <c r="C107" s="193" t="s">
        <v>1837</v>
      </c>
      <c r="D107" s="193" t="s">
        <v>1879</v>
      </c>
      <c r="E107" s="195" t="s">
        <v>1081</v>
      </c>
      <c r="F107" s="195" t="s">
        <v>835</v>
      </c>
      <c r="G107" s="193" t="s">
        <v>663</v>
      </c>
      <c r="H107" s="193" t="s">
        <v>413</v>
      </c>
      <c r="I107" s="193" t="s">
        <v>131</v>
      </c>
      <c r="J107" s="193" t="s">
        <v>2571</v>
      </c>
      <c r="K107" s="196" t="s">
        <v>525</v>
      </c>
      <c r="L107" s="261" t="s">
        <v>1142</v>
      </c>
      <c r="M107" s="193" t="s">
        <v>4364</v>
      </c>
    </row>
    <row r="108" spans="1:13" ht="384.75">
      <c r="A108" s="193" t="str">
        <f>B108&amp;C108</f>
        <v>DefinitionsC7</v>
      </c>
      <c r="B108" s="193" t="s">
        <v>1812</v>
      </c>
      <c r="C108" s="193" t="s">
        <v>1838</v>
      </c>
      <c r="D108" s="193" t="s">
        <v>1881</v>
      </c>
      <c r="E108" s="195" t="s">
        <v>1082</v>
      </c>
      <c r="F108" s="195" t="s">
        <v>836</v>
      </c>
      <c r="G108" s="193" t="s">
        <v>664</v>
      </c>
      <c r="H108" s="195" t="s">
        <v>414</v>
      </c>
      <c r="I108" s="193" t="s">
        <v>132</v>
      </c>
      <c r="J108" s="193" t="s">
        <v>2572</v>
      </c>
      <c r="K108" s="196" t="s">
        <v>526</v>
      </c>
      <c r="L108" s="261" t="s">
        <v>228</v>
      </c>
      <c r="M108" s="193" t="s">
        <v>4365</v>
      </c>
    </row>
    <row r="109" spans="1:13" ht="256.5">
      <c r="A109" s="193" t="str">
        <f t="shared" si="1"/>
        <v>DefinitionsC8</v>
      </c>
      <c r="B109" s="193" t="s">
        <v>1812</v>
      </c>
      <c r="C109" s="193" t="s">
        <v>1839</v>
      </c>
      <c r="D109" s="193" t="s">
        <v>2279</v>
      </c>
      <c r="E109" s="195" t="s">
        <v>1083</v>
      </c>
      <c r="F109" s="195" t="s">
        <v>837</v>
      </c>
      <c r="G109" s="193" t="s">
        <v>665</v>
      </c>
      <c r="H109" s="193" t="s">
        <v>415</v>
      </c>
      <c r="I109" s="193" t="s">
        <v>133</v>
      </c>
      <c r="J109" s="193" t="s">
        <v>2602</v>
      </c>
      <c r="K109" s="196" t="s">
        <v>527</v>
      </c>
      <c r="L109" s="261" t="s">
        <v>1143</v>
      </c>
      <c r="M109" s="193" t="s">
        <v>4366</v>
      </c>
    </row>
    <row r="110" spans="1:13" ht="185.25">
      <c r="A110" s="193" t="str">
        <f>B110&amp;C110</f>
        <v>DefinitionsC9</v>
      </c>
      <c r="B110" s="193" t="s">
        <v>1812</v>
      </c>
      <c r="C110" s="193" t="s">
        <v>1840</v>
      </c>
      <c r="D110" s="193" t="s">
        <v>1883</v>
      </c>
      <c r="E110" s="195" t="s">
        <v>1084</v>
      </c>
      <c r="F110" s="195" t="s">
        <v>838</v>
      </c>
      <c r="G110" s="193" t="s">
        <v>666</v>
      </c>
      <c r="H110" s="268" t="s">
        <v>416</v>
      </c>
      <c r="I110" s="193" t="s">
        <v>134</v>
      </c>
      <c r="J110" s="193" t="s">
        <v>2603</v>
      </c>
      <c r="K110" s="196" t="s">
        <v>528</v>
      </c>
      <c r="L110" s="261" t="s">
        <v>229</v>
      </c>
      <c r="M110" s="193" t="s">
        <v>4367</v>
      </c>
    </row>
    <row r="111" spans="1:13" ht="228">
      <c r="A111" s="193" t="str">
        <f t="shared" si="1"/>
        <v>DefinitionsC10</v>
      </c>
      <c r="B111" s="193" t="s">
        <v>1812</v>
      </c>
      <c r="C111" s="193" t="s">
        <v>1841</v>
      </c>
      <c r="D111" s="193" t="s">
        <v>1885</v>
      </c>
      <c r="E111" s="195" t="s">
        <v>1085</v>
      </c>
      <c r="F111" s="195" t="s">
        <v>839</v>
      </c>
      <c r="G111" s="193" t="s">
        <v>667</v>
      </c>
      <c r="H111" s="193" t="s">
        <v>417</v>
      </c>
      <c r="I111" s="193" t="s">
        <v>135</v>
      </c>
      <c r="J111" s="193" t="s">
        <v>2604</v>
      </c>
      <c r="K111" s="196" t="s">
        <v>529</v>
      </c>
      <c r="L111" s="261" t="s">
        <v>230</v>
      </c>
      <c r="M111" s="193" t="s">
        <v>4368</v>
      </c>
    </row>
    <row r="112" spans="1:13" ht="99.75">
      <c r="A112" s="193" t="str">
        <f t="shared" si="1"/>
        <v>DefinitionsC11</v>
      </c>
      <c r="B112" s="193" t="s">
        <v>1812</v>
      </c>
      <c r="C112" s="193" t="s">
        <v>1842</v>
      </c>
      <c r="D112" s="193" t="s">
        <v>1807</v>
      </c>
      <c r="E112" s="195" t="s">
        <v>1086</v>
      </c>
      <c r="F112" s="195" t="s">
        <v>840</v>
      </c>
      <c r="G112" s="193" t="s">
        <v>1978</v>
      </c>
      <c r="H112" s="193" t="s">
        <v>418</v>
      </c>
      <c r="I112" s="193" t="s">
        <v>136</v>
      </c>
      <c r="J112" s="193" t="s">
        <v>1979</v>
      </c>
      <c r="K112" s="196" t="s">
        <v>530</v>
      </c>
      <c r="L112" s="261" t="s">
        <v>1144</v>
      </c>
      <c r="M112" s="193" t="s">
        <v>4369</v>
      </c>
    </row>
    <row r="113" spans="1:13" ht="28.5">
      <c r="A113" s="193" t="str">
        <f t="shared" si="1"/>
        <v>DefinitionsC12</v>
      </c>
      <c r="B113" s="193" t="s">
        <v>1812</v>
      </c>
      <c r="C113" s="193" t="s">
        <v>1843</v>
      </c>
      <c r="D113" s="193" t="s">
        <v>2413</v>
      </c>
      <c r="E113" s="193" t="s">
        <v>1508</v>
      </c>
      <c r="F113" s="195" t="s">
        <v>1996</v>
      </c>
      <c r="G113" s="193" t="s">
        <v>1980</v>
      </c>
      <c r="H113" s="193" t="s">
        <v>1981</v>
      </c>
      <c r="I113" s="193" t="s">
        <v>1982</v>
      </c>
      <c r="J113" s="193" t="s">
        <v>1983</v>
      </c>
      <c r="K113" s="196" t="s">
        <v>531</v>
      </c>
      <c r="L113" s="261" t="s">
        <v>1145</v>
      </c>
      <c r="M113" s="193" t="s">
        <v>4370</v>
      </c>
    </row>
    <row r="114" spans="1:13" ht="156.75">
      <c r="A114" s="193" t="str">
        <f t="shared" si="1"/>
        <v>DefinitionsC13</v>
      </c>
      <c r="B114" s="193" t="s">
        <v>1812</v>
      </c>
      <c r="C114" s="193" t="s">
        <v>1844</v>
      </c>
      <c r="D114" s="193" t="s">
        <v>1887</v>
      </c>
      <c r="E114" s="195" t="s">
        <v>1087</v>
      </c>
      <c r="F114" s="195" t="s">
        <v>841</v>
      </c>
      <c r="G114" s="193" t="s">
        <v>668</v>
      </c>
      <c r="H114" s="271" t="s">
        <v>419</v>
      </c>
      <c r="I114" s="193" t="s">
        <v>137</v>
      </c>
      <c r="J114" s="193" t="s">
        <v>2605</v>
      </c>
      <c r="K114" s="196" t="s">
        <v>532</v>
      </c>
      <c r="L114" s="261" t="s">
        <v>1146</v>
      </c>
      <c r="M114" s="193" t="s">
        <v>4371</v>
      </c>
    </row>
    <row r="115" spans="1:13" ht="42.75">
      <c r="A115" s="193" t="str">
        <f t="shared" si="1"/>
        <v>DefinitionsC14</v>
      </c>
      <c r="B115" s="193" t="s">
        <v>1812</v>
      </c>
      <c r="C115" s="193" t="s">
        <v>1845</v>
      </c>
      <c r="D115" s="193" t="s">
        <v>1888</v>
      </c>
      <c r="E115" s="193" t="s">
        <v>1984</v>
      </c>
      <c r="F115" s="195" t="s">
        <v>1890</v>
      </c>
      <c r="G115" s="193" t="s">
        <v>1889</v>
      </c>
      <c r="H115" s="193" t="s">
        <v>1888</v>
      </c>
      <c r="I115" s="193" t="s">
        <v>138</v>
      </c>
      <c r="J115" s="193" t="s">
        <v>1888</v>
      </c>
      <c r="K115" s="196" t="s">
        <v>533</v>
      </c>
      <c r="L115" s="261" t="s">
        <v>1888</v>
      </c>
      <c r="M115" s="193" t="s">
        <v>4372</v>
      </c>
    </row>
    <row r="116" spans="1:13" ht="42.75">
      <c r="A116" s="193" t="str">
        <f t="shared" si="1"/>
        <v>DefinitionsC15</v>
      </c>
      <c r="B116" s="193" t="s">
        <v>1812</v>
      </c>
      <c r="C116" s="193" t="s">
        <v>1846</v>
      </c>
      <c r="D116" s="193" t="s">
        <v>1502</v>
      </c>
      <c r="E116" s="193" t="s">
        <v>1985</v>
      </c>
      <c r="F116" s="195" t="s">
        <v>1997</v>
      </c>
      <c r="G116" s="193" t="s">
        <v>1514</v>
      </c>
      <c r="H116" s="193" t="s">
        <v>1502</v>
      </c>
      <c r="I116" s="193" t="s">
        <v>139</v>
      </c>
      <c r="J116" s="193" t="s">
        <v>1502</v>
      </c>
      <c r="K116" s="196" t="s">
        <v>1891</v>
      </c>
      <c r="L116" s="261" t="s">
        <v>1502</v>
      </c>
      <c r="M116" s="193" t="s">
        <v>4373</v>
      </c>
    </row>
    <row r="117" spans="1:13" ht="156.75">
      <c r="A117" s="193" t="str">
        <f t="shared" si="1"/>
        <v>DefinitionsC16</v>
      </c>
      <c r="B117" s="193" t="s">
        <v>1812</v>
      </c>
      <c r="C117" s="193" t="s">
        <v>1847</v>
      </c>
      <c r="D117" s="193" t="s">
        <v>1892</v>
      </c>
      <c r="E117" s="195" t="s">
        <v>1088</v>
      </c>
      <c r="F117" s="195" t="s">
        <v>842</v>
      </c>
      <c r="G117" s="193" t="s">
        <v>966</v>
      </c>
      <c r="H117" s="193" t="s">
        <v>420</v>
      </c>
      <c r="I117" s="193" t="s">
        <v>140</v>
      </c>
      <c r="J117" s="193" t="s">
        <v>2573</v>
      </c>
      <c r="K117" s="196" t="s">
        <v>534</v>
      </c>
      <c r="L117" s="261" t="s">
        <v>231</v>
      </c>
      <c r="M117" s="193" t="s">
        <v>4374</v>
      </c>
    </row>
    <row r="118" spans="1:13" ht="213.75">
      <c r="A118" s="193" t="str">
        <f t="shared" si="1"/>
        <v>DefinitionsC17</v>
      </c>
      <c r="B118" s="193" t="s">
        <v>1812</v>
      </c>
      <c r="C118" s="193" t="s">
        <v>1848</v>
      </c>
      <c r="D118" s="193" t="s">
        <v>3519</v>
      </c>
      <c r="E118" s="195" t="s">
        <v>1089</v>
      </c>
      <c r="F118" s="195" t="s">
        <v>4024</v>
      </c>
      <c r="G118" s="193" t="s">
        <v>4109</v>
      </c>
      <c r="H118" s="193" t="s">
        <v>2724</v>
      </c>
      <c r="I118" s="193" t="s">
        <v>141</v>
      </c>
      <c r="J118" s="193" t="s">
        <v>2574</v>
      </c>
      <c r="K118" s="196" t="s">
        <v>535</v>
      </c>
      <c r="L118" s="261" t="s">
        <v>232</v>
      </c>
      <c r="M118" s="193" t="s">
        <v>4375</v>
      </c>
    </row>
    <row r="119" spans="1:13" ht="409.5">
      <c r="A119" s="193" t="str">
        <f t="shared" si="1"/>
        <v>DefinitionsC18</v>
      </c>
      <c r="B119" s="193" t="s">
        <v>1812</v>
      </c>
      <c r="C119" s="193" t="s">
        <v>1849</v>
      </c>
      <c r="D119" s="193" t="s">
        <v>1894</v>
      </c>
      <c r="E119" s="195" t="s">
        <v>731</v>
      </c>
      <c r="F119" s="195" t="s">
        <v>4020</v>
      </c>
      <c r="G119" s="193" t="s">
        <v>967</v>
      </c>
      <c r="H119" s="271" t="s">
        <v>421</v>
      </c>
      <c r="I119" s="193" t="s">
        <v>303</v>
      </c>
      <c r="J119" s="193" t="s">
        <v>2575</v>
      </c>
      <c r="K119" s="196" t="s">
        <v>536</v>
      </c>
      <c r="L119" s="261" t="s">
        <v>233</v>
      </c>
      <c r="M119" s="193" t="s">
        <v>4376</v>
      </c>
    </row>
    <row r="120" spans="1:13" ht="327.75">
      <c r="A120" s="193" t="str">
        <f t="shared" si="1"/>
        <v>DefinitionsC19</v>
      </c>
      <c r="B120" s="193" t="s">
        <v>1812</v>
      </c>
      <c r="C120" s="193" t="s">
        <v>1850</v>
      </c>
      <c r="D120" s="193" t="s">
        <v>1897</v>
      </c>
      <c r="E120" s="195" t="s">
        <v>732</v>
      </c>
      <c r="F120" s="272" t="s">
        <v>843</v>
      </c>
      <c r="G120" s="193" t="s">
        <v>968</v>
      </c>
      <c r="H120" s="193" t="s">
        <v>422</v>
      </c>
      <c r="I120" s="193" t="s">
        <v>304</v>
      </c>
      <c r="J120" s="193" t="s">
        <v>2576</v>
      </c>
      <c r="K120" s="196" t="s">
        <v>537</v>
      </c>
      <c r="L120" s="261" t="s">
        <v>234</v>
      </c>
      <c r="M120" s="193" t="s">
        <v>4377</v>
      </c>
    </row>
    <row r="121" spans="1:13" ht="171">
      <c r="A121" s="193" t="str">
        <f t="shared" si="1"/>
        <v>DefinitionsC20</v>
      </c>
      <c r="B121" s="193" t="s">
        <v>1812</v>
      </c>
      <c r="C121" s="193" t="s">
        <v>1851</v>
      </c>
      <c r="D121" s="193" t="s">
        <v>1899</v>
      </c>
      <c r="E121" s="195" t="s">
        <v>733</v>
      </c>
      <c r="F121" s="272" t="s">
        <v>844</v>
      </c>
      <c r="G121" s="193" t="s">
        <v>969</v>
      </c>
      <c r="H121" s="193" t="s">
        <v>423</v>
      </c>
      <c r="I121" s="193" t="s">
        <v>305</v>
      </c>
      <c r="J121" s="193" t="s">
        <v>2577</v>
      </c>
      <c r="K121" s="196" t="s">
        <v>538</v>
      </c>
      <c r="L121" s="261" t="s">
        <v>235</v>
      </c>
      <c r="M121" s="193" t="s">
        <v>4378</v>
      </c>
    </row>
    <row r="122" spans="1:13" ht="358.5">
      <c r="A122" s="193" t="str">
        <f t="shared" si="1"/>
        <v>DefinitionsC21</v>
      </c>
      <c r="B122" s="193" t="s">
        <v>1812</v>
      </c>
      <c r="C122" s="193" t="s">
        <v>1852</v>
      </c>
      <c r="D122" s="193" t="s">
        <v>1901</v>
      </c>
      <c r="E122" s="195" t="s">
        <v>734</v>
      </c>
      <c r="F122" s="272" t="s">
        <v>584</v>
      </c>
      <c r="G122" s="193" t="s">
        <v>970</v>
      </c>
      <c r="H122" s="268" t="s">
        <v>2749</v>
      </c>
      <c r="I122" s="193" t="s">
        <v>306</v>
      </c>
      <c r="J122" s="193" t="s">
        <v>2578</v>
      </c>
      <c r="K122" s="196" t="s">
        <v>539</v>
      </c>
      <c r="L122" s="261" t="s">
        <v>236</v>
      </c>
      <c r="M122" s="193" t="s">
        <v>4379</v>
      </c>
    </row>
    <row r="123" spans="1:13" ht="327.75">
      <c r="A123" s="193" t="str">
        <f t="shared" si="1"/>
        <v>DefinitionsC22</v>
      </c>
      <c r="B123" s="193" t="s">
        <v>1812</v>
      </c>
      <c r="C123" s="193" t="s">
        <v>1853</v>
      </c>
      <c r="D123" s="193" t="s">
        <v>1090</v>
      </c>
      <c r="E123" s="195" t="s">
        <v>735</v>
      </c>
      <c r="F123" s="272" t="s">
        <v>585</v>
      </c>
      <c r="G123" s="193" t="s">
        <v>971</v>
      </c>
      <c r="H123" s="268" t="s">
        <v>424</v>
      </c>
      <c r="I123" s="193" t="s">
        <v>307</v>
      </c>
      <c r="J123" s="193" t="s">
        <v>2579</v>
      </c>
      <c r="K123" s="196" t="s">
        <v>540</v>
      </c>
      <c r="L123" s="261" t="s">
        <v>237</v>
      </c>
      <c r="M123" s="193" t="s">
        <v>4380</v>
      </c>
    </row>
    <row r="124" spans="1:13" ht="28.5">
      <c r="A124" s="193" t="str">
        <f t="shared" si="1"/>
        <v>DefinitionsC23</v>
      </c>
      <c r="B124" s="193" t="s">
        <v>1812</v>
      </c>
      <c r="C124" s="193" t="s">
        <v>1854</v>
      </c>
      <c r="D124" s="193" t="s">
        <v>1092</v>
      </c>
      <c r="E124" s="193" t="s">
        <v>1509</v>
      </c>
      <c r="F124" s="195" t="s">
        <v>1998</v>
      </c>
      <c r="G124" s="193" t="s">
        <v>1463</v>
      </c>
      <c r="H124" s="193" t="s">
        <v>1464</v>
      </c>
      <c r="I124" s="193" t="s">
        <v>308</v>
      </c>
      <c r="J124" s="193" t="s">
        <v>1465</v>
      </c>
      <c r="K124" s="196" t="s">
        <v>541</v>
      </c>
      <c r="L124" s="261" t="s">
        <v>1147</v>
      </c>
      <c r="M124" s="193" t="s">
        <v>4381</v>
      </c>
    </row>
    <row r="125" spans="1:13" ht="99.75">
      <c r="A125" s="193" t="str">
        <f t="shared" si="1"/>
        <v>DefinitionsC24</v>
      </c>
      <c r="B125" s="193" t="s">
        <v>1812</v>
      </c>
      <c r="C125" s="193" t="s">
        <v>1093</v>
      </c>
      <c r="D125" s="193" t="s">
        <v>1809</v>
      </c>
      <c r="E125" s="195" t="s">
        <v>736</v>
      </c>
      <c r="F125" s="195" t="s">
        <v>1466</v>
      </c>
      <c r="G125" s="193" t="s">
        <v>1467</v>
      </c>
      <c r="H125" s="193" t="s">
        <v>425</v>
      </c>
      <c r="I125" s="193" t="s">
        <v>309</v>
      </c>
      <c r="J125" s="193" t="s">
        <v>1468</v>
      </c>
      <c r="K125" s="196" t="s">
        <v>542</v>
      </c>
      <c r="L125" s="261" t="s">
        <v>1148</v>
      </c>
      <c r="M125" s="193" t="s">
        <v>4382</v>
      </c>
    </row>
    <row r="126" spans="1:13" ht="213.75">
      <c r="A126" s="193" t="str">
        <f t="shared" si="1"/>
        <v>DefinitionsC25</v>
      </c>
      <c r="B126" s="193" t="s">
        <v>1812</v>
      </c>
      <c r="C126" s="193" t="s">
        <v>1094</v>
      </c>
      <c r="D126" s="193" t="s">
        <v>1098</v>
      </c>
      <c r="E126" s="195" t="s">
        <v>737</v>
      </c>
      <c r="F126" s="195" t="s">
        <v>586</v>
      </c>
      <c r="G126" s="193" t="s">
        <v>972</v>
      </c>
      <c r="H126" s="193" t="s">
        <v>2750</v>
      </c>
      <c r="I126" s="193" t="s">
        <v>310</v>
      </c>
      <c r="J126" s="193" t="s">
        <v>2580</v>
      </c>
      <c r="K126" s="196" t="s">
        <v>543</v>
      </c>
      <c r="L126" s="261" t="s">
        <v>238</v>
      </c>
      <c r="M126" s="193" t="s">
        <v>4383</v>
      </c>
    </row>
    <row r="127" spans="1:13" ht="28.5">
      <c r="A127" s="193" t="str">
        <f t="shared" si="1"/>
        <v>DefinitionsC26</v>
      </c>
      <c r="B127" s="193" t="s">
        <v>1812</v>
      </c>
      <c r="C127" s="193" t="s">
        <v>1097</v>
      </c>
      <c r="D127" s="193" t="s">
        <v>1101</v>
      </c>
      <c r="E127" s="195" t="s">
        <v>738</v>
      </c>
      <c r="F127" s="195" t="s">
        <v>587</v>
      </c>
      <c r="G127" s="193" t="s">
        <v>1986</v>
      </c>
      <c r="H127" s="193" t="s">
        <v>1101</v>
      </c>
      <c r="I127" s="193" t="s">
        <v>311</v>
      </c>
      <c r="J127" s="193" t="s">
        <v>1101</v>
      </c>
      <c r="K127" s="196" t="s">
        <v>1101</v>
      </c>
      <c r="L127" s="261" t="s">
        <v>1101</v>
      </c>
      <c r="M127" s="193" t="s">
        <v>4384</v>
      </c>
    </row>
    <row r="128" spans="1:13" ht="189.75">
      <c r="A128" s="193" t="str">
        <f t="shared" si="1"/>
        <v>DefinitionsC27</v>
      </c>
      <c r="B128" s="193" t="s">
        <v>1812</v>
      </c>
      <c r="C128" s="193" t="s">
        <v>1100</v>
      </c>
      <c r="D128" s="193" t="s">
        <v>1104</v>
      </c>
      <c r="E128" s="195" t="s">
        <v>739</v>
      </c>
      <c r="F128" s="195" t="s">
        <v>588</v>
      </c>
      <c r="G128" s="193" t="s">
        <v>973</v>
      </c>
      <c r="H128" s="193" t="s">
        <v>2725</v>
      </c>
      <c r="I128" s="193" t="s">
        <v>312</v>
      </c>
      <c r="J128" s="193" t="s">
        <v>2606</v>
      </c>
      <c r="K128" s="196" t="s">
        <v>544</v>
      </c>
      <c r="L128" s="261" t="s">
        <v>239</v>
      </c>
      <c r="M128" s="193" t="s">
        <v>4385</v>
      </c>
    </row>
    <row r="129" spans="1:13" ht="128.25">
      <c r="A129" s="193" t="str">
        <f>B129&amp;C129</f>
        <v>DefinitionsC28</v>
      </c>
      <c r="B129" s="193" t="s">
        <v>1812</v>
      </c>
      <c r="C129" s="193" t="s">
        <v>1103</v>
      </c>
      <c r="D129" s="193" t="s">
        <v>1108</v>
      </c>
      <c r="E129" s="195" t="s">
        <v>740</v>
      </c>
      <c r="F129" s="195" t="s">
        <v>589</v>
      </c>
      <c r="G129" s="193" t="s">
        <v>974</v>
      </c>
      <c r="H129" s="193" t="s">
        <v>708</v>
      </c>
      <c r="I129" s="193" t="s">
        <v>313</v>
      </c>
      <c r="J129" s="193" t="s">
        <v>2607</v>
      </c>
      <c r="K129" s="196" t="s">
        <v>545</v>
      </c>
      <c r="L129" s="261" t="s">
        <v>240</v>
      </c>
      <c r="M129" s="193" t="s">
        <v>4386</v>
      </c>
    </row>
    <row r="130" spans="1:13" ht="252">
      <c r="A130" s="193" t="str">
        <f t="shared" si="1"/>
        <v>DefinitionsC29</v>
      </c>
      <c r="B130" s="193" t="s">
        <v>1812</v>
      </c>
      <c r="C130" s="193" t="s">
        <v>1106</v>
      </c>
      <c r="D130" s="193" t="s">
        <v>1112</v>
      </c>
      <c r="E130" s="195" t="s">
        <v>741</v>
      </c>
      <c r="F130" s="195" t="s">
        <v>4110</v>
      </c>
      <c r="G130" s="193" t="s">
        <v>975</v>
      </c>
      <c r="H130" s="193" t="s">
        <v>2726</v>
      </c>
      <c r="I130" s="193" t="s">
        <v>314</v>
      </c>
      <c r="J130" s="193" t="s">
        <v>2581</v>
      </c>
      <c r="K130" s="196" t="s">
        <v>546</v>
      </c>
      <c r="L130" s="261" t="s">
        <v>241</v>
      </c>
      <c r="M130" s="193" t="s">
        <v>4387</v>
      </c>
    </row>
    <row r="131" spans="1:13" ht="270.75">
      <c r="A131" s="193" t="str">
        <f t="shared" si="1"/>
        <v>DefinitionsC30</v>
      </c>
      <c r="B131" s="193" t="s">
        <v>1812</v>
      </c>
      <c r="C131" s="193" t="s">
        <v>1111</v>
      </c>
      <c r="D131" s="193" t="s">
        <v>1115</v>
      </c>
      <c r="E131" s="273" t="s">
        <v>4112</v>
      </c>
      <c r="F131" s="274" t="s">
        <v>4111</v>
      </c>
      <c r="G131" s="193" t="s">
        <v>976</v>
      </c>
      <c r="H131" s="195" t="s">
        <v>426</v>
      </c>
      <c r="I131" s="193" t="s">
        <v>315</v>
      </c>
      <c r="J131" s="193" t="s">
        <v>2582</v>
      </c>
      <c r="K131" s="196" t="s">
        <v>547</v>
      </c>
      <c r="L131" s="261" t="s">
        <v>242</v>
      </c>
      <c r="M131" s="193" t="s">
        <v>4388</v>
      </c>
    </row>
    <row r="132" spans="1:13" ht="256.5">
      <c r="A132" s="193" t="str">
        <f t="shared" si="1"/>
        <v>DefinitionsC31</v>
      </c>
      <c r="B132" s="193" t="s">
        <v>1812</v>
      </c>
      <c r="C132" s="193" t="s">
        <v>1114</v>
      </c>
      <c r="D132" s="193" t="s">
        <v>773</v>
      </c>
      <c r="E132" s="195" t="s">
        <v>742</v>
      </c>
      <c r="F132" s="195" t="s">
        <v>4113</v>
      </c>
      <c r="G132" s="193" t="s">
        <v>977</v>
      </c>
      <c r="H132" s="195" t="s">
        <v>427</v>
      </c>
      <c r="I132" s="193" t="s">
        <v>316</v>
      </c>
      <c r="J132" s="193" t="s">
        <v>2608</v>
      </c>
      <c r="K132" s="196" t="s">
        <v>548</v>
      </c>
      <c r="L132" s="261" t="s">
        <v>243</v>
      </c>
      <c r="M132" s="193" t="s">
        <v>4389</v>
      </c>
    </row>
    <row r="133" spans="1:13" ht="28.5">
      <c r="A133" s="193" t="str">
        <f t="shared" si="1"/>
        <v>DeclarationD2</v>
      </c>
      <c r="B133" s="193" t="s">
        <v>1855</v>
      </c>
      <c r="C133" s="193" t="s">
        <v>1865</v>
      </c>
      <c r="D133" s="193" t="s">
        <v>774</v>
      </c>
      <c r="E133" s="193" t="s">
        <v>774</v>
      </c>
      <c r="F133" s="195" t="s">
        <v>774</v>
      </c>
      <c r="G133" s="193" t="s">
        <v>774</v>
      </c>
      <c r="H133" s="193" t="s">
        <v>774</v>
      </c>
      <c r="I133" s="193" t="s">
        <v>774</v>
      </c>
      <c r="J133" s="193" t="s">
        <v>774</v>
      </c>
      <c r="K133" s="193" t="s">
        <v>774</v>
      </c>
      <c r="L133" s="261" t="s">
        <v>774</v>
      </c>
      <c r="M133" s="261" t="s">
        <v>774</v>
      </c>
    </row>
    <row r="134" spans="1:13" s="220" customFormat="1" ht="28.5">
      <c r="A134" s="193" t="str">
        <f t="shared" si="1"/>
        <v>DeclarationF3</v>
      </c>
      <c r="B134" s="193" t="s">
        <v>1855</v>
      </c>
      <c r="C134" s="193" t="s">
        <v>3513</v>
      </c>
      <c r="D134" s="193" t="s">
        <v>3514</v>
      </c>
      <c r="E134" s="193" t="s">
        <v>3530</v>
      </c>
      <c r="F134" s="193" t="s">
        <v>3531</v>
      </c>
      <c r="G134" s="193" t="s">
        <v>3532</v>
      </c>
      <c r="H134" s="193" t="s">
        <v>3533</v>
      </c>
      <c r="I134" s="193" t="s">
        <v>3534</v>
      </c>
      <c r="J134" s="193" t="s">
        <v>3535</v>
      </c>
      <c r="K134" s="193" t="s">
        <v>3536</v>
      </c>
      <c r="L134" s="193" t="s">
        <v>3537</v>
      </c>
      <c r="M134" s="193" t="s">
        <v>4390</v>
      </c>
    </row>
    <row r="135" spans="1:13" s="220" customFormat="1" ht="28.5">
      <c r="A135" s="193" t="str">
        <f t="shared" si="1"/>
        <v>DeclarationI3</v>
      </c>
      <c r="B135" s="193" t="s">
        <v>1855</v>
      </c>
      <c r="C135" s="193" t="s">
        <v>3515</v>
      </c>
      <c r="D135" s="193" t="s">
        <v>3516</v>
      </c>
      <c r="E135" s="193" t="s">
        <v>3538</v>
      </c>
      <c r="F135" s="193" t="s">
        <v>3539</v>
      </c>
      <c r="G135" s="193" t="s">
        <v>3540</v>
      </c>
      <c r="H135" s="193" t="s">
        <v>3541</v>
      </c>
      <c r="I135" s="193" t="s">
        <v>3542</v>
      </c>
      <c r="J135" s="193" t="s">
        <v>3543</v>
      </c>
      <c r="K135" s="193" t="s">
        <v>3544</v>
      </c>
      <c r="L135" s="193" t="s">
        <v>3545</v>
      </c>
      <c r="M135" s="193" t="s">
        <v>4391</v>
      </c>
    </row>
    <row r="136" spans="1:13" s="220" customFormat="1">
      <c r="A136" s="193" t="str">
        <f t="shared" si="1"/>
        <v>DeclarationI4</v>
      </c>
      <c r="B136" s="193" t="s">
        <v>1855</v>
      </c>
      <c r="C136" s="193" t="s">
        <v>2504</v>
      </c>
      <c r="D136" s="193" t="s">
        <v>1797</v>
      </c>
      <c r="E136" s="193" t="s">
        <v>3546</v>
      </c>
      <c r="F136" s="193" t="s">
        <v>3547</v>
      </c>
      <c r="G136" s="193" t="s">
        <v>3548</v>
      </c>
      <c r="H136" s="193" t="s">
        <v>3549</v>
      </c>
      <c r="I136" s="193" t="s">
        <v>3550</v>
      </c>
      <c r="J136" s="193" t="s">
        <v>3551</v>
      </c>
      <c r="K136" s="193" t="s">
        <v>3552</v>
      </c>
      <c r="L136" s="193" t="s">
        <v>3553</v>
      </c>
      <c r="M136" s="193" t="s">
        <v>4392</v>
      </c>
    </row>
    <row r="137" spans="1:13" ht="71.25">
      <c r="A137" s="193" t="str">
        <f t="shared" si="1"/>
        <v>DeclarationB4</v>
      </c>
      <c r="B137" s="193" t="s">
        <v>1855</v>
      </c>
      <c r="C137" s="193" t="s">
        <v>1814</v>
      </c>
      <c r="D137" s="193" t="s">
        <v>1476</v>
      </c>
      <c r="E137" s="193" t="s">
        <v>743</v>
      </c>
      <c r="F137" s="195" t="s">
        <v>1999</v>
      </c>
      <c r="G137" s="193" t="s">
        <v>1515</v>
      </c>
      <c r="H137" s="193" t="s">
        <v>669</v>
      </c>
      <c r="I137" s="193" t="s">
        <v>317</v>
      </c>
      <c r="J137" s="193" t="s">
        <v>2583</v>
      </c>
      <c r="K137" s="196" t="s">
        <v>549</v>
      </c>
      <c r="L137" s="261" t="s">
        <v>853</v>
      </c>
      <c r="M137" s="193" t="s">
        <v>4393</v>
      </c>
    </row>
    <row r="138" spans="1:13" ht="28.5">
      <c r="A138" s="193" t="str">
        <f t="shared" si="1"/>
        <v>DeclarationB6</v>
      </c>
      <c r="B138" s="193" t="s">
        <v>1855</v>
      </c>
      <c r="C138" s="193" t="s">
        <v>1816</v>
      </c>
      <c r="D138" s="193" t="s">
        <v>4811</v>
      </c>
      <c r="E138" s="193" t="s">
        <v>4819</v>
      </c>
      <c r="F138" s="195" t="s">
        <v>4825</v>
      </c>
      <c r="G138" s="193" t="s">
        <v>4831</v>
      </c>
      <c r="H138" s="193" t="s">
        <v>4837</v>
      </c>
      <c r="I138" s="193" t="s">
        <v>4843</v>
      </c>
      <c r="J138" s="193" t="s">
        <v>4849</v>
      </c>
      <c r="K138" s="196" t="s">
        <v>4855</v>
      </c>
      <c r="L138" s="261" t="s">
        <v>4861</v>
      </c>
      <c r="M138" s="193" t="s">
        <v>4867</v>
      </c>
    </row>
    <row r="139" spans="1:13" ht="99.75">
      <c r="A139" s="193" t="str">
        <f t="shared" si="1"/>
        <v>DeclarationB7</v>
      </c>
      <c r="B139" s="193" t="s">
        <v>1855</v>
      </c>
      <c r="C139" s="193" t="s">
        <v>1817</v>
      </c>
      <c r="D139" s="193" t="s">
        <v>1927</v>
      </c>
      <c r="E139" s="193" t="s">
        <v>1771</v>
      </c>
      <c r="F139" s="195" t="s">
        <v>1772</v>
      </c>
      <c r="G139" s="193" t="s">
        <v>1773</v>
      </c>
      <c r="H139" s="193" t="s">
        <v>670</v>
      </c>
      <c r="I139" s="193" t="s">
        <v>318</v>
      </c>
      <c r="J139" s="193" t="s">
        <v>2439</v>
      </c>
      <c r="K139" s="196" t="s">
        <v>550</v>
      </c>
      <c r="L139" s="261" t="s">
        <v>854</v>
      </c>
      <c r="M139" s="193" t="s">
        <v>4394</v>
      </c>
    </row>
    <row r="140" spans="1:13" ht="17.25">
      <c r="A140" s="193" t="str">
        <f t="shared" si="1"/>
        <v>DeclarationB8</v>
      </c>
      <c r="B140" s="193" t="s">
        <v>1855</v>
      </c>
      <c r="C140" s="193" t="s">
        <v>1818</v>
      </c>
      <c r="D140" s="193" t="s">
        <v>1473</v>
      </c>
      <c r="E140" s="193" t="s">
        <v>2727</v>
      </c>
      <c r="F140" s="195" t="s">
        <v>2002</v>
      </c>
      <c r="G140" s="193" t="s">
        <v>1987</v>
      </c>
      <c r="H140" s="193" t="s">
        <v>1516</v>
      </c>
      <c r="I140" s="193" t="s">
        <v>319</v>
      </c>
      <c r="J140" s="193" t="s">
        <v>1517</v>
      </c>
      <c r="K140" s="196" t="s">
        <v>551</v>
      </c>
      <c r="L140" s="261" t="s">
        <v>855</v>
      </c>
      <c r="M140" s="193" t="s">
        <v>4395</v>
      </c>
    </row>
    <row r="141" spans="1:13" ht="17.25">
      <c r="A141" s="193" t="str">
        <f t="shared" si="1"/>
        <v>DeclarationB9</v>
      </c>
      <c r="B141" s="193" t="s">
        <v>1855</v>
      </c>
      <c r="C141" s="193" t="s">
        <v>1819</v>
      </c>
      <c r="D141" s="193" t="s">
        <v>914</v>
      </c>
      <c r="E141" s="195" t="s">
        <v>472</v>
      </c>
      <c r="F141" s="195" t="s">
        <v>590</v>
      </c>
      <c r="G141" s="193" t="s">
        <v>978</v>
      </c>
      <c r="H141" s="193" t="s">
        <v>1518</v>
      </c>
      <c r="I141" s="193" t="s">
        <v>320</v>
      </c>
      <c r="J141" s="193" t="s">
        <v>4078</v>
      </c>
      <c r="K141" s="196" t="s">
        <v>552</v>
      </c>
      <c r="L141" s="261" t="s">
        <v>856</v>
      </c>
      <c r="M141" s="193" t="s">
        <v>4396</v>
      </c>
    </row>
    <row r="142" spans="1:13" ht="28.5">
      <c r="A142" s="193" t="str">
        <f t="shared" si="1"/>
        <v>DeclarationB10</v>
      </c>
      <c r="B142" s="193" t="s">
        <v>1855</v>
      </c>
      <c r="C142" s="193" t="s">
        <v>931</v>
      </c>
      <c r="D142" s="193" t="s">
        <v>928</v>
      </c>
      <c r="E142" s="193" t="s">
        <v>744</v>
      </c>
      <c r="F142" s="195" t="s">
        <v>591</v>
      </c>
      <c r="G142" s="193" t="s">
        <v>979</v>
      </c>
      <c r="H142" s="193" t="s">
        <v>932</v>
      </c>
      <c r="I142" s="193" t="s">
        <v>321</v>
      </c>
      <c r="J142" s="193" t="s">
        <v>4079</v>
      </c>
      <c r="K142" s="196" t="s">
        <v>553</v>
      </c>
      <c r="L142" s="261" t="s">
        <v>935</v>
      </c>
      <c r="M142" s="193" t="s">
        <v>4397</v>
      </c>
    </row>
    <row r="143" spans="1:13" ht="28.5">
      <c r="A143" s="193" t="str">
        <f>B143&amp;C143</f>
        <v>DeclarationB10A</v>
      </c>
      <c r="B143" s="193" t="s">
        <v>1855</v>
      </c>
      <c r="C143" s="193" t="s">
        <v>2728</v>
      </c>
      <c r="D143" s="193" t="s">
        <v>928</v>
      </c>
      <c r="E143" s="193" t="s">
        <v>744</v>
      </c>
      <c r="F143" s="195" t="s">
        <v>591</v>
      </c>
      <c r="G143" s="193" t="s">
        <v>979</v>
      </c>
      <c r="H143" s="193" t="s">
        <v>932</v>
      </c>
      <c r="I143" s="193" t="s">
        <v>321</v>
      </c>
      <c r="J143" s="193" t="s">
        <v>4079</v>
      </c>
      <c r="K143" s="196" t="s">
        <v>553</v>
      </c>
      <c r="L143" s="261" t="s">
        <v>935</v>
      </c>
      <c r="M143" s="193" t="s">
        <v>4397</v>
      </c>
    </row>
    <row r="144" spans="1:13" ht="28.5">
      <c r="A144" s="193" t="str">
        <f>B144&amp;C144</f>
        <v>DeclarationB10C</v>
      </c>
      <c r="B144" s="193" t="s">
        <v>1855</v>
      </c>
      <c r="C144" s="193" t="s">
        <v>2729</v>
      </c>
      <c r="D144" s="193" t="s">
        <v>929</v>
      </c>
      <c r="E144" s="193" t="s">
        <v>2730</v>
      </c>
      <c r="F144" s="195" t="s">
        <v>592</v>
      </c>
      <c r="G144" s="193" t="s">
        <v>980</v>
      </c>
      <c r="H144" s="193" t="s">
        <v>933</v>
      </c>
      <c r="I144" s="193" t="s">
        <v>322</v>
      </c>
      <c r="J144" s="193" t="s">
        <v>4080</v>
      </c>
      <c r="K144" s="196" t="s">
        <v>554</v>
      </c>
      <c r="L144" s="261" t="s">
        <v>936</v>
      </c>
      <c r="M144" s="193" t="s">
        <v>4398</v>
      </c>
    </row>
    <row r="145" spans="1:13" ht="42.75">
      <c r="A145" s="193" t="str">
        <f>B145&amp;C145</f>
        <v>DeclarationB10B</v>
      </c>
      <c r="B145" s="193" t="s">
        <v>1855</v>
      </c>
      <c r="C145" s="193" t="s">
        <v>2731</v>
      </c>
      <c r="D145" s="193" t="s">
        <v>930</v>
      </c>
      <c r="E145" s="195" t="s">
        <v>745</v>
      </c>
      <c r="F145" s="195" t="s">
        <v>504</v>
      </c>
      <c r="G145" s="193" t="s">
        <v>981</v>
      </c>
      <c r="H145" s="193" t="s">
        <v>671</v>
      </c>
      <c r="I145" s="193" t="s">
        <v>323</v>
      </c>
      <c r="J145" s="193" t="s">
        <v>934</v>
      </c>
      <c r="K145" s="196" t="s">
        <v>555</v>
      </c>
      <c r="L145" s="261" t="s">
        <v>937</v>
      </c>
      <c r="M145" s="193" t="s">
        <v>4399</v>
      </c>
    </row>
    <row r="146" spans="1:13" s="220" customFormat="1" ht="42.75">
      <c r="A146" s="193" t="str">
        <f>B146&amp;C146</f>
        <v>DeclarationD11</v>
      </c>
      <c r="B146" s="193" t="s">
        <v>1855</v>
      </c>
      <c r="C146" s="193" t="s">
        <v>3052</v>
      </c>
      <c r="D146" s="193" t="s">
        <v>3051</v>
      </c>
      <c r="E146" s="193" t="s">
        <v>3554</v>
      </c>
      <c r="F146" s="193" t="s">
        <v>3555</v>
      </c>
      <c r="G146" s="193" t="s">
        <v>3556</v>
      </c>
      <c r="H146" s="193" t="s">
        <v>3557</v>
      </c>
      <c r="I146" s="193" t="s">
        <v>3558</v>
      </c>
      <c r="J146" s="193" t="s">
        <v>3559</v>
      </c>
      <c r="K146" s="193" t="s">
        <v>3560</v>
      </c>
      <c r="L146" s="193" t="s">
        <v>3561</v>
      </c>
      <c r="M146" s="193" t="s">
        <v>4400</v>
      </c>
    </row>
    <row r="147" spans="1:13" ht="42.75">
      <c r="A147" s="193" t="str">
        <f t="shared" si="1"/>
        <v>DeclarationB12</v>
      </c>
      <c r="B147" s="193" t="s">
        <v>1855</v>
      </c>
      <c r="C147" s="193" t="s">
        <v>1822</v>
      </c>
      <c r="D147" s="193" t="s">
        <v>875</v>
      </c>
      <c r="E147" s="195" t="s">
        <v>746</v>
      </c>
      <c r="F147" s="195" t="s">
        <v>2003</v>
      </c>
      <c r="G147" s="193" t="s">
        <v>1988</v>
      </c>
      <c r="H147" s="193" t="s">
        <v>672</v>
      </c>
      <c r="I147" s="193" t="s">
        <v>324</v>
      </c>
      <c r="J147" s="193" t="s">
        <v>4081</v>
      </c>
      <c r="K147" s="196" t="s">
        <v>556</v>
      </c>
      <c r="L147" s="261" t="s">
        <v>857</v>
      </c>
      <c r="M147" s="193" t="s">
        <v>4401</v>
      </c>
    </row>
    <row r="148" spans="1:13" ht="28.5">
      <c r="A148" s="193" t="str">
        <f t="shared" si="1"/>
        <v>DeclarationB13</v>
      </c>
      <c r="B148" s="193" t="s">
        <v>1855</v>
      </c>
      <c r="C148" s="193" t="s">
        <v>1823</v>
      </c>
      <c r="D148" s="193" t="s">
        <v>876</v>
      </c>
      <c r="E148" s="195" t="s">
        <v>747</v>
      </c>
      <c r="F148" s="195" t="s">
        <v>593</v>
      </c>
      <c r="G148" s="193" t="s">
        <v>982</v>
      </c>
      <c r="H148" s="193" t="s">
        <v>673</v>
      </c>
      <c r="I148" s="193" t="s">
        <v>325</v>
      </c>
      <c r="J148" s="193" t="s">
        <v>4082</v>
      </c>
      <c r="K148" s="196" t="s">
        <v>557</v>
      </c>
      <c r="L148" s="261" t="s">
        <v>78</v>
      </c>
      <c r="M148" s="193" t="s">
        <v>4402</v>
      </c>
    </row>
    <row r="149" spans="1:13" ht="28.5">
      <c r="A149" s="193" t="str">
        <f t="shared" si="1"/>
        <v>DeclarationB14</v>
      </c>
      <c r="B149" s="193" t="s">
        <v>1855</v>
      </c>
      <c r="C149" s="193" t="s">
        <v>1824</v>
      </c>
      <c r="D149" s="193" t="s">
        <v>1470</v>
      </c>
      <c r="E149" s="195" t="s">
        <v>748</v>
      </c>
      <c r="F149" s="195" t="s">
        <v>2004</v>
      </c>
      <c r="G149" s="193" t="s">
        <v>1989</v>
      </c>
      <c r="H149" s="193" t="s">
        <v>1519</v>
      </c>
      <c r="I149" s="193" t="s">
        <v>326</v>
      </c>
      <c r="J149" s="193" t="s">
        <v>1519</v>
      </c>
      <c r="K149" s="196" t="s">
        <v>558</v>
      </c>
      <c r="L149" s="261" t="s">
        <v>858</v>
      </c>
      <c r="M149" s="193" t="s">
        <v>4403</v>
      </c>
    </row>
    <row r="150" spans="1:13" ht="28.5">
      <c r="A150" s="193" t="str">
        <f t="shared" si="1"/>
        <v>DeclarationB15</v>
      </c>
      <c r="B150" s="193" t="s">
        <v>1855</v>
      </c>
      <c r="C150" s="193" t="s">
        <v>1825</v>
      </c>
      <c r="D150" s="193" t="s">
        <v>877</v>
      </c>
      <c r="E150" s="193" t="s">
        <v>2732</v>
      </c>
      <c r="F150" s="195" t="s">
        <v>594</v>
      </c>
      <c r="G150" s="193" t="s">
        <v>1520</v>
      </c>
      <c r="H150" s="193" t="s">
        <v>674</v>
      </c>
      <c r="I150" s="193" t="s">
        <v>327</v>
      </c>
      <c r="J150" s="193" t="s">
        <v>4083</v>
      </c>
      <c r="K150" s="196" t="s">
        <v>559</v>
      </c>
      <c r="L150" s="261" t="s">
        <v>244</v>
      </c>
      <c r="M150" s="193" t="s">
        <v>4404</v>
      </c>
    </row>
    <row r="151" spans="1:13" ht="28.5">
      <c r="A151" s="193" t="str">
        <f t="shared" si="1"/>
        <v>DeclarationB16</v>
      </c>
      <c r="B151" s="193" t="s">
        <v>1855</v>
      </c>
      <c r="C151" s="193" t="s">
        <v>1826</v>
      </c>
      <c r="D151" s="193" t="s">
        <v>878</v>
      </c>
      <c r="E151" s="193" t="s">
        <v>2733</v>
      </c>
      <c r="F151" s="195" t="s">
        <v>595</v>
      </c>
      <c r="G151" s="193" t="s">
        <v>1990</v>
      </c>
      <c r="H151" s="193" t="s">
        <v>675</v>
      </c>
      <c r="I151" s="193" t="s">
        <v>328</v>
      </c>
      <c r="J151" s="193" t="s">
        <v>4084</v>
      </c>
      <c r="K151" s="196" t="s">
        <v>560</v>
      </c>
      <c r="L151" s="261" t="s">
        <v>245</v>
      </c>
      <c r="M151" s="193" t="s">
        <v>4405</v>
      </c>
    </row>
    <row r="152" spans="1:13" ht="28.5">
      <c r="A152" s="193" t="str">
        <f t="shared" si="1"/>
        <v>DeclarationB17</v>
      </c>
      <c r="B152" s="193" t="s">
        <v>1855</v>
      </c>
      <c r="C152" s="193" t="s">
        <v>1827</v>
      </c>
      <c r="D152" s="193" t="s">
        <v>879</v>
      </c>
      <c r="E152" s="193" t="s">
        <v>2734</v>
      </c>
      <c r="F152" s="195" t="s">
        <v>596</v>
      </c>
      <c r="G152" s="193" t="s">
        <v>983</v>
      </c>
      <c r="H152" s="193" t="s">
        <v>676</v>
      </c>
      <c r="I152" s="193" t="s">
        <v>329</v>
      </c>
      <c r="J152" s="193" t="s">
        <v>4085</v>
      </c>
      <c r="K152" s="196" t="s">
        <v>561</v>
      </c>
      <c r="L152" s="261" t="s">
        <v>246</v>
      </c>
      <c r="M152" s="193" t="s">
        <v>4406</v>
      </c>
    </row>
    <row r="153" spans="1:13" ht="28.5">
      <c r="A153" s="193" t="str">
        <f t="shared" si="1"/>
        <v>DeclarationB18</v>
      </c>
      <c r="B153" s="193" t="s">
        <v>1855</v>
      </c>
      <c r="C153" s="193" t="s">
        <v>1828</v>
      </c>
      <c r="D153" s="193" t="s">
        <v>918</v>
      </c>
      <c r="E153" s="193" t="s">
        <v>2735</v>
      </c>
      <c r="F153" s="195" t="s">
        <v>1866</v>
      </c>
      <c r="G153" s="193" t="s">
        <v>984</v>
      </c>
      <c r="H153" s="193" t="s">
        <v>182</v>
      </c>
      <c r="I153" s="193" t="s">
        <v>330</v>
      </c>
      <c r="J153" s="193" t="s">
        <v>2613</v>
      </c>
      <c r="K153" s="196" t="s">
        <v>562</v>
      </c>
      <c r="L153" s="261" t="s">
        <v>247</v>
      </c>
      <c r="M153" s="193" t="s">
        <v>4407</v>
      </c>
    </row>
    <row r="154" spans="1:13" ht="28.5">
      <c r="A154" s="193" t="str">
        <f t="shared" si="1"/>
        <v>DeclarationB19</v>
      </c>
      <c r="B154" s="193" t="s">
        <v>1855</v>
      </c>
      <c r="C154" s="193" t="s">
        <v>1829</v>
      </c>
      <c r="D154" s="193" t="s">
        <v>919</v>
      </c>
      <c r="E154" s="193" t="s">
        <v>2736</v>
      </c>
      <c r="F154" s="195" t="s">
        <v>1867</v>
      </c>
      <c r="G154" s="193" t="s">
        <v>985</v>
      </c>
      <c r="H154" s="193" t="s">
        <v>1176</v>
      </c>
      <c r="I154" s="193" t="s">
        <v>331</v>
      </c>
      <c r="J154" s="193" t="s">
        <v>4086</v>
      </c>
      <c r="K154" s="196" t="s">
        <v>563</v>
      </c>
      <c r="L154" s="261" t="s">
        <v>248</v>
      </c>
      <c r="M154" s="193" t="s">
        <v>4408</v>
      </c>
    </row>
    <row r="155" spans="1:13" ht="28.5">
      <c r="A155" s="193" t="str">
        <f t="shared" si="1"/>
        <v>DeclarationB20</v>
      </c>
      <c r="B155" s="193" t="s">
        <v>1855</v>
      </c>
      <c r="C155" s="193" t="s">
        <v>1830</v>
      </c>
      <c r="D155" s="193" t="s">
        <v>920</v>
      </c>
      <c r="E155" s="193" t="s">
        <v>2737</v>
      </c>
      <c r="F155" s="195" t="s">
        <v>1868</v>
      </c>
      <c r="G155" s="193" t="s">
        <v>986</v>
      </c>
      <c r="H155" s="193" t="s">
        <v>677</v>
      </c>
      <c r="I155" s="193" t="s">
        <v>332</v>
      </c>
      <c r="J155" s="193" t="s">
        <v>4087</v>
      </c>
      <c r="K155" s="196" t="s">
        <v>564</v>
      </c>
      <c r="L155" s="261" t="s">
        <v>249</v>
      </c>
      <c r="M155" s="193" t="s">
        <v>4409</v>
      </c>
    </row>
    <row r="156" spans="1:13" ht="28.5">
      <c r="A156" s="193" t="str">
        <f t="shared" si="1"/>
        <v>DeclarationB21</v>
      </c>
      <c r="B156" s="193" t="s">
        <v>1855</v>
      </c>
      <c r="C156" s="193" t="s">
        <v>1831</v>
      </c>
      <c r="D156" s="193" t="s">
        <v>921</v>
      </c>
      <c r="E156" s="193" t="s">
        <v>2738</v>
      </c>
      <c r="F156" s="195" t="s">
        <v>597</v>
      </c>
      <c r="G156" s="193" t="s">
        <v>987</v>
      </c>
      <c r="H156" s="193" t="s">
        <v>678</v>
      </c>
      <c r="I156" s="193" t="s">
        <v>333</v>
      </c>
      <c r="J156" s="193" t="s">
        <v>4088</v>
      </c>
      <c r="K156" s="196" t="s">
        <v>565</v>
      </c>
      <c r="L156" s="261" t="s">
        <v>250</v>
      </c>
      <c r="M156" s="193" t="s">
        <v>4410</v>
      </c>
    </row>
    <row r="157" spans="1:13" ht="28.5">
      <c r="A157" s="193" t="str">
        <f t="shared" si="1"/>
        <v>DeclarationB22</v>
      </c>
      <c r="B157" s="193" t="s">
        <v>1855</v>
      </c>
      <c r="C157" s="193" t="s">
        <v>1832</v>
      </c>
      <c r="D157" s="193" t="s">
        <v>880</v>
      </c>
      <c r="E157" s="193" t="s">
        <v>2739</v>
      </c>
      <c r="F157" s="195" t="s">
        <v>2005</v>
      </c>
      <c r="G157" s="193" t="s">
        <v>988</v>
      </c>
      <c r="H157" s="193" t="s">
        <v>679</v>
      </c>
      <c r="I157" s="193" t="s">
        <v>334</v>
      </c>
      <c r="J157" s="193" t="s">
        <v>2614</v>
      </c>
      <c r="K157" s="196" t="s">
        <v>566</v>
      </c>
      <c r="L157" s="261" t="s">
        <v>251</v>
      </c>
      <c r="M157" s="193" t="s">
        <v>4411</v>
      </c>
    </row>
    <row r="158" spans="1:13" ht="42.75">
      <c r="A158" s="193" t="str">
        <f t="shared" si="1"/>
        <v>DeclarationB24</v>
      </c>
      <c r="B158" s="193" t="s">
        <v>1855</v>
      </c>
      <c r="C158" s="193" t="s">
        <v>1863</v>
      </c>
      <c r="D158" s="193" t="s">
        <v>2751</v>
      </c>
      <c r="E158" s="195" t="s">
        <v>749</v>
      </c>
      <c r="F158" s="195" t="s">
        <v>598</v>
      </c>
      <c r="G158" s="193" t="s">
        <v>989</v>
      </c>
      <c r="H158" s="193" t="s">
        <v>680</v>
      </c>
      <c r="I158" s="193" t="s">
        <v>335</v>
      </c>
      <c r="J158" s="193" t="s">
        <v>4089</v>
      </c>
      <c r="K158" s="196" t="s">
        <v>567</v>
      </c>
      <c r="L158" s="261" t="s">
        <v>859</v>
      </c>
      <c r="M158" s="193" t="s">
        <v>4412</v>
      </c>
    </row>
    <row r="159" spans="1:13" ht="28.5">
      <c r="A159" s="193" t="str">
        <f>B159&amp;C159</f>
        <v>DeclarationB25</v>
      </c>
      <c r="B159" s="193" t="s">
        <v>1855</v>
      </c>
      <c r="C159" s="193" t="s">
        <v>890</v>
      </c>
      <c r="D159" s="194" t="s">
        <v>2776</v>
      </c>
      <c r="E159" s="194" t="s">
        <v>2840</v>
      </c>
      <c r="F159" s="208" t="s">
        <v>4021</v>
      </c>
      <c r="G159" s="194" t="s">
        <v>2841</v>
      </c>
      <c r="H159" s="194" t="s">
        <v>2842</v>
      </c>
      <c r="I159" s="194" t="s">
        <v>2843</v>
      </c>
      <c r="J159" s="194" t="s">
        <v>2844</v>
      </c>
      <c r="K159" s="194" t="s">
        <v>2845</v>
      </c>
      <c r="L159" s="194" t="s">
        <v>2846</v>
      </c>
      <c r="M159" s="194" t="s">
        <v>4413</v>
      </c>
    </row>
    <row r="160" spans="1:13" ht="63.75">
      <c r="A160" s="193" t="str">
        <f t="shared" si="1"/>
        <v>DeclarationB31</v>
      </c>
      <c r="B160" s="193" t="s">
        <v>1855</v>
      </c>
      <c r="C160" s="193" t="s">
        <v>891</v>
      </c>
      <c r="D160" s="194" t="s">
        <v>2777</v>
      </c>
      <c r="E160" s="194" t="s">
        <v>4147</v>
      </c>
      <c r="F160" s="208" t="s">
        <v>4143</v>
      </c>
      <c r="G160" s="194" t="s">
        <v>2847</v>
      </c>
      <c r="H160" s="194" t="s">
        <v>2848</v>
      </c>
      <c r="I160" s="194" t="s">
        <v>2849</v>
      </c>
      <c r="J160" s="194" t="s">
        <v>2850</v>
      </c>
      <c r="K160" s="194" t="s">
        <v>2851</v>
      </c>
      <c r="L160" s="194" t="s">
        <v>2852</v>
      </c>
      <c r="M160" s="194" t="s">
        <v>4414</v>
      </c>
    </row>
    <row r="161" spans="1:13" ht="51">
      <c r="A161" s="193" t="str">
        <f t="shared" si="1"/>
        <v>DeclarationB37</v>
      </c>
      <c r="B161" s="193" t="s">
        <v>1855</v>
      </c>
      <c r="C161" s="193" t="s">
        <v>892</v>
      </c>
      <c r="D161" s="194" t="s">
        <v>4276</v>
      </c>
      <c r="E161" s="247" t="s">
        <v>4689</v>
      </c>
      <c r="F161" s="208" t="s">
        <v>4690</v>
      </c>
      <c r="G161" s="247" t="s">
        <v>4691</v>
      </c>
      <c r="H161" s="247" t="s">
        <v>4692</v>
      </c>
      <c r="I161" s="247" t="s">
        <v>4693</v>
      </c>
      <c r="J161" s="275" t="s">
        <v>4694</v>
      </c>
      <c r="K161" s="247" t="s">
        <v>4695</v>
      </c>
      <c r="L161" s="247" t="s">
        <v>4696</v>
      </c>
      <c r="M161" s="248" t="s">
        <v>4697</v>
      </c>
    </row>
    <row r="162" spans="1:13" ht="51">
      <c r="A162" s="193" t="str">
        <f t="shared" si="1"/>
        <v>DeclarationB43</v>
      </c>
      <c r="B162" s="193" t="s">
        <v>1855</v>
      </c>
      <c r="C162" s="193" t="s">
        <v>893</v>
      </c>
      <c r="D162" s="194" t="s">
        <v>2883</v>
      </c>
      <c r="E162" s="194" t="s">
        <v>2887</v>
      </c>
      <c r="F162" s="208" t="s">
        <v>4144</v>
      </c>
      <c r="G162" s="194" t="s">
        <v>2891</v>
      </c>
      <c r="H162" s="194" t="s">
        <v>2894</v>
      </c>
      <c r="I162" s="194" t="s">
        <v>2898</v>
      </c>
      <c r="J162" s="194" t="s">
        <v>4139</v>
      </c>
      <c r="K162" s="194" t="s">
        <v>2902</v>
      </c>
      <c r="L162" s="194" t="s">
        <v>2906</v>
      </c>
      <c r="M162" s="194" t="s">
        <v>4415</v>
      </c>
    </row>
    <row r="163" spans="1:13" ht="51">
      <c r="A163" s="193" t="str">
        <f t="shared" si="1"/>
        <v>DeclarationB49</v>
      </c>
      <c r="B163" s="193" t="s">
        <v>1855</v>
      </c>
      <c r="C163" s="193" t="s">
        <v>894</v>
      </c>
      <c r="D163" s="194" t="s">
        <v>2884</v>
      </c>
      <c r="E163" s="194" t="s">
        <v>2888</v>
      </c>
      <c r="F163" s="208" t="s">
        <v>4701</v>
      </c>
      <c r="G163" s="194" t="s">
        <v>4100</v>
      </c>
      <c r="H163" s="194" t="s">
        <v>2895</v>
      </c>
      <c r="I163" s="194" t="s">
        <v>2899</v>
      </c>
      <c r="J163" s="194" t="s">
        <v>4140</v>
      </c>
      <c r="K163" s="194" t="s">
        <v>2903</v>
      </c>
      <c r="L163" s="194" t="s">
        <v>2907</v>
      </c>
      <c r="M163" s="194" t="s">
        <v>4416</v>
      </c>
    </row>
    <row r="164" spans="1:13" ht="38.25">
      <c r="A164" s="193" t="str">
        <f t="shared" si="1"/>
        <v>DeclarationB55</v>
      </c>
      <c r="B164" s="193" t="s">
        <v>1855</v>
      </c>
      <c r="C164" s="193" t="s">
        <v>895</v>
      </c>
      <c r="D164" s="194" t="s">
        <v>2885</v>
      </c>
      <c r="E164" s="194" t="s">
        <v>2889</v>
      </c>
      <c r="F164" s="208" t="s">
        <v>4145</v>
      </c>
      <c r="G164" s="194" t="s">
        <v>2892</v>
      </c>
      <c r="H164" s="194" t="s">
        <v>2896</v>
      </c>
      <c r="I164" s="194" t="s">
        <v>2900</v>
      </c>
      <c r="J164" s="194" t="s">
        <v>4141</v>
      </c>
      <c r="K164" s="194" t="s">
        <v>2904</v>
      </c>
      <c r="L164" s="194" t="s">
        <v>2908</v>
      </c>
      <c r="M164" s="194" t="s">
        <v>4417</v>
      </c>
    </row>
    <row r="165" spans="1:13" ht="51">
      <c r="A165" s="193" t="str">
        <f t="shared" si="1"/>
        <v>DeclarationB61</v>
      </c>
      <c r="B165" s="193" t="s">
        <v>1855</v>
      </c>
      <c r="C165" s="193" t="s">
        <v>1870</v>
      </c>
      <c r="D165" s="194" t="s">
        <v>2886</v>
      </c>
      <c r="E165" s="194" t="s">
        <v>2890</v>
      </c>
      <c r="F165" s="208" t="s">
        <v>4146</v>
      </c>
      <c r="G165" s="194" t="s">
        <v>2893</v>
      </c>
      <c r="H165" s="194" t="s">
        <v>2897</v>
      </c>
      <c r="I165" s="194" t="s">
        <v>2901</v>
      </c>
      <c r="J165" s="194" t="s">
        <v>4142</v>
      </c>
      <c r="K165" s="194" t="s">
        <v>2905</v>
      </c>
      <c r="L165" s="194" t="s">
        <v>2909</v>
      </c>
      <c r="M165" s="194" t="s">
        <v>4418</v>
      </c>
    </row>
    <row r="166" spans="1:13" ht="28.5">
      <c r="A166" s="193" t="str">
        <f t="shared" si="1"/>
        <v>DeclarationB67</v>
      </c>
      <c r="B166" s="193" t="s">
        <v>1855</v>
      </c>
      <c r="C166" s="193" t="s">
        <v>2444</v>
      </c>
      <c r="D166" s="193" t="s">
        <v>1928</v>
      </c>
      <c r="E166" s="195" t="s">
        <v>750</v>
      </c>
      <c r="F166" s="195" t="s">
        <v>1774</v>
      </c>
      <c r="G166" s="193" t="s">
        <v>1775</v>
      </c>
      <c r="H166" s="193" t="s">
        <v>2428</v>
      </c>
      <c r="I166" s="193" t="s">
        <v>336</v>
      </c>
      <c r="J166" s="193" t="s">
        <v>2440</v>
      </c>
      <c r="K166" s="196" t="s">
        <v>391</v>
      </c>
      <c r="L166" s="261" t="s">
        <v>1164</v>
      </c>
      <c r="M166" s="193" t="s">
        <v>4419</v>
      </c>
    </row>
    <row r="167" spans="1:13" ht="42.75">
      <c r="A167" s="193" t="str">
        <f t="shared" si="1"/>
        <v>DeclarationB69</v>
      </c>
      <c r="B167" s="193" t="s">
        <v>1855</v>
      </c>
      <c r="C167" s="193" t="s">
        <v>2461</v>
      </c>
      <c r="D167" s="193" t="s">
        <v>3041</v>
      </c>
      <c r="E167" s="195" t="s">
        <v>4091</v>
      </c>
      <c r="F167" s="195" t="s">
        <v>390</v>
      </c>
      <c r="G167" s="193" t="s">
        <v>1869</v>
      </c>
      <c r="H167" s="193" t="s">
        <v>681</v>
      </c>
      <c r="I167" s="193" t="s">
        <v>337</v>
      </c>
      <c r="J167" s="193" t="s">
        <v>4092</v>
      </c>
      <c r="K167" s="196" t="s">
        <v>392</v>
      </c>
      <c r="L167" s="261" t="s">
        <v>252</v>
      </c>
      <c r="M167" s="193" t="s">
        <v>4420</v>
      </c>
    </row>
    <row r="168" spans="1:13" ht="85.5">
      <c r="A168" s="193" t="str">
        <f t="shared" si="1"/>
        <v>DeclarationB71</v>
      </c>
      <c r="B168" s="193" t="s">
        <v>1855</v>
      </c>
      <c r="C168" s="193" t="s">
        <v>2462</v>
      </c>
      <c r="D168" s="193" t="s">
        <v>3042</v>
      </c>
      <c r="E168" s="195" t="s">
        <v>4090</v>
      </c>
      <c r="F168" s="195" t="s">
        <v>505</v>
      </c>
      <c r="G168" s="193" t="s">
        <v>990</v>
      </c>
      <c r="H168" s="193" t="s">
        <v>682</v>
      </c>
      <c r="I168" s="193" t="s">
        <v>338</v>
      </c>
      <c r="J168" s="193" t="s">
        <v>4099</v>
      </c>
      <c r="K168" s="196" t="s">
        <v>393</v>
      </c>
      <c r="L168" s="261" t="s">
        <v>253</v>
      </c>
      <c r="M168" s="193" t="s">
        <v>4421</v>
      </c>
    </row>
    <row r="169" spans="1:13" ht="42.75">
      <c r="A169" s="193" t="str">
        <f t="shared" ref="A169:A188" si="2">B169&amp;C169</f>
        <v>DeclarationB73</v>
      </c>
      <c r="B169" s="193" t="s">
        <v>1855</v>
      </c>
      <c r="C169" s="193" t="s">
        <v>2466</v>
      </c>
      <c r="D169" s="193" t="s">
        <v>3043</v>
      </c>
      <c r="E169" s="195" t="s">
        <v>751</v>
      </c>
      <c r="F169" s="195" t="s">
        <v>506</v>
      </c>
      <c r="G169" s="193" t="s">
        <v>991</v>
      </c>
      <c r="H169" s="193" t="s">
        <v>683</v>
      </c>
      <c r="I169" s="193" t="s">
        <v>339</v>
      </c>
      <c r="J169" s="193" t="s">
        <v>4093</v>
      </c>
      <c r="K169" s="196" t="s">
        <v>1871</v>
      </c>
      <c r="L169" s="261" t="s">
        <v>1872</v>
      </c>
      <c r="M169" s="193" t="s">
        <v>4422</v>
      </c>
    </row>
    <row r="170" spans="1:13" ht="63.75">
      <c r="A170" s="193" t="str">
        <f t="shared" si="2"/>
        <v>DeclarationB75</v>
      </c>
      <c r="B170" s="193" t="s">
        <v>1855</v>
      </c>
      <c r="C170" s="193" t="s">
        <v>2467</v>
      </c>
      <c r="D170" s="194" t="s">
        <v>3044</v>
      </c>
      <c r="E170" s="194" t="s">
        <v>2853</v>
      </c>
      <c r="F170" s="208" t="s">
        <v>2778</v>
      </c>
      <c r="G170" s="194" t="s">
        <v>4101</v>
      </c>
      <c r="H170" s="194" t="s">
        <v>2854</v>
      </c>
      <c r="I170" s="194" t="s">
        <v>2855</v>
      </c>
      <c r="J170" s="194" t="s">
        <v>4094</v>
      </c>
      <c r="K170" s="194" t="s">
        <v>2856</v>
      </c>
      <c r="L170" s="194" t="s">
        <v>2857</v>
      </c>
      <c r="M170" s="194" t="s">
        <v>4423</v>
      </c>
    </row>
    <row r="171" spans="1:13" ht="40.5">
      <c r="A171" s="193" t="str">
        <f t="shared" si="2"/>
        <v>DeclarationB77</v>
      </c>
      <c r="B171" s="193" t="s">
        <v>1855</v>
      </c>
      <c r="C171" s="193" t="s">
        <v>2469</v>
      </c>
      <c r="D171" s="194" t="s">
        <v>3045</v>
      </c>
      <c r="E171" s="195" t="s">
        <v>752</v>
      </c>
      <c r="F171" s="195" t="s">
        <v>507</v>
      </c>
      <c r="G171" s="194" t="s">
        <v>992</v>
      </c>
      <c r="H171" s="194" t="s">
        <v>684</v>
      </c>
      <c r="I171" s="194" t="s">
        <v>340</v>
      </c>
      <c r="J171" s="194" t="s">
        <v>2620</v>
      </c>
      <c r="K171" s="196" t="s">
        <v>394</v>
      </c>
      <c r="L171" s="197" t="s">
        <v>2460</v>
      </c>
      <c r="M171" s="194" t="s">
        <v>4424</v>
      </c>
    </row>
    <row r="172" spans="1:13" s="220" customFormat="1" ht="114.75">
      <c r="A172" s="193" t="str">
        <f t="shared" si="2"/>
        <v>DeclarationB79</v>
      </c>
      <c r="B172" s="193" t="s">
        <v>1855</v>
      </c>
      <c r="C172" s="193" t="s">
        <v>897</v>
      </c>
      <c r="D172" s="194" t="s">
        <v>3046</v>
      </c>
      <c r="E172" s="194" t="s">
        <v>3562</v>
      </c>
      <c r="F172" s="208" t="s">
        <v>4022</v>
      </c>
      <c r="G172" s="194" t="s">
        <v>3563</v>
      </c>
      <c r="H172" s="194" t="s">
        <v>3564</v>
      </c>
      <c r="I172" s="194" t="s">
        <v>3565</v>
      </c>
      <c r="J172" s="194" t="s">
        <v>4095</v>
      </c>
      <c r="K172" s="194" t="s">
        <v>3566</v>
      </c>
      <c r="L172" s="194" t="s">
        <v>3567</v>
      </c>
      <c r="M172" s="194" t="s">
        <v>4425</v>
      </c>
    </row>
    <row r="173" spans="1:13" ht="40.5">
      <c r="A173" s="193" t="str">
        <f t="shared" si="2"/>
        <v>DeclarationB81</v>
      </c>
      <c r="B173" s="193" t="s">
        <v>1855</v>
      </c>
      <c r="C173" s="193" t="s">
        <v>898</v>
      </c>
      <c r="D173" s="193" t="s">
        <v>3047</v>
      </c>
      <c r="E173" s="195" t="s">
        <v>2463</v>
      </c>
      <c r="F173" s="195" t="s">
        <v>599</v>
      </c>
      <c r="G173" s="193" t="s">
        <v>993</v>
      </c>
      <c r="H173" s="193" t="s">
        <v>2464</v>
      </c>
      <c r="I173" s="193" t="s">
        <v>341</v>
      </c>
      <c r="J173" s="193" t="s">
        <v>4096</v>
      </c>
      <c r="K173" s="196" t="s">
        <v>2465</v>
      </c>
      <c r="L173" s="261" t="s">
        <v>2432</v>
      </c>
      <c r="M173" s="193" t="s">
        <v>4426</v>
      </c>
    </row>
    <row r="174" spans="1:13" ht="57">
      <c r="A174" s="193" t="str">
        <f t="shared" si="2"/>
        <v>DeclarationB83</v>
      </c>
      <c r="B174" s="193" t="s">
        <v>1855</v>
      </c>
      <c r="C174" s="193" t="s">
        <v>899</v>
      </c>
      <c r="D174" s="193" t="s">
        <v>3048</v>
      </c>
      <c r="E174" s="195" t="s">
        <v>753</v>
      </c>
      <c r="F174" s="195" t="s">
        <v>508</v>
      </c>
      <c r="G174" s="193" t="s">
        <v>994</v>
      </c>
      <c r="H174" s="193" t="s">
        <v>685</v>
      </c>
      <c r="I174" s="193" t="s">
        <v>342</v>
      </c>
      <c r="J174" s="193" t="s">
        <v>4097</v>
      </c>
      <c r="K174" s="196" t="s">
        <v>395</v>
      </c>
      <c r="L174" s="261" t="s">
        <v>254</v>
      </c>
      <c r="M174" s="193" t="s">
        <v>4427</v>
      </c>
    </row>
    <row r="175" spans="1:13" ht="42.75">
      <c r="A175" s="193" t="str">
        <f t="shared" si="2"/>
        <v>DeclarationB85</v>
      </c>
      <c r="B175" s="193" t="s">
        <v>1855</v>
      </c>
      <c r="C175" s="193" t="s">
        <v>900</v>
      </c>
      <c r="D175" s="193" t="s">
        <v>3049</v>
      </c>
      <c r="E175" s="195" t="s">
        <v>754</v>
      </c>
      <c r="F175" s="195" t="s">
        <v>600</v>
      </c>
      <c r="G175" s="193" t="s">
        <v>995</v>
      </c>
      <c r="H175" s="193" t="s">
        <v>2468</v>
      </c>
      <c r="I175" s="193" t="s">
        <v>343</v>
      </c>
      <c r="J175" s="193" t="s">
        <v>4098</v>
      </c>
      <c r="K175" s="196" t="s">
        <v>168</v>
      </c>
      <c r="L175" s="261" t="s">
        <v>2433</v>
      </c>
      <c r="M175" s="193" t="s">
        <v>4428</v>
      </c>
    </row>
    <row r="176" spans="1:13" ht="42.75">
      <c r="A176" s="193" t="str">
        <f t="shared" si="2"/>
        <v>DeclarationB87</v>
      </c>
      <c r="B176" s="193" t="s">
        <v>1855</v>
      </c>
      <c r="C176" s="193" t="s">
        <v>901</v>
      </c>
      <c r="D176" s="193" t="s">
        <v>3050</v>
      </c>
      <c r="E176" s="195" t="s">
        <v>755</v>
      </c>
      <c r="F176" s="195" t="s">
        <v>601</v>
      </c>
      <c r="G176" s="193" t="s">
        <v>2470</v>
      </c>
      <c r="H176" s="193" t="s">
        <v>2471</v>
      </c>
      <c r="I176" s="193" t="s">
        <v>344</v>
      </c>
      <c r="J176" s="193" t="s">
        <v>2472</v>
      </c>
      <c r="K176" s="196" t="s">
        <v>396</v>
      </c>
      <c r="L176" s="261" t="s">
        <v>2434</v>
      </c>
      <c r="M176" s="193" t="s">
        <v>4429</v>
      </c>
    </row>
    <row r="177" spans="1:13" ht="28.5">
      <c r="A177" s="193" t="str">
        <f t="shared" si="2"/>
        <v>DeclarationD25</v>
      </c>
      <c r="B177" s="193" t="s">
        <v>1855</v>
      </c>
      <c r="C177" s="193" t="s">
        <v>946</v>
      </c>
      <c r="D177" s="193" t="s">
        <v>1472</v>
      </c>
      <c r="E177" s="195" t="s">
        <v>1504</v>
      </c>
      <c r="F177" s="195" t="s">
        <v>1504</v>
      </c>
      <c r="G177" s="193" t="s">
        <v>1991</v>
      </c>
      <c r="H177" s="193" t="s">
        <v>2429</v>
      </c>
      <c r="I177" s="193" t="s">
        <v>1776</v>
      </c>
      <c r="J177" s="193" t="s">
        <v>1777</v>
      </c>
      <c r="K177" s="196" t="s">
        <v>1778</v>
      </c>
      <c r="L177" s="261" t="s">
        <v>861</v>
      </c>
      <c r="M177" s="193" t="s">
        <v>4430</v>
      </c>
    </row>
    <row r="178" spans="1:13" ht="28.5">
      <c r="A178" s="193" t="str">
        <f t="shared" si="2"/>
        <v>DeclarationB68</v>
      </c>
      <c r="B178" s="193" t="s">
        <v>1855</v>
      </c>
      <c r="C178" s="193" t="s">
        <v>896</v>
      </c>
      <c r="D178" s="193" t="s">
        <v>1929</v>
      </c>
      <c r="E178" s="195" t="s">
        <v>1788</v>
      </c>
      <c r="F178" s="195" t="s">
        <v>1789</v>
      </c>
      <c r="G178" s="193" t="s">
        <v>1790</v>
      </c>
      <c r="H178" s="193" t="s">
        <v>1929</v>
      </c>
      <c r="I178" s="193" t="s">
        <v>1791</v>
      </c>
      <c r="J178" s="193" t="s">
        <v>1792</v>
      </c>
      <c r="K178" s="196" t="s">
        <v>1787</v>
      </c>
      <c r="L178" s="261" t="s">
        <v>860</v>
      </c>
      <c r="M178" s="193" t="s">
        <v>4431</v>
      </c>
    </row>
    <row r="179" spans="1:13" ht="28.5">
      <c r="A179" s="193" t="str">
        <f t="shared" si="2"/>
        <v>DeclarationG25</v>
      </c>
      <c r="B179" s="193" t="s">
        <v>1855</v>
      </c>
      <c r="C179" s="193" t="s">
        <v>947</v>
      </c>
      <c r="D179" s="193" t="s">
        <v>1471</v>
      </c>
      <c r="E179" s="195" t="s">
        <v>1505</v>
      </c>
      <c r="F179" s="195" t="s">
        <v>2000</v>
      </c>
      <c r="G179" s="193" t="s">
        <v>1779</v>
      </c>
      <c r="H179" s="193" t="s">
        <v>1780</v>
      </c>
      <c r="I179" s="193" t="s">
        <v>1781</v>
      </c>
      <c r="J179" s="193" t="s">
        <v>1912</v>
      </c>
      <c r="K179" s="196" t="s">
        <v>1782</v>
      </c>
      <c r="L179" s="261" t="s">
        <v>862</v>
      </c>
      <c r="M179" s="193" t="s">
        <v>4432</v>
      </c>
    </row>
    <row r="180" spans="1:13" ht="28.5">
      <c r="A180" s="193" t="str">
        <f t="shared" si="2"/>
        <v>DeclarationB26</v>
      </c>
      <c r="B180" s="193" t="s">
        <v>1855</v>
      </c>
      <c r="C180" s="193" t="s">
        <v>938</v>
      </c>
      <c r="D180" s="193" t="s">
        <v>2473</v>
      </c>
      <c r="E180" s="195" t="s">
        <v>2619</v>
      </c>
      <c r="F180" s="195" t="s">
        <v>2474</v>
      </c>
      <c r="G180" s="193" t="s">
        <v>2475</v>
      </c>
      <c r="H180" s="193" t="s">
        <v>2476</v>
      </c>
      <c r="I180" s="193" t="s">
        <v>345</v>
      </c>
      <c r="J180" s="193" t="s">
        <v>2477</v>
      </c>
      <c r="K180" s="196" t="s">
        <v>2478</v>
      </c>
      <c r="L180" s="261" t="s">
        <v>2478</v>
      </c>
      <c r="M180" s="193" t="s">
        <v>4433</v>
      </c>
    </row>
    <row r="181" spans="1:13" ht="28.5">
      <c r="A181" s="193" t="str">
        <f t="shared" si="2"/>
        <v>DeclarationB27</v>
      </c>
      <c r="B181" s="193" t="s">
        <v>1855</v>
      </c>
      <c r="C181" s="193" t="s">
        <v>939</v>
      </c>
      <c r="D181" s="193" t="s">
        <v>2479</v>
      </c>
      <c r="E181" s="195" t="s">
        <v>2618</v>
      </c>
      <c r="F181" s="195" t="s">
        <v>2480</v>
      </c>
      <c r="G181" s="193" t="s">
        <v>2481</v>
      </c>
      <c r="H181" s="193" t="s">
        <v>2482</v>
      </c>
      <c r="I181" s="193" t="s">
        <v>346</v>
      </c>
      <c r="J181" s="193" t="s">
        <v>2483</v>
      </c>
      <c r="K181" s="196" t="s">
        <v>2484</v>
      </c>
      <c r="L181" s="261" t="s">
        <v>2485</v>
      </c>
      <c r="M181" s="193" t="s">
        <v>4434</v>
      </c>
    </row>
    <row r="182" spans="1:13" ht="28.5">
      <c r="A182" s="193" t="str">
        <f t="shared" si="2"/>
        <v>DeclarationB28</v>
      </c>
      <c r="B182" s="193" t="s">
        <v>1855</v>
      </c>
      <c r="C182" s="193" t="s">
        <v>940</v>
      </c>
      <c r="D182" s="193" t="s">
        <v>2486</v>
      </c>
      <c r="E182" s="195" t="s">
        <v>2617</v>
      </c>
      <c r="F182" s="195" t="s">
        <v>2487</v>
      </c>
      <c r="G182" s="193" t="s">
        <v>2488</v>
      </c>
      <c r="H182" s="193" t="s">
        <v>2489</v>
      </c>
      <c r="I182" s="193" t="s">
        <v>347</v>
      </c>
      <c r="J182" s="193" t="s">
        <v>2486</v>
      </c>
      <c r="K182" s="196" t="s">
        <v>2490</v>
      </c>
      <c r="L182" s="261" t="s">
        <v>2490</v>
      </c>
      <c r="M182" s="193" t="s">
        <v>4435</v>
      </c>
    </row>
    <row r="183" spans="1:13" ht="28.5">
      <c r="A183" s="193" t="str">
        <f t="shared" si="2"/>
        <v>DeclarationB29</v>
      </c>
      <c r="B183" s="193" t="s">
        <v>1855</v>
      </c>
      <c r="C183" s="193" t="s">
        <v>941</v>
      </c>
      <c r="D183" s="193" t="s">
        <v>2491</v>
      </c>
      <c r="E183" s="195" t="s">
        <v>2616</v>
      </c>
      <c r="F183" s="195" t="s">
        <v>2492</v>
      </c>
      <c r="G183" s="193" t="s">
        <v>2493</v>
      </c>
      <c r="H183" s="193" t="s">
        <v>2494</v>
      </c>
      <c r="I183" s="193" t="s">
        <v>348</v>
      </c>
      <c r="J183" s="193" t="s">
        <v>2495</v>
      </c>
      <c r="K183" s="196" t="s">
        <v>2496</v>
      </c>
      <c r="L183" s="261" t="s">
        <v>2496</v>
      </c>
      <c r="M183" s="193" t="s">
        <v>4436</v>
      </c>
    </row>
    <row r="184" spans="1:13" ht="28.5">
      <c r="A184" s="193" t="str">
        <f t="shared" si="2"/>
        <v>DeclarationB38</v>
      </c>
      <c r="B184" s="193" t="s">
        <v>1855</v>
      </c>
      <c r="C184" s="193" t="s">
        <v>942</v>
      </c>
      <c r="D184" s="193" t="s">
        <v>2473</v>
      </c>
      <c r="E184" s="195" t="s">
        <v>2619</v>
      </c>
      <c r="F184" s="195" t="s">
        <v>2474</v>
      </c>
      <c r="G184" s="193" t="s">
        <v>2475</v>
      </c>
      <c r="H184" s="193" t="s">
        <v>2476</v>
      </c>
      <c r="I184" s="193" t="s">
        <v>345</v>
      </c>
      <c r="J184" s="193" t="s">
        <v>2477</v>
      </c>
      <c r="K184" s="196" t="s">
        <v>2478</v>
      </c>
      <c r="L184" s="261" t="s">
        <v>2478</v>
      </c>
      <c r="M184" s="193" t="s">
        <v>4433</v>
      </c>
    </row>
    <row r="185" spans="1:13" ht="28.5">
      <c r="A185" s="193" t="str">
        <f t="shared" si="2"/>
        <v>DeclarationB39</v>
      </c>
      <c r="B185" s="193" t="s">
        <v>1855</v>
      </c>
      <c r="C185" s="193" t="s">
        <v>943</v>
      </c>
      <c r="D185" s="193" t="s">
        <v>2479</v>
      </c>
      <c r="E185" s="195" t="s">
        <v>2618</v>
      </c>
      <c r="F185" s="195" t="s">
        <v>2480</v>
      </c>
      <c r="G185" s="193" t="s">
        <v>2481</v>
      </c>
      <c r="H185" s="193" t="s">
        <v>2482</v>
      </c>
      <c r="I185" s="193" t="s">
        <v>346</v>
      </c>
      <c r="J185" s="193" t="s">
        <v>2483</v>
      </c>
      <c r="K185" s="196" t="s">
        <v>2484</v>
      </c>
      <c r="L185" s="261" t="s">
        <v>2485</v>
      </c>
      <c r="M185" s="193" t="s">
        <v>4434</v>
      </c>
    </row>
    <row r="186" spans="1:13" ht="28.5">
      <c r="A186" s="193" t="str">
        <f t="shared" si="2"/>
        <v>DeclarationB40</v>
      </c>
      <c r="B186" s="193" t="s">
        <v>1855</v>
      </c>
      <c r="C186" s="193" t="s">
        <v>944</v>
      </c>
      <c r="D186" s="193" t="s">
        <v>2486</v>
      </c>
      <c r="E186" s="195" t="s">
        <v>2617</v>
      </c>
      <c r="F186" s="195" t="s">
        <v>2487</v>
      </c>
      <c r="G186" s="193" t="s">
        <v>2488</v>
      </c>
      <c r="H186" s="193" t="s">
        <v>2489</v>
      </c>
      <c r="I186" s="193" t="s">
        <v>347</v>
      </c>
      <c r="J186" s="193" t="s">
        <v>2486</v>
      </c>
      <c r="K186" s="196" t="s">
        <v>2490</v>
      </c>
      <c r="L186" s="261" t="s">
        <v>2490</v>
      </c>
      <c r="M186" s="193" t="s">
        <v>4435</v>
      </c>
    </row>
    <row r="187" spans="1:13" ht="28.5">
      <c r="A187" s="193" t="str">
        <f t="shared" si="2"/>
        <v>DeclarationB41</v>
      </c>
      <c r="B187" s="193" t="s">
        <v>1855</v>
      </c>
      <c r="C187" s="193" t="s">
        <v>945</v>
      </c>
      <c r="D187" s="193" t="s">
        <v>2491</v>
      </c>
      <c r="E187" s="195" t="s">
        <v>2616</v>
      </c>
      <c r="F187" s="195" t="s">
        <v>2492</v>
      </c>
      <c r="G187" s="193" t="s">
        <v>2493</v>
      </c>
      <c r="H187" s="193" t="s">
        <v>2494</v>
      </c>
      <c r="I187" s="193" t="s">
        <v>348</v>
      </c>
      <c r="J187" s="193" t="s">
        <v>2495</v>
      </c>
      <c r="K187" s="196" t="s">
        <v>2496</v>
      </c>
      <c r="L187" s="261" t="s">
        <v>2496</v>
      </c>
      <c r="M187" s="193" t="s">
        <v>4436</v>
      </c>
    </row>
    <row r="188" spans="1:13" ht="28.5">
      <c r="A188" s="193" t="str">
        <f t="shared" si="2"/>
        <v>DeclarationAth</v>
      </c>
      <c r="B188" s="193" t="s">
        <v>1855</v>
      </c>
      <c r="C188" s="193" t="s">
        <v>2497</v>
      </c>
      <c r="D188" s="193" t="s">
        <v>1469</v>
      </c>
      <c r="E188" s="195" t="s">
        <v>756</v>
      </c>
      <c r="F188" s="195" t="s">
        <v>2001</v>
      </c>
      <c r="G188" s="193" t="s">
        <v>1783</v>
      </c>
      <c r="H188" s="193" t="s">
        <v>1784</v>
      </c>
      <c r="I188" s="193" t="s">
        <v>1785</v>
      </c>
      <c r="J188" s="193" t="s">
        <v>2441</v>
      </c>
      <c r="K188" s="196" t="s">
        <v>1786</v>
      </c>
      <c r="L188" s="261" t="s">
        <v>863</v>
      </c>
      <c r="M188" s="193" t="s">
        <v>4437</v>
      </c>
    </row>
    <row r="189" spans="1:13">
      <c r="D189" s="193" t="s">
        <v>904</v>
      </c>
      <c r="E189" s="195" t="s">
        <v>757</v>
      </c>
      <c r="F189" s="195" t="s">
        <v>602</v>
      </c>
      <c r="G189" s="193" t="s">
        <v>996</v>
      </c>
      <c r="H189" s="193" t="s">
        <v>686</v>
      </c>
      <c r="I189" s="193" t="s">
        <v>349</v>
      </c>
      <c r="J189" s="193" t="s">
        <v>20</v>
      </c>
      <c r="K189" s="196" t="s">
        <v>397</v>
      </c>
      <c r="L189" s="261" t="s">
        <v>255</v>
      </c>
      <c r="M189" s="193" t="s">
        <v>4438</v>
      </c>
    </row>
    <row r="190" spans="1:13">
      <c r="D190" s="193" t="s">
        <v>905</v>
      </c>
      <c r="E190" s="195" t="s">
        <v>758</v>
      </c>
      <c r="F190" s="195" t="s">
        <v>603</v>
      </c>
      <c r="G190" s="193" t="s">
        <v>997</v>
      </c>
      <c r="H190" s="193" t="s">
        <v>905</v>
      </c>
      <c r="I190" s="193" t="s">
        <v>350</v>
      </c>
      <c r="J190" s="193" t="s">
        <v>21</v>
      </c>
      <c r="K190" s="196" t="s">
        <v>905</v>
      </c>
      <c r="L190" s="261" t="s">
        <v>256</v>
      </c>
      <c r="M190" s="193" t="s">
        <v>4439</v>
      </c>
    </row>
    <row r="191" spans="1:13">
      <c r="D191" s="193" t="s">
        <v>906</v>
      </c>
      <c r="E191" s="195" t="s">
        <v>759</v>
      </c>
      <c r="F191" s="195" t="s">
        <v>604</v>
      </c>
      <c r="G191" s="193" t="s">
        <v>998</v>
      </c>
      <c r="H191" s="193" t="s">
        <v>687</v>
      </c>
      <c r="I191" s="193" t="s">
        <v>351</v>
      </c>
      <c r="J191" s="193" t="s">
        <v>22</v>
      </c>
      <c r="K191" s="196" t="s">
        <v>398</v>
      </c>
      <c r="L191" s="261" t="s">
        <v>257</v>
      </c>
      <c r="M191" s="193" t="s">
        <v>4440</v>
      </c>
    </row>
    <row r="192" spans="1:13">
      <c r="D192" s="193" t="s">
        <v>907</v>
      </c>
      <c r="E192" s="195" t="s">
        <v>760</v>
      </c>
      <c r="F192" s="195" t="s">
        <v>605</v>
      </c>
      <c r="G192" s="193" t="s">
        <v>999</v>
      </c>
      <c r="H192" s="193" t="s">
        <v>688</v>
      </c>
      <c r="I192" s="193" t="s">
        <v>352</v>
      </c>
      <c r="J192" s="193" t="s">
        <v>23</v>
      </c>
      <c r="K192" s="196" t="s">
        <v>399</v>
      </c>
      <c r="L192" s="261" t="s">
        <v>258</v>
      </c>
      <c r="M192" s="193" t="s">
        <v>4441</v>
      </c>
    </row>
    <row r="193" spans="1:13">
      <c r="D193" s="193" t="s">
        <v>4936</v>
      </c>
      <c r="E193" s="195" t="s">
        <v>4937</v>
      </c>
      <c r="F193" s="195" t="s">
        <v>606</v>
      </c>
      <c r="G193" s="193" t="s">
        <v>1000</v>
      </c>
      <c r="H193" s="193" t="s">
        <v>689</v>
      </c>
      <c r="I193" s="193" t="s">
        <v>353</v>
      </c>
      <c r="J193" s="193" t="s">
        <v>24</v>
      </c>
      <c r="K193" s="196" t="s">
        <v>400</v>
      </c>
      <c r="L193" s="261" t="s">
        <v>259</v>
      </c>
      <c r="M193" s="193" t="s">
        <v>4442</v>
      </c>
    </row>
    <row r="194" spans="1:13">
      <c r="D194" s="193" t="s">
        <v>909</v>
      </c>
      <c r="E194" s="195" t="s">
        <v>761</v>
      </c>
      <c r="F194" s="195" t="s">
        <v>607</v>
      </c>
      <c r="G194" s="193" t="s">
        <v>1001</v>
      </c>
      <c r="H194" s="193" t="s">
        <v>690</v>
      </c>
      <c r="I194" s="193" t="s">
        <v>354</v>
      </c>
      <c r="J194" s="193" t="s">
        <v>25</v>
      </c>
      <c r="K194" s="196" t="s">
        <v>401</v>
      </c>
      <c r="L194" s="261" t="s">
        <v>260</v>
      </c>
      <c r="M194" s="193" t="s">
        <v>4443</v>
      </c>
    </row>
    <row r="195" spans="1:13">
      <c r="D195" s="193" t="s">
        <v>910</v>
      </c>
      <c r="E195" s="195" t="s">
        <v>762</v>
      </c>
      <c r="F195" s="195" t="s">
        <v>608</v>
      </c>
      <c r="G195" s="193" t="s">
        <v>1002</v>
      </c>
      <c r="H195" s="193" t="s">
        <v>691</v>
      </c>
      <c r="I195" s="193" t="s">
        <v>355</v>
      </c>
      <c r="J195" s="193" t="s">
        <v>26</v>
      </c>
      <c r="K195" s="196" t="s">
        <v>402</v>
      </c>
      <c r="L195" s="261" t="s">
        <v>261</v>
      </c>
      <c r="M195" s="193" t="s">
        <v>4444</v>
      </c>
    </row>
    <row r="196" spans="1:13">
      <c r="D196" s="193" t="s">
        <v>912</v>
      </c>
      <c r="E196" s="195" t="s">
        <v>763</v>
      </c>
      <c r="F196" s="195" t="s">
        <v>609</v>
      </c>
      <c r="G196" s="193" t="s">
        <v>1003</v>
      </c>
      <c r="H196" s="193" t="s">
        <v>692</v>
      </c>
      <c r="I196" s="193" t="s">
        <v>356</v>
      </c>
      <c r="J196" s="193" t="s">
        <v>27</v>
      </c>
      <c r="K196" s="196" t="s">
        <v>403</v>
      </c>
      <c r="L196" s="261" t="s">
        <v>262</v>
      </c>
      <c r="M196" s="193" t="s">
        <v>4445</v>
      </c>
    </row>
    <row r="197" spans="1:13">
      <c r="D197" s="193" t="s">
        <v>911</v>
      </c>
      <c r="E197" s="195" t="s">
        <v>764</v>
      </c>
      <c r="F197" s="195" t="s">
        <v>610</v>
      </c>
      <c r="G197" s="193" t="s">
        <v>1004</v>
      </c>
      <c r="H197" s="193" t="s">
        <v>693</v>
      </c>
      <c r="I197" s="193" t="s">
        <v>357</v>
      </c>
      <c r="J197" s="193" t="s">
        <v>28</v>
      </c>
      <c r="K197" s="196" t="s">
        <v>404</v>
      </c>
      <c r="L197" s="261" t="s">
        <v>263</v>
      </c>
      <c r="M197" s="193" t="s">
        <v>4446</v>
      </c>
    </row>
    <row r="198" spans="1:13" s="220" customFormat="1" ht="409.6" customHeight="1">
      <c r="A198" s="193" t="str">
        <f t="shared" ref="A198:A239" si="3">B198&amp;C198</f>
        <v>Smelter Reference ListA1</v>
      </c>
      <c r="B198" s="193" t="s">
        <v>2779</v>
      </c>
      <c r="C198" s="193" t="s">
        <v>1185</v>
      </c>
      <c r="D198" s="194" t="s">
        <v>4891</v>
      </c>
      <c r="E198" s="306" t="s">
        <v>4942</v>
      </c>
      <c r="F198" s="247" t="s">
        <v>4949</v>
      </c>
      <c r="G198" s="247" t="s">
        <v>4952</v>
      </c>
      <c r="H198" s="247" t="s">
        <v>4959</v>
      </c>
      <c r="I198" s="247" t="s">
        <v>4962</v>
      </c>
      <c r="J198" s="247" t="s">
        <v>4969</v>
      </c>
      <c r="K198" s="247" t="s">
        <v>4972</v>
      </c>
      <c r="L198" s="247" t="s">
        <v>4979</v>
      </c>
      <c r="M198" s="248" t="s">
        <v>4982</v>
      </c>
    </row>
    <row r="199" spans="1:13" ht="42.75">
      <c r="A199" s="193" t="str">
        <f t="shared" si="3"/>
        <v>Smelter Reference ListA4</v>
      </c>
      <c r="B199" s="193" t="s">
        <v>2779</v>
      </c>
      <c r="C199" s="193" t="s">
        <v>1188</v>
      </c>
      <c r="D199" s="193" t="s">
        <v>1484</v>
      </c>
      <c r="E199" s="125"/>
      <c r="F199" s="195" t="s">
        <v>2006</v>
      </c>
      <c r="G199" s="193" t="s">
        <v>2007</v>
      </c>
      <c r="H199" s="193" t="s">
        <v>2498</v>
      </c>
      <c r="I199" s="193" t="s">
        <v>1484</v>
      </c>
      <c r="J199" s="261" t="s">
        <v>1799</v>
      </c>
      <c r="K199" s="196" t="s">
        <v>1484</v>
      </c>
      <c r="L199" s="261" t="s">
        <v>868</v>
      </c>
      <c r="M199" s="193" t="s">
        <v>4447</v>
      </c>
    </row>
    <row r="200" spans="1:13" ht="42.75">
      <c r="A200" s="193" t="str">
        <f t="shared" si="3"/>
        <v>Smelter Reference ListB4</v>
      </c>
      <c r="B200" s="193" t="s">
        <v>2779</v>
      </c>
      <c r="C200" s="193" t="s">
        <v>1814</v>
      </c>
      <c r="D200" s="193" t="s">
        <v>2779</v>
      </c>
      <c r="E200" s="307" t="s">
        <v>4939</v>
      </c>
      <c r="F200" s="195" t="s">
        <v>2780</v>
      </c>
      <c r="G200" s="193" t="s">
        <v>2781</v>
      </c>
      <c r="H200" s="193" t="s">
        <v>2782</v>
      </c>
      <c r="I200" s="193" t="s">
        <v>2783</v>
      </c>
      <c r="J200" s="261" t="s">
        <v>2784</v>
      </c>
      <c r="K200" s="196" t="s">
        <v>2785</v>
      </c>
      <c r="L200" s="261" t="s">
        <v>869</v>
      </c>
      <c r="M200" s="193" t="s">
        <v>4448</v>
      </c>
    </row>
    <row r="201" spans="1:13" ht="42.75">
      <c r="A201" s="193" t="str">
        <f t="shared" si="3"/>
        <v>Smelter Reference List</v>
      </c>
      <c r="B201" s="193" t="s">
        <v>2779</v>
      </c>
      <c r="D201" s="193" t="s">
        <v>1755</v>
      </c>
      <c r="E201" s="125"/>
      <c r="F201" s="195" t="s">
        <v>2352</v>
      </c>
      <c r="G201" s="193" t="s">
        <v>1119</v>
      </c>
      <c r="H201" s="193" t="s">
        <v>696</v>
      </c>
      <c r="I201" s="193" t="s">
        <v>361</v>
      </c>
      <c r="J201" s="261" t="s">
        <v>2349</v>
      </c>
      <c r="K201" s="196" t="s">
        <v>2013</v>
      </c>
      <c r="L201" s="261" t="s">
        <v>1167</v>
      </c>
      <c r="M201" s="193" t="s">
        <v>4449</v>
      </c>
    </row>
    <row r="202" spans="1:13" ht="42.75">
      <c r="A202" s="193" t="str">
        <f t="shared" si="3"/>
        <v>Smelter Reference ListC4</v>
      </c>
      <c r="B202" s="193" t="s">
        <v>2779</v>
      </c>
      <c r="C202" s="193" t="s">
        <v>1835</v>
      </c>
      <c r="D202" s="193" t="s">
        <v>1754</v>
      </c>
      <c r="E202" s="307" t="s">
        <v>4940</v>
      </c>
      <c r="F202" s="195" t="s">
        <v>2351</v>
      </c>
      <c r="G202" s="193" t="s">
        <v>1118</v>
      </c>
      <c r="H202" s="193" t="s">
        <v>695</v>
      </c>
      <c r="I202" s="193" t="s">
        <v>360</v>
      </c>
      <c r="J202" s="261" t="s">
        <v>2348</v>
      </c>
      <c r="K202" s="196" t="s">
        <v>407</v>
      </c>
      <c r="L202" s="261" t="s">
        <v>870</v>
      </c>
      <c r="M202" s="193" t="s">
        <v>4450</v>
      </c>
    </row>
    <row r="203" spans="1:13" ht="42.75">
      <c r="A203" s="193" t="str">
        <f t="shared" si="3"/>
        <v>Smelter Reference ListD4</v>
      </c>
      <c r="B203" s="193" t="s">
        <v>2779</v>
      </c>
      <c r="C203" s="193" t="s">
        <v>2500</v>
      </c>
      <c r="D203" s="193" t="s">
        <v>1753</v>
      </c>
      <c r="E203" s="125"/>
      <c r="F203" s="195" t="s">
        <v>1800</v>
      </c>
      <c r="G203" s="193" t="s">
        <v>1801</v>
      </c>
      <c r="H203" s="193" t="s">
        <v>697</v>
      </c>
      <c r="I203" s="193" t="s">
        <v>362</v>
      </c>
      <c r="J203" s="261" t="s">
        <v>2297</v>
      </c>
      <c r="K203" s="196" t="s">
        <v>408</v>
      </c>
      <c r="L203" s="261" t="s">
        <v>1166</v>
      </c>
      <c r="M203" s="193" t="s">
        <v>4451</v>
      </c>
    </row>
    <row r="204" spans="1:13" ht="42.75">
      <c r="A204" s="193" t="str">
        <f t="shared" si="3"/>
        <v>Smelter Reference List</v>
      </c>
      <c r="B204" s="193" t="s">
        <v>2779</v>
      </c>
      <c r="D204" s="193" t="s">
        <v>1210</v>
      </c>
      <c r="E204" s="308" t="s">
        <v>4941</v>
      </c>
      <c r="F204" s="195" t="s">
        <v>626</v>
      </c>
      <c r="G204" s="193" t="s">
        <v>1019</v>
      </c>
      <c r="H204" s="193" t="s">
        <v>183</v>
      </c>
      <c r="I204" s="193" t="s">
        <v>358</v>
      </c>
      <c r="J204" s="261" t="s">
        <v>2584</v>
      </c>
      <c r="K204" s="196" t="s">
        <v>405</v>
      </c>
      <c r="L204" s="261" t="s">
        <v>79</v>
      </c>
      <c r="M204" s="193" t="s">
        <v>4452</v>
      </c>
    </row>
    <row r="205" spans="1:13" ht="42.75">
      <c r="A205" s="193" t="str">
        <f t="shared" si="3"/>
        <v>Smelter Reference ListE4</v>
      </c>
      <c r="B205" s="193" t="s">
        <v>2779</v>
      </c>
      <c r="C205" s="193" t="s">
        <v>2501</v>
      </c>
      <c r="D205" s="193" t="s">
        <v>1211</v>
      </c>
      <c r="E205" s="195" t="s">
        <v>765</v>
      </c>
      <c r="F205" s="195" t="s">
        <v>627</v>
      </c>
      <c r="G205" s="193" t="s">
        <v>1020</v>
      </c>
      <c r="H205" s="193" t="s">
        <v>184</v>
      </c>
      <c r="I205" s="193" t="s">
        <v>359</v>
      </c>
      <c r="J205" s="261" t="s">
        <v>2585</v>
      </c>
      <c r="K205" s="196" t="s">
        <v>406</v>
      </c>
      <c r="L205" s="261" t="s">
        <v>80</v>
      </c>
      <c r="M205" s="193" t="s">
        <v>4453</v>
      </c>
    </row>
    <row r="206" spans="1:13" ht="42.75">
      <c r="A206" s="193" t="str">
        <f t="shared" si="3"/>
        <v>Smelter Reference ListF4</v>
      </c>
      <c r="B206" s="193" t="s">
        <v>2779</v>
      </c>
      <c r="C206" s="193" t="s">
        <v>2511</v>
      </c>
      <c r="D206" s="193" t="s">
        <v>882</v>
      </c>
      <c r="E206" s="195" t="s">
        <v>462</v>
      </c>
      <c r="F206" s="195" t="s">
        <v>621</v>
      </c>
      <c r="G206" s="193" t="s">
        <v>1015</v>
      </c>
      <c r="H206" s="193" t="s">
        <v>702</v>
      </c>
      <c r="I206" s="193" t="s">
        <v>377</v>
      </c>
      <c r="J206" s="261" t="s">
        <v>2588</v>
      </c>
      <c r="K206" s="196" t="s">
        <v>164</v>
      </c>
      <c r="L206" s="261" t="s">
        <v>94</v>
      </c>
      <c r="M206" s="193" t="s">
        <v>4454</v>
      </c>
    </row>
    <row r="207" spans="1:13" ht="42.75">
      <c r="A207" s="193" t="str">
        <f t="shared" si="3"/>
        <v>Smelter Reference ListG4</v>
      </c>
      <c r="B207" s="193" t="s">
        <v>2779</v>
      </c>
      <c r="C207" s="193" t="s">
        <v>2502</v>
      </c>
      <c r="D207" s="193" t="s">
        <v>885</v>
      </c>
      <c r="E207" s="195" t="s">
        <v>2298</v>
      </c>
      <c r="F207" s="195" t="s">
        <v>613</v>
      </c>
      <c r="G207" s="193" t="s">
        <v>1007</v>
      </c>
      <c r="H207" s="193" t="s">
        <v>2299</v>
      </c>
      <c r="I207" s="193" t="s">
        <v>366</v>
      </c>
      <c r="J207" s="261" t="s">
        <v>1915</v>
      </c>
      <c r="K207" s="196" t="s">
        <v>411</v>
      </c>
      <c r="L207" s="276" t="s">
        <v>266</v>
      </c>
      <c r="M207" s="193" t="s">
        <v>4455</v>
      </c>
    </row>
    <row r="208" spans="1:13" ht="42.75">
      <c r="A208" s="193" t="str">
        <f t="shared" si="3"/>
        <v>Smelter Reference ListH4</v>
      </c>
      <c r="B208" s="193" t="s">
        <v>2779</v>
      </c>
      <c r="C208" s="193" t="s">
        <v>2503</v>
      </c>
      <c r="D208" s="193" t="s">
        <v>886</v>
      </c>
      <c r="E208" s="195" t="s">
        <v>2300</v>
      </c>
      <c r="F208" s="195" t="s">
        <v>614</v>
      </c>
      <c r="G208" s="193" t="s">
        <v>1008</v>
      </c>
      <c r="H208" s="193" t="s">
        <v>2301</v>
      </c>
      <c r="I208" s="193" t="s">
        <v>367</v>
      </c>
      <c r="J208" s="261" t="s">
        <v>1916</v>
      </c>
      <c r="K208" s="196" t="s">
        <v>412</v>
      </c>
      <c r="L208" s="276" t="s">
        <v>267</v>
      </c>
      <c r="M208" s="193" t="s">
        <v>4456</v>
      </c>
    </row>
    <row r="209" spans="1:13" ht="42.75">
      <c r="A209" s="193" t="str">
        <f t="shared" si="3"/>
        <v>Smelter Reference ListI4</v>
      </c>
      <c r="B209" s="193" t="s">
        <v>2779</v>
      </c>
      <c r="C209" s="193" t="s">
        <v>2504</v>
      </c>
      <c r="D209" s="193" t="s">
        <v>1752</v>
      </c>
      <c r="E209" s="195" t="s">
        <v>2302</v>
      </c>
      <c r="F209" s="195" t="s">
        <v>2303</v>
      </c>
      <c r="G209" s="193" t="s">
        <v>2304</v>
      </c>
      <c r="H209" s="193" t="s">
        <v>2305</v>
      </c>
      <c r="I209" s="193" t="s">
        <v>368</v>
      </c>
      <c r="J209" s="261" t="s">
        <v>1917</v>
      </c>
      <c r="K209" s="196" t="s">
        <v>158</v>
      </c>
      <c r="L209" s="276" t="s">
        <v>1165</v>
      </c>
      <c r="M209" s="193" t="s">
        <v>4457</v>
      </c>
    </row>
    <row r="210" spans="1:13" ht="28.5">
      <c r="A210" s="193" t="s">
        <v>4698</v>
      </c>
      <c r="B210" s="193" t="s">
        <v>2430</v>
      </c>
      <c r="C210" s="193" t="s">
        <v>1188</v>
      </c>
      <c r="D210" s="193" t="s">
        <v>4815</v>
      </c>
      <c r="E210" s="193" t="s">
        <v>4820</v>
      </c>
      <c r="F210" s="195" t="s">
        <v>4826</v>
      </c>
      <c r="G210" s="193" t="s">
        <v>4832</v>
      </c>
      <c r="H210" s="193" t="s">
        <v>4838</v>
      </c>
      <c r="I210" s="193" t="s">
        <v>4844</v>
      </c>
      <c r="J210" s="261" t="s">
        <v>4850</v>
      </c>
      <c r="K210" s="196" t="s">
        <v>4856</v>
      </c>
      <c r="L210" s="276" t="s">
        <v>4862</v>
      </c>
      <c r="M210" s="193" t="s">
        <v>4868</v>
      </c>
    </row>
    <row r="211" spans="1:13" ht="28.5">
      <c r="A211" s="193" t="str">
        <f t="shared" si="3"/>
        <v>Smelter ListB4</v>
      </c>
      <c r="B211" s="193" t="s">
        <v>2430</v>
      </c>
      <c r="C211" s="193" t="s">
        <v>1814</v>
      </c>
      <c r="D211" s="193" t="s">
        <v>1474</v>
      </c>
      <c r="E211" s="195" t="s">
        <v>2740</v>
      </c>
      <c r="F211" s="195" t="s">
        <v>1506</v>
      </c>
      <c r="G211" s="193" t="s">
        <v>1992</v>
      </c>
      <c r="H211" s="193" t="s">
        <v>2499</v>
      </c>
      <c r="I211" s="193" t="s">
        <v>2295</v>
      </c>
      <c r="J211" s="261" t="s">
        <v>2294</v>
      </c>
      <c r="K211" s="196" t="s">
        <v>2295</v>
      </c>
      <c r="L211" s="261" t="s">
        <v>864</v>
      </c>
      <c r="M211" s="193" t="s">
        <v>4458</v>
      </c>
    </row>
    <row r="212" spans="1:13" ht="28.5">
      <c r="A212" s="193" t="str">
        <f t="shared" si="3"/>
        <v>Smelter ListC4</v>
      </c>
      <c r="B212" s="193" t="s">
        <v>2430</v>
      </c>
      <c r="C212" s="193" t="s">
        <v>1835</v>
      </c>
      <c r="D212" s="193" t="s">
        <v>2014</v>
      </c>
      <c r="E212" s="195" t="s">
        <v>2741</v>
      </c>
      <c r="F212" s="195" t="s">
        <v>2015</v>
      </c>
      <c r="G212" s="193" t="s">
        <v>2016</v>
      </c>
      <c r="H212" s="193" t="s">
        <v>2017</v>
      </c>
      <c r="I212" s="193" t="s">
        <v>363</v>
      </c>
      <c r="J212" s="261" t="s">
        <v>2018</v>
      </c>
      <c r="K212" s="196" t="s">
        <v>2019</v>
      </c>
      <c r="L212" s="261" t="s">
        <v>869</v>
      </c>
      <c r="M212" s="193" t="s">
        <v>4459</v>
      </c>
    </row>
    <row r="213" spans="1:13" ht="28.5">
      <c r="A213" s="193" t="str">
        <f t="shared" si="3"/>
        <v>Smelter ListD4</v>
      </c>
      <c r="B213" s="193" t="s">
        <v>2430</v>
      </c>
      <c r="C213" s="193" t="s">
        <v>2500</v>
      </c>
      <c r="D213" s="193" t="s">
        <v>883</v>
      </c>
      <c r="E213" s="195" t="s">
        <v>2742</v>
      </c>
      <c r="F213" s="195" t="s">
        <v>611</v>
      </c>
      <c r="G213" s="193" t="s">
        <v>1005</v>
      </c>
      <c r="H213" s="193" t="s">
        <v>698</v>
      </c>
      <c r="I213" s="193" t="s">
        <v>364</v>
      </c>
      <c r="J213" s="261" t="s">
        <v>1913</v>
      </c>
      <c r="K213" s="196" t="s">
        <v>409</v>
      </c>
      <c r="L213" s="261" t="s">
        <v>264</v>
      </c>
      <c r="M213" s="193" t="s">
        <v>4460</v>
      </c>
    </row>
    <row r="214" spans="1:13" ht="17.25">
      <c r="A214" s="193" t="str">
        <f t="shared" si="3"/>
        <v>Smelter ListE4</v>
      </c>
      <c r="B214" s="193" t="s">
        <v>2430</v>
      </c>
      <c r="C214" s="193" t="s">
        <v>2501</v>
      </c>
      <c r="D214" s="193" t="s">
        <v>884</v>
      </c>
      <c r="E214" s="195" t="s">
        <v>2743</v>
      </c>
      <c r="F214" s="195" t="s">
        <v>612</v>
      </c>
      <c r="G214" s="193" t="s">
        <v>1006</v>
      </c>
      <c r="H214" s="193" t="s">
        <v>2296</v>
      </c>
      <c r="I214" s="193" t="s">
        <v>365</v>
      </c>
      <c r="J214" s="261" t="s">
        <v>1914</v>
      </c>
      <c r="K214" s="196" t="s">
        <v>410</v>
      </c>
      <c r="L214" s="261" t="s">
        <v>265</v>
      </c>
      <c r="M214" s="193" t="s">
        <v>4461</v>
      </c>
    </row>
    <row r="215" spans="1:13" ht="28.5">
      <c r="A215" s="193" t="str">
        <f t="shared" si="3"/>
        <v>Smelter ListH4</v>
      </c>
      <c r="B215" s="193" t="s">
        <v>2430</v>
      </c>
      <c r="C215" s="193" t="s">
        <v>2503</v>
      </c>
      <c r="D215" s="193" t="s">
        <v>885</v>
      </c>
      <c r="E215" s="195" t="s">
        <v>2298</v>
      </c>
      <c r="F215" s="195" t="s">
        <v>613</v>
      </c>
      <c r="G215" s="193" t="s">
        <v>1007</v>
      </c>
      <c r="H215" s="193" t="s">
        <v>2299</v>
      </c>
      <c r="I215" s="193" t="s">
        <v>366</v>
      </c>
      <c r="J215" s="261" t="s">
        <v>1915</v>
      </c>
      <c r="K215" s="196" t="s">
        <v>411</v>
      </c>
      <c r="L215" s="276" t="s">
        <v>266</v>
      </c>
      <c r="M215" s="193" t="s">
        <v>4455</v>
      </c>
    </row>
    <row r="216" spans="1:13">
      <c r="A216" s="193" t="str">
        <f t="shared" si="3"/>
        <v>Smelter ListI4</v>
      </c>
      <c r="B216" s="193" t="s">
        <v>2430</v>
      </c>
      <c r="C216" s="193" t="s">
        <v>2504</v>
      </c>
      <c r="D216" s="193" t="s">
        <v>886</v>
      </c>
      <c r="E216" s="195" t="s">
        <v>2300</v>
      </c>
      <c r="F216" s="195" t="s">
        <v>614</v>
      </c>
      <c r="G216" s="193" t="s">
        <v>1008</v>
      </c>
      <c r="H216" s="193" t="s">
        <v>2301</v>
      </c>
      <c r="I216" s="193" t="s">
        <v>367</v>
      </c>
      <c r="J216" s="261" t="s">
        <v>1916</v>
      </c>
      <c r="K216" s="196" t="s">
        <v>412</v>
      </c>
      <c r="L216" s="276" t="s">
        <v>267</v>
      </c>
      <c r="M216" s="193" t="s">
        <v>4456</v>
      </c>
    </row>
    <row r="217" spans="1:13" ht="28.5">
      <c r="A217" s="193" t="str">
        <f t="shared" si="3"/>
        <v>Smelter ListJ4</v>
      </c>
      <c r="B217" s="193" t="s">
        <v>2430</v>
      </c>
      <c r="C217" s="193" t="s">
        <v>2505</v>
      </c>
      <c r="D217" s="193" t="s">
        <v>1752</v>
      </c>
      <c r="E217" s="195" t="s">
        <v>2302</v>
      </c>
      <c r="F217" s="195" t="s">
        <v>2303</v>
      </c>
      <c r="G217" s="193" t="s">
        <v>2304</v>
      </c>
      <c r="H217" s="193" t="s">
        <v>2305</v>
      </c>
      <c r="I217" s="193" t="s">
        <v>368</v>
      </c>
      <c r="J217" s="261" t="s">
        <v>1917</v>
      </c>
      <c r="K217" s="196" t="s">
        <v>158</v>
      </c>
      <c r="L217" s="276" t="s">
        <v>1165</v>
      </c>
      <c r="M217" s="193" t="s">
        <v>4457</v>
      </c>
    </row>
    <row r="218" spans="1:13" ht="28.5">
      <c r="A218" s="193" t="str">
        <f t="shared" si="3"/>
        <v>Smelter ListK4</v>
      </c>
      <c r="B218" s="193" t="s">
        <v>2430</v>
      </c>
      <c r="C218" s="193" t="s">
        <v>2506</v>
      </c>
      <c r="D218" s="193" t="s">
        <v>887</v>
      </c>
      <c r="E218" s="195" t="s">
        <v>766</v>
      </c>
      <c r="F218" s="195" t="s">
        <v>615</v>
      </c>
      <c r="G218" s="193" t="s">
        <v>1009</v>
      </c>
      <c r="H218" s="193" t="s">
        <v>2306</v>
      </c>
      <c r="I218" s="193" t="s">
        <v>369</v>
      </c>
      <c r="J218" s="261" t="s">
        <v>1918</v>
      </c>
      <c r="K218" s="196" t="s">
        <v>2307</v>
      </c>
      <c r="L218" s="276" t="s">
        <v>865</v>
      </c>
      <c r="M218" s="193" t="s">
        <v>4462</v>
      </c>
    </row>
    <row r="219" spans="1:13" ht="28.5">
      <c r="A219" s="193" t="str">
        <f t="shared" si="3"/>
        <v>Smelter ListL4</v>
      </c>
      <c r="B219" s="193" t="s">
        <v>2430</v>
      </c>
      <c r="C219" s="193" t="s">
        <v>2507</v>
      </c>
      <c r="D219" s="193" t="s">
        <v>888</v>
      </c>
      <c r="E219" s="195" t="s">
        <v>767</v>
      </c>
      <c r="F219" s="195" t="s">
        <v>616</v>
      </c>
      <c r="G219" s="193" t="s">
        <v>1010</v>
      </c>
      <c r="H219" s="193" t="s">
        <v>2308</v>
      </c>
      <c r="I219" s="193" t="s">
        <v>370</v>
      </c>
      <c r="J219" s="261" t="s">
        <v>29</v>
      </c>
      <c r="K219" s="196" t="s">
        <v>2309</v>
      </c>
      <c r="L219" s="261" t="s">
        <v>866</v>
      </c>
      <c r="M219" s="193" t="s">
        <v>4463</v>
      </c>
    </row>
    <row r="220" spans="1:13" ht="28.5">
      <c r="A220" s="193" t="str">
        <f t="shared" si="3"/>
        <v>Smelter ListM4</v>
      </c>
      <c r="B220" s="193" t="s">
        <v>2430</v>
      </c>
      <c r="C220" s="193" t="s">
        <v>2508</v>
      </c>
      <c r="D220" s="193" t="s">
        <v>889</v>
      </c>
      <c r="E220" s="195" t="s">
        <v>768</v>
      </c>
      <c r="F220" s="195" t="s">
        <v>617</v>
      </c>
      <c r="G220" s="193" t="s">
        <v>1011</v>
      </c>
      <c r="H220" s="193" t="s">
        <v>2310</v>
      </c>
      <c r="I220" s="193" t="s">
        <v>371</v>
      </c>
      <c r="J220" s="261" t="s">
        <v>30</v>
      </c>
      <c r="K220" s="196" t="s">
        <v>159</v>
      </c>
      <c r="L220" s="261" t="s">
        <v>268</v>
      </c>
      <c r="M220" s="193" t="s">
        <v>4464</v>
      </c>
    </row>
    <row r="221" spans="1:13" ht="57">
      <c r="A221" s="193" t="str">
        <f t="shared" si="3"/>
        <v>Smelter ListN4</v>
      </c>
      <c r="B221" s="193" t="s">
        <v>2430</v>
      </c>
      <c r="C221" s="193" t="s">
        <v>2509</v>
      </c>
      <c r="D221" s="193" t="s">
        <v>924</v>
      </c>
      <c r="E221" s="195" t="s">
        <v>769</v>
      </c>
      <c r="F221" s="195" t="s">
        <v>618</v>
      </c>
      <c r="G221" s="193" t="s">
        <v>1012</v>
      </c>
      <c r="H221" s="195" t="s">
        <v>699</v>
      </c>
      <c r="I221" s="193" t="s">
        <v>372</v>
      </c>
      <c r="J221" s="261" t="s">
        <v>2586</v>
      </c>
      <c r="K221" s="196" t="s">
        <v>160</v>
      </c>
      <c r="L221" s="261" t="s">
        <v>269</v>
      </c>
      <c r="M221" s="193" t="s">
        <v>4465</v>
      </c>
    </row>
    <row r="222" spans="1:13" ht="71.25">
      <c r="A222" s="193" t="str">
        <f t="shared" si="3"/>
        <v>Smelter ListO4</v>
      </c>
      <c r="B222" s="193" t="s">
        <v>2430</v>
      </c>
      <c r="C222" s="193" t="s">
        <v>2510</v>
      </c>
      <c r="D222" s="193" t="s">
        <v>1856</v>
      </c>
      <c r="E222" s="195" t="s">
        <v>770</v>
      </c>
      <c r="F222" s="195" t="s">
        <v>619</v>
      </c>
      <c r="G222" s="193" t="s">
        <v>1013</v>
      </c>
      <c r="H222" s="193" t="s">
        <v>700</v>
      </c>
      <c r="I222" s="193" t="s">
        <v>373</v>
      </c>
      <c r="J222" s="261" t="s">
        <v>2609</v>
      </c>
      <c r="K222" s="196" t="s">
        <v>161</v>
      </c>
      <c r="L222" s="261" t="s">
        <v>270</v>
      </c>
      <c r="M222" s="193" t="s">
        <v>4466</v>
      </c>
    </row>
    <row r="223" spans="1:13" ht="71.25">
      <c r="A223" s="193" t="str">
        <f t="shared" si="3"/>
        <v>Smelter ListP4</v>
      </c>
      <c r="B223" s="193" t="s">
        <v>2430</v>
      </c>
      <c r="C223" s="193" t="s">
        <v>913</v>
      </c>
      <c r="D223" s="193" t="s">
        <v>923</v>
      </c>
      <c r="E223" s="195" t="s">
        <v>771</v>
      </c>
      <c r="F223" s="195" t="s">
        <v>620</v>
      </c>
      <c r="G223" s="193" t="s">
        <v>1014</v>
      </c>
      <c r="H223" s="268" t="s">
        <v>701</v>
      </c>
      <c r="I223" s="193" t="s">
        <v>374</v>
      </c>
      <c r="J223" s="261" t="s">
        <v>2587</v>
      </c>
      <c r="K223" s="196" t="s">
        <v>162</v>
      </c>
      <c r="L223" s="261" t="s">
        <v>271</v>
      </c>
      <c r="M223" s="193" t="s">
        <v>4467</v>
      </c>
    </row>
    <row r="224" spans="1:13" ht="28.5">
      <c r="A224" s="193" t="str">
        <f t="shared" si="3"/>
        <v>Smelter ListQ4</v>
      </c>
      <c r="B224" s="193" t="s">
        <v>2430</v>
      </c>
      <c r="C224" s="193" t="s">
        <v>922</v>
      </c>
      <c r="D224" s="193" t="s">
        <v>1471</v>
      </c>
      <c r="E224" s="195" t="s">
        <v>471</v>
      </c>
      <c r="F224" s="195" t="s">
        <v>2000</v>
      </c>
      <c r="G224" s="193" t="s">
        <v>1779</v>
      </c>
      <c r="H224" s="193" t="s">
        <v>1780</v>
      </c>
      <c r="I224" s="193" t="s">
        <v>1781</v>
      </c>
      <c r="J224" s="261" t="s">
        <v>1912</v>
      </c>
      <c r="K224" s="196" t="s">
        <v>1782</v>
      </c>
      <c r="L224" s="261" t="s">
        <v>862</v>
      </c>
      <c r="M224" s="193" t="s">
        <v>4432</v>
      </c>
    </row>
    <row r="225" spans="1:13" ht="42.75">
      <c r="A225" s="193" t="str">
        <f t="shared" si="3"/>
        <v>Smelter ListJ2</v>
      </c>
      <c r="B225" s="193" t="s">
        <v>2430</v>
      </c>
      <c r="C225" s="193" t="s">
        <v>1453</v>
      </c>
      <c r="D225" s="193" t="s">
        <v>178</v>
      </c>
      <c r="E225" s="195" t="s">
        <v>772</v>
      </c>
      <c r="F225" s="195" t="s">
        <v>2311</v>
      </c>
      <c r="G225" s="193" t="s">
        <v>474</v>
      </c>
      <c r="H225" s="193" t="s">
        <v>179</v>
      </c>
      <c r="I225" s="193" t="s">
        <v>375</v>
      </c>
      <c r="J225" s="261" t="s">
        <v>1919</v>
      </c>
      <c r="K225" s="196" t="s">
        <v>180</v>
      </c>
      <c r="L225" s="261" t="s">
        <v>867</v>
      </c>
      <c r="M225" s="193" t="s">
        <v>4468</v>
      </c>
    </row>
    <row r="226" spans="1:13" s="220" customFormat="1" ht="28.5">
      <c r="A226" s="193" t="str">
        <f t="shared" si="3"/>
        <v>Smelter ListB2</v>
      </c>
      <c r="B226" s="193" t="s">
        <v>2430</v>
      </c>
      <c r="C226" s="193" t="s">
        <v>1862</v>
      </c>
      <c r="D226" s="277" t="s">
        <v>4812</v>
      </c>
      <c r="E226" s="193" t="s">
        <v>4821</v>
      </c>
      <c r="F226" s="193" t="s">
        <v>4827</v>
      </c>
      <c r="G226" s="193" t="s">
        <v>4833</v>
      </c>
      <c r="H226" s="193" t="s">
        <v>4839</v>
      </c>
      <c r="I226" s="193" t="s">
        <v>4845</v>
      </c>
      <c r="J226" s="193" t="s">
        <v>4851</v>
      </c>
      <c r="K226" s="193" t="s">
        <v>4857</v>
      </c>
      <c r="L226" s="193" t="s">
        <v>4863</v>
      </c>
      <c r="M226" s="249" t="s">
        <v>4869</v>
      </c>
    </row>
    <row r="227" spans="1:13" s="220" customFormat="1" ht="409.5">
      <c r="A227" s="193" t="str">
        <f>B227&amp;C227</f>
        <v>Smelter ListB3</v>
      </c>
      <c r="B227" s="193" t="s">
        <v>2430</v>
      </c>
      <c r="C227" s="193" t="s">
        <v>1813</v>
      </c>
      <c r="D227" s="277" t="s">
        <v>4814</v>
      </c>
      <c r="E227" s="193" t="s">
        <v>4822</v>
      </c>
      <c r="F227" s="193" t="s">
        <v>4828</v>
      </c>
      <c r="G227" s="193" t="s">
        <v>4834</v>
      </c>
      <c r="H227" s="193" t="s">
        <v>4840</v>
      </c>
      <c r="I227" s="193" t="s">
        <v>4846</v>
      </c>
      <c r="J227" s="193" t="s">
        <v>4852</v>
      </c>
      <c r="K227" s="193" t="s">
        <v>4858</v>
      </c>
      <c r="L227" s="193" t="s">
        <v>4864</v>
      </c>
      <c r="M227" s="249" t="s">
        <v>4870</v>
      </c>
    </row>
    <row r="228" spans="1:13" ht="28.5">
      <c r="A228" s="193" t="str">
        <f t="shared" si="3"/>
        <v>Smelter ListF4</v>
      </c>
      <c r="B228" s="193" t="s">
        <v>2430</v>
      </c>
      <c r="C228" s="193" t="s">
        <v>2511</v>
      </c>
      <c r="D228" s="193" t="s">
        <v>881</v>
      </c>
      <c r="E228" s="195" t="s">
        <v>461</v>
      </c>
      <c r="F228" s="195" t="s">
        <v>2350</v>
      </c>
      <c r="G228" s="193" t="s">
        <v>1117</v>
      </c>
      <c r="H228" s="193" t="s">
        <v>694</v>
      </c>
      <c r="I228" s="193" t="s">
        <v>376</v>
      </c>
      <c r="J228" s="261" t="s">
        <v>2347</v>
      </c>
      <c r="K228" s="196" t="s">
        <v>163</v>
      </c>
      <c r="L228" s="261" t="s">
        <v>93</v>
      </c>
      <c r="M228" s="193" t="s">
        <v>4469</v>
      </c>
    </row>
    <row r="229" spans="1:13" ht="28.5">
      <c r="A229" s="193" t="str">
        <f t="shared" si="3"/>
        <v>Smelter ListG4</v>
      </c>
      <c r="B229" s="193" t="s">
        <v>2430</v>
      </c>
      <c r="C229" s="193" t="s">
        <v>2502</v>
      </c>
      <c r="D229" s="193" t="s">
        <v>882</v>
      </c>
      <c r="E229" s="195" t="s">
        <v>462</v>
      </c>
      <c r="F229" s="195" t="s">
        <v>621</v>
      </c>
      <c r="G229" s="193" t="s">
        <v>1015</v>
      </c>
      <c r="H229" s="193" t="s">
        <v>702</v>
      </c>
      <c r="I229" s="193" t="s">
        <v>377</v>
      </c>
      <c r="J229" s="261" t="s">
        <v>2588</v>
      </c>
      <c r="K229" s="196" t="s">
        <v>164</v>
      </c>
      <c r="L229" s="261" t="s">
        <v>94</v>
      </c>
      <c r="M229" s="193" t="s">
        <v>4454</v>
      </c>
    </row>
    <row r="230" spans="1:13" ht="71.25">
      <c r="A230" s="193" t="str">
        <f t="shared" si="3"/>
        <v>CheckerA1</v>
      </c>
      <c r="B230" s="193" t="s">
        <v>2431</v>
      </c>
      <c r="C230" s="193" t="s">
        <v>1185</v>
      </c>
      <c r="D230" s="193" t="s">
        <v>1749</v>
      </c>
      <c r="E230" s="195" t="s">
        <v>463</v>
      </c>
      <c r="F230" s="195" t="s">
        <v>622</v>
      </c>
      <c r="G230" s="193" t="s">
        <v>2312</v>
      </c>
      <c r="H230" s="193" t="s">
        <v>703</v>
      </c>
      <c r="I230" s="193" t="s">
        <v>378</v>
      </c>
      <c r="J230" s="261" t="s">
        <v>2610</v>
      </c>
      <c r="K230" s="196" t="s">
        <v>2313</v>
      </c>
      <c r="L230" s="261" t="s">
        <v>2533</v>
      </c>
      <c r="M230" s="193" t="s">
        <v>4470</v>
      </c>
    </row>
    <row r="231" spans="1:13" ht="28.5">
      <c r="A231" s="193" t="str">
        <f t="shared" si="3"/>
        <v>CheckerD1</v>
      </c>
      <c r="B231" s="193" t="s">
        <v>2431</v>
      </c>
      <c r="C231" s="193" t="s">
        <v>2512</v>
      </c>
      <c r="D231" s="193" t="s">
        <v>1751</v>
      </c>
      <c r="E231" s="195" t="s">
        <v>464</v>
      </c>
      <c r="F231" s="195" t="s">
        <v>2314</v>
      </c>
      <c r="G231" s="193" t="s">
        <v>2315</v>
      </c>
      <c r="H231" s="193" t="s">
        <v>2316</v>
      </c>
      <c r="I231" s="193" t="s">
        <v>379</v>
      </c>
      <c r="J231" s="268" t="s">
        <v>2611</v>
      </c>
      <c r="K231" s="196" t="s">
        <v>2317</v>
      </c>
      <c r="L231" s="278" t="s">
        <v>2534</v>
      </c>
      <c r="M231" s="193" t="s">
        <v>4471</v>
      </c>
    </row>
    <row r="232" spans="1:13">
      <c r="A232" s="193" t="str">
        <f t="shared" si="3"/>
        <v>CheckerA3</v>
      </c>
      <c r="B232" s="193" t="s">
        <v>2431</v>
      </c>
      <c r="C232" s="193" t="s">
        <v>1187</v>
      </c>
      <c r="D232" s="193" t="s">
        <v>1526</v>
      </c>
      <c r="E232" s="195" t="s">
        <v>465</v>
      </c>
      <c r="F232" s="195" t="s">
        <v>2318</v>
      </c>
      <c r="G232" s="193" t="s">
        <v>2319</v>
      </c>
      <c r="H232" s="193" t="s">
        <v>2320</v>
      </c>
      <c r="I232" s="193" t="s">
        <v>2321</v>
      </c>
      <c r="J232" s="268" t="s">
        <v>2322</v>
      </c>
      <c r="K232" s="196" t="s">
        <v>2323</v>
      </c>
      <c r="L232" s="278" t="s">
        <v>2535</v>
      </c>
      <c r="M232" s="193" t="s">
        <v>4472</v>
      </c>
    </row>
    <row r="233" spans="1:13">
      <c r="A233" s="193" t="str">
        <f t="shared" si="3"/>
        <v>CheckerB3</v>
      </c>
      <c r="B233" s="193" t="s">
        <v>2431</v>
      </c>
      <c r="C233" s="193" t="s">
        <v>1813</v>
      </c>
      <c r="D233" s="193" t="s">
        <v>1527</v>
      </c>
      <c r="E233" s="195" t="s">
        <v>466</v>
      </c>
      <c r="F233" s="195" t="s">
        <v>1504</v>
      </c>
      <c r="G233" s="193" t="s">
        <v>2324</v>
      </c>
      <c r="H233" s="193" t="s">
        <v>2325</v>
      </c>
      <c r="I233" s="193" t="s">
        <v>2326</v>
      </c>
      <c r="J233" s="268" t="s">
        <v>2327</v>
      </c>
      <c r="K233" s="196" t="s">
        <v>2328</v>
      </c>
      <c r="L233" s="278" t="s">
        <v>2536</v>
      </c>
      <c r="M233" s="193" t="s">
        <v>4473</v>
      </c>
    </row>
    <row r="234" spans="1:13">
      <c r="A234" s="193" t="str">
        <f t="shared" si="3"/>
        <v>CheckerC3</v>
      </c>
      <c r="B234" s="193" t="s">
        <v>2431</v>
      </c>
      <c r="C234" s="193" t="s">
        <v>1834</v>
      </c>
      <c r="D234" s="193" t="s">
        <v>1747</v>
      </c>
      <c r="E234" s="195" t="s">
        <v>467</v>
      </c>
      <c r="F234" s="195" t="s">
        <v>2329</v>
      </c>
      <c r="G234" s="193" t="s">
        <v>2330</v>
      </c>
      <c r="H234" s="193" t="s">
        <v>2331</v>
      </c>
      <c r="I234" s="193" t="s">
        <v>2332</v>
      </c>
      <c r="J234" s="268" t="s">
        <v>2333</v>
      </c>
      <c r="K234" s="196" t="s">
        <v>2332</v>
      </c>
      <c r="L234" s="278" t="s">
        <v>2537</v>
      </c>
      <c r="M234" s="193" t="s">
        <v>4474</v>
      </c>
    </row>
    <row r="235" spans="1:13">
      <c r="A235" s="193" t="str">
        <f t="shared" si="3"/>
        <v>CheckerD3</v>
      </c>
      <c r="B235" s="193" t="s">
        <v>2431</v>
      </c>
      <c r="C235" s="193" t="s">
        <v>2513</v>
      </c>
      <c r="D235" s="193" t="s">
        <v>1748</v>
      </c>
      <c r="E235" s="195" t="s">
        <v>468</v>
      </c>
      <c r="F235" s="195" t="s">
        <v>1431</v>
      </c>
      <c r="G235" s="193" t="s">
        <v>1432</v>
      </c>
      <c r="H235" s="193" t="s">
        <v>1433</v>
      </c>
      <c r="I235" s="193" t="s">
        <v>380</v>
      </c>
      <c r="J235" s="268" t="s">
        <v>1443</v>
      </c>
      <c r="K235" s="196" t="s">
        <v>1434</v>
      </c>
      <c r="L235" s="278" t="s">
        <v>1435</v>
      </c>
      <c r="M235" s="193" t="s">
        <v>4475</v>
      </c>
    </row>
    <row r="236" spans="1:13" s="220" customFormat="1" ht="32.25" customHeight="1">
      <c r="A236" s="193" t="s">
        <v>2859</v>
      </c>
      <c r="B236" s="193" t="s">
        <v>2431</v>
      </c>
      <c r="C236" s="193" t="s">
        <v>2858</v>
      </c>
      <c r="D236" s="193" t="s">
        <v>2860</v>
      </c>
      <c r="E236" s="193" t="s">
        <v>3995</v>
      </c>
      <c r="F236" s="193" t="s">
        <v>3996</v>
      </c>
      <c r="G236" s="193" t="s">
        <v>3997</v>
      </c>
      <c r="H236" s="193" t="s">
        <v>3998</v>
      </c>
      <c r="I236" s="193" t="s">
        <v>3999</v>
      </c>
      <c r="J236" s="193" t="s">
        <v>4000</v>
      </c>
      <c r="K236" s="193" t="s">
        <v>4001</v>
      </c>
      <c r="L236" s="193" t="s">
        <v>4002</v>
      </c>
      <c r="M236" s="193" t="s">
        <v>4476</v>
      </c>
    </row>
    <row r="237" spans="1:13" s="220" customFormat="1" ht="32.25" customHeight="1">
      <c r="A237" s="193" t="str">
        <f t="shared" si="3"/>
        <v>CheckerB63</v>
      </c>
      <c r="B237" s="193" t="s">
        <v>2431</v>
      </c>
      <c r="C237" s="193" t="s">
        <v>3527</v>
      </c>
      <c r="D237" s="193" t="s">
        <v>2860</v>
      </c>
      <c r="E237" s="193" t="s">
        <v>3995</v>
      </c>
      <c r="F237" s="193" t="s">
        <v>3996</v>
      </c>
      <c r="G237" s="193" t="s">
        <v>3997</v>
      </c>
      <c r="H237" s="193" t="s">
        <v>3998</v>
      </c>
      <c r="I237" s="193" t="s">
        <v>3999</v>
      </c>
      <c r="J237" s="193" t="s">
        <v>4000</v>
      </c>
      <c r="K237" s="193" t="s">
        <v>4001</v>
      </c>
      <c r="L237" s="193" t="s">
        <v>4002</v>
      </c>
      <c r="M237" s="193" t="s">
        <v>4476</v>
      </c>
    </row>
    <row r="238" spans="1:13" s="220" customFormat="1" ht="32.25" customHeight="1">
      <c r="A238" s="193" t="str">
        <f t="shared" si="3"/>
        <v>CheckerB64</v>
      </c>
      <c r="B238" s="193" t="s">
        <v>2431</v>
      </c>
      <c r="C238" s="193" t="s">
        <v>3528</v>
      </c>
      <c r="D238" s="193" t="s">
        <v>2860</v>
      </c>
      <c r="E238" s="193" t="s">
        <v>3995</v>
      </c>
      <c r="F238" s="193" t="s">
        <v>3996</v>
      </c>
      <c r="G238" s="193" t="s">
        <v>3997</v>
      </c>
      <c r="H238" s="193" t="s">
        <v>3998</v>
      </c>
      <c r="I238" s="193" t="s">
        <v>3999</v>
      </c>
      <c r="J238" s="193" t="s">
        <v>4000</v>
      </c>
      <c r="K238" s="193" t="s">
        <v>4001</v>
      </c>
      <c r="L238" s="193" t="s">
        <v>4002</v>
      </c>
      <c r="M238" s="193" t="s">
        <v>4476</v>
      </c>
    </row>
    <row r="239" spans="1:13" s="220" customFormat="1" ht="32.25" customHeight="1">
      <c r="A239" s="193" t="str">
        <f t="shared" si="3"/>
        <v>CheckerB65</v>
      </c>
      <c r="B239" s="193" t="s">
        <v>2431</v>
      </c>
      <c r="C239" s="193" t="s">
        <v>3529</v>
      </c>
      <c r="D239" s="193" t="s">
        <v>2860</v>
      </c>
      <c r="E239" s="193" t="s">
        <v>3995</v>
      </c>
      <c r="F239" s="193" t="s">
        <v>3996</v>
      </c>
      <c r="G239" s="193" t="s">
        <v>3997</v>
      </c>
      <c r="H239" s="193" t="s">
        <v>3998</v>
      </c>
      <c r="I239" s="193" t="s">
        <v>3999</v>
      </c>
      <c r="J239" s="193" t="s">
        <v>4000</v>
      </c>
      <c r="K239" s="193" t="s">
        <v>4001</v>
      </c>
      <c r="L239" s="193" t="s">
        <v>4002</v>
      </c>
      <c r="M239" s="193" t="s">
        <v>4476</v>
      </c>
    </row>
    <row r="240" spans="1:13" s="220" customFormat="1" ht="32.25" customHeight="1">
      <c r="A240" s="193" t="s">
        <v>2880</v>
      </c>
      <c r="B240" s="193" t="s">
        <v>2431</v>
      </c>
      <c r="C240" s="193" t="s">
        <v>2879</v>
      </c>
      <c r="D240" s="193" t="s">
        <v>2881</v>
      </c>
      <c r="E240" s="193" t="s">
        <v>3568</v>
      </c>
      <c r="F240" s="193" t="s">
        <v>3569</v>
      </c>
      <c r="G240" s="193" t="s">
        <v>3570</v>
      </c>
      <c r="H240" s="193" t="s">
        <v>3571</v>
      </c>
      <c r="I240" s="193" t="s">
        <v>3572</v>
      </c>
      <c r="J240" s="193" t="s">
        <v>3573</v>
      </c>
      <c r="K240" s="193" t="s">
        <v>2881</v>
      </c>
      <c r="L240" s="193" t="s">
        <v>3574</v>
      </c>
      <c r="M240" s="249" t="s">
        <v>4930</v>
      </c>
    </row>
    <row r="241" spans="1:13" s="220" customFormat="1" ht="42.75">
      <c r="A241" s="193" t="s">
        <v>2861</v>
      </c>
      <c r="B241" s="193" t="s">
        <v>2431</v>
      </c>
      <c r="C241" s="193" t="s">
        <v>2505</v>
      </c>
      <c r="D241" s="193" t="s">
        <v>3034</v>
      </c>
      <c r="E241" s="193" t="s">
        <v>3575</v>
      </c>
      <c r="F241" s="193" t="s">
        <v>3576</v>
      </c>
      <c r="G241" s="193" t="s">
        <v>3577</v>
      </c>
      <c r="H241" s="193" t="s">
        <v>3578</v>
      </c>
      <c r="I241" s="193" t="s">
        <v>3579</v>
      </c>
      <c r="J241" s="193" t="s">
        <v>3580</v>
      </c>
      <c r="K241" s="193" t="s">
        <v>3581</v>
      </c>
      <c r="L241" s="193" t="s">
        <v>3582</v>
      </c>
      <c r="M241" s="193" t="s">
        <v>4477</v>
      </c>
    </row>
    <row r="242" spans="1:13" s="220" customFormat="1" ht="42.75">
      <c r="A242" s="193" t="s">
        <v>2882</v>
      </c>
      <c r="B242" s="193" t="s">
        <v>2431</v>
      </c>
      <c r="C242" s="193" t="s">
        <v>2862</v>
      </c>
      <c r="D242" s="193" t="s">
        <v>3033</v>
      </c>
      <c r="E242" s="193" t="s">
        <v>3583</v>
      </c>
      <c r="F242" s="193" t="s">
        <v>3584</v>
      </c>
      <c r="G242" s="193" t="s">
        <v>3585</v>
      </c>
      <c r="H242" s="193" t="s">
        <v>3586</v>
      </c>
      <c r="I242" s="193" t="s">
        <v>3587</v>
      </c>
      <c r="J242" s="193" t="s">
        <v>3588</v>
      </c>
      <c r="K242" s="193" t="s">
        <v>3589</v>
      </c>
      <c r="L242" s="193" t="s">
        <v>3590</v>
      </c>
      <c r="M242" s="193" t="s">
        <v>4478</v>
      </c>
    </row>
    <row r="243" spans="1:13" s="220" customFormat="1" ht="42.75">
      <c r="A243" s="193" t="s">
        <v>2968</v>
      </c>
      <c r="B243" s="193" t="s">
        <v>2431</v>
      </c>
      <c r="C243" s="193" t="s">
        <v>2863</v>
      </c>
      <c r="D243" s="193" t="s">
        <v>3039</v>
      </c>
      <c r="E243" s="193" t="s">
        <v>3591</v>
      </c>
      <c r="F243" s="193" t="s">
        <v>3592</v>
      </c>
      <c r="G243" s="193" t="s">
        <v>3593</v>
      </c>
      <c r="H243" s="193" t="s">
        <v>3594</v>
      </c>
      <c r="I243" s="193" t="s">
        <v>3595</v>
      </c>
      <c r="J243" s="193" t="s">
        <v>3596</v>
      </c>
      <c r="K243" s="193" t="s">
        <v>3597</v>
      </c>
      <c r="L243" s="193" t="s">
        <v>3598</v>
      </c>
      <c r="M243" s="193" t="s">
        <v>4479</v>
      </c>
    </row>
    <row r="244" spans="1:13" s="220" customFormat="1" ht="42.75">
      <c r="A244" s="193" t="s">
        <v>2969</v>
      </c>
      <c r="B244" s="193" t="s">
        <v>2431</v>
      </c>
      <c r="C244" s="193" t="s">
        <v>2864</v>
      </c>
      <c r="D244" s="193" t="s">
        <v>2943</v>
      </c>
      <c r="E244" s="193" t="s">
        <v>3599</v>
      </c>
      <c r="F244" s="193" t="s">
        <v>3600</v>
      </c>
      <c r="G244" s="193" t="s">
        <v>3601</v>
      </c>
      <c r="H244" s="193" t="s">
        <v>3602</v>
      </c>
      <c r="I244" s="193" t="s">
        <v>3603</v>
      </c>
      <c r="J244" s="193" t="s">
        <v>3604</v>
      </c>
      <c r="K244" s="193" t="s">
        <v>3605</v>
      </c>
      <c r="L244" s="193" t="s">
        <v>3606</v>
      </c>
      <c r="M244" s="193" t="s">
        <v>4480</v>
      </c>
    </row>
    <row r="245" spans="1:13" s="220" customFormat="1" ht="42.75">
      <c r="A245" s="193" t="s">
        <v>2984</v>
      </c>
      <c r="B245" s="193" t="s">
        <v>2431</v>
      </c>
      <c r="C245" s="193" t="s">
        <v>2865</v>
      </c>
      <c r="D245" s="193" t="s">
        <v>4917</v>
      </c>
      <c r="E245" s="193" t="s">
        <v>4943</v>
      </c>
      <c r="F245" s="193" t="s">
        <v>4948</v>
      </c>
      <c r="G245" s="193" t="s">
        <v>4953</v>
      </c>
      <c r="H245" s="193" t="s">
        <v>4958</v>
      </c>
      <c r="I245" s="193" t="s">
        <v>4963</v>
      </c>
      <c r="J245" s="193" t="s">
        <v>4968</v>
      </c>
      <c r="K245" s="193" t="s">
        <v>4973</v>
      </c>
      <c r="L245" s="193" t="s">
        <v>4978</v>
      </c>
      <c r="M245" s="249" t="s">
        <v>4983</v>
      </c>
    </row>
    <row r="246" spans="1:13" s="220" customFormat="1" ht="42.75">
      <c r="A246" s="193" t="s">
        <v>2985</v>
      </c>
      <c r="B246" s="193" t="s">
        <v>2431</v>
      </c>
      <c r="C246" s="193" t="s">
        <v>2866</v>
      </c>
      <c r="D246" s="193" t="s">
        <v>2944</v>
      </c>
      <c r="E246" s="193" t="s">
        <v>3607</v>
      </c>
      <c r="F246" s="193" t="s">
        <v>3608</v>
      </c>
      <c r="G246" s="193" t="s">
        <v>3609</v>
      </c>
      <c r="H246" s="193" t="s">
        <v>3610</v>
      </c>
      <c r="I246" s="193" t="s">
        <v>3611</v>
      </c>
      <c r="J246" s="193" t="s">
        <v>3612</v>
      </c>
      <c r="K246" s="193" t="s">
        <v>3613</v>
      </c>
      <c r="L246" s="193" t="s">
        <v>3614</v>
      </c>
      <c r="M246" s="193" t="s">
        <v>4481</v>
      </c>
    </row>
    <row r="247" spans="1:13" s="220" customFormat="1" ht="57">
      <c r="A247" s="193" t="s">
        <v>2986</v>
      </c>
      <c r="B247" s="193" t="s">
        <v>2431</v>
      </c>
      <c r="C247" s="193" t="s">
        <v>2867</v>
      </c>
      <c r="D247" s="193" t="s">
        <v>2945</v>
      </c>
      <c r="E247" s="193" t="s">
        <v>3615</v>
      </c>
      <c r="F247" s="193" t="s">
        <v>3616</v>
      </c>
      <c r="G247" s="193" t="s">
        <v>3617</v>
      </c>
      <c r="H247" s="193" t="s">
        <v>3618</v>
      </c>
      <c r="I247" s="193" t="s">
        <v>3619</v>
      </c>
      <c r="J247" s="193" t="s">
        <v>3620</v>
      </c>
      <c r="K247" s="193" t="s">
        <v>3621</v>
      </c>
      <c r="L247" s="193" t="s">
        <v>3622</v>
      </c>
      <c r="M247" s="193" t="s">
        <v>4482</v>
      </c>
    </row>
    <row r="248" spans="1:13" s="220" customFormat="1" ht="57">
      <c r="A248" s="193" t="s">
        <v>2987</v>
      </c>
      <c r="B248" s="193" t="s">
        <v>2431</v>
      </c>
      <c r="C248" s="193" t="s">
        <v>2868</v>
      </c>
      <c r="D248" s="193" t="s">
        <v>2946</v>
      </c>
      <c r="E248" s="193" t="s">
        <v>4944</v>
      </c>
      <c r="F248" s="193" t="s">
        <v>4947</v>
      </c>
      <c r="G248" s="193" t="s">
        <v>4954</v>
      </c>
      <c r="H248" s="193" t="s">
        <v>4957</v>
      </c>
      <c r="I248" s="193" t="s">
        <v>4964</v>
      </c>
      <c r="J248" s="193" t="s">
        <v>4967</v>
      </c>
      <c r="K248" s="193" t="s">
        <v>4974</v>
      </c>
      <c r="L248" s="193" t="s">
        <v>4977</v>
      </c>
      <c r="M248" s="249" t="s">
        <v>4984</v>
      </c>
    </row>
    <row r="249" spans="1:13" s="220" customFormat="1" ht="57">
      <c r="A249" s="193" t="s">
        <v>2988</v>
      </c>
      <c r="B249" s="193" t="s">
        <v>2431</v>
      </c>
      <c r="C249" s="193" t="s">
        <v>2869</v>
      </c>
      <c r="D249" s="193" t="s">
        <v>2947</v>
      </c>
      <c r="E249" s="193" t="s">
        <v>3623</v>
      </c>
      <c r="F249" s="193" t="s">
        <v>3624</v>
      </c>
      <c r="G249" s="193" t="s">
        <v>3625</v>
      </c>
      <c r="H249" s="193" t="s">
        <v>3626</v>
      </c>
      <c r="I249" s="193" t="s">
        <v>3627</v>
      </c>
      <c r="J249" s="193" t="s">
        <v>3628</v>
      </c>
      <c r="K249" s="193" t="s">
        <v>3629</v>
      </c>
      <c r="L249" s="193" t="s">
        <v>3630</v>
      </c>
      <c r="M249" s="193" t="s">
        <v>4483</v>
      </c>
    </row>
    <row r="250" spans="1:13" s="220" customFormat="1" ht="42.75">
      <c r="A250" s="193" t="s">
        <v>2989</v>
      </c>
      <c r="B250" s="193" t="s">
        <v>2431</v>
      </c>
      <c r="C250" s="193" t="s">
        <v>2870</v>
      </c>
      <c r="D250" s="193" t="s">
        <v>2910</v>
      </c>
      <c r="E250" s="193" t="s">
        <v>3631</v>
      </c>
      <c r="F250" s="193" t="s">
        <v>3632</v>
      </c>
      <c r="G250" s="193" t="s">
        <v>3633</v>
      </c>
      <c r="H250" s="193" t="s">
        <v>3634</v>
      </c>
      <c r="I250" s="193" t="s">
        <v>3635</v>
      </c>
      <c r="J250" s="193" t="s">
        <v>3636</v>
      </c>
      <c r="K250" s="193" t="s">
        <v>3637</v>
      </c>
      <c r="L250" s="193" t="s">
        <v>3638</v>
      </c>
      <c r="M250" s="193" t="s">
        <v>4484</v>
      </c>
    </row>
    <row r="251" spans="1:13" s="220" customFormat="1" ht="57">
      <c r="A251" s="193" t="s">
        <v>2990</v>
      </c>
      <c r="B251" s="193" t="s">
        <v>2431</v>
      </c>
      <c r="C251" s="193" t="s">
        <v>2871</v>
      </c>
      <c r="D251" s="193" t="s">
        <v>3035</v>
      </c>
      <c r="E251" s="193" t="s">
        <v>3639</v>
      </c>
      <c r="F251" s="193" t="s">
        <v>3640</v>
      </c>
      <c r="G251" s="193" t="s">
        <v>3641</v>
      </c>
      <c r="H251" s="193" t="s">
        <v>3642</v>
      </c>
      <c r="I251" s="193" t="s">
        <v>3643</v>
      </c>
      <c r="J251" s="193" t="s">
        <v>3644</v>
      </c>
      <c r="K251" s="193" t="s">
        <v>3645</v>
      </c>
      <c r="L251" s="193" t="s">
        <v>3646</v>
      </c>
      <c r="M251" s="193" t="s">
        <v>4485</v>
      </c>
    </row>
    <row r="252" spans="1:13" s="220" customFormat="1" ht="57">
      <c r="A252" s="193" t="s">
        <v>2991</v>
      </c>
      <c r="B252" s="193" t="s">
        <v>2431</v>
      </c>
      <c r="C252" s="193" t="s">
        <v>2872</v>
      </c>
      <c r="D252" s="193" t="s">
        <v>3036</v>
      </c>
      <c r="E252" s="193" t="s">
        <v>3647</v>
      </c>
      <c r="F252" s="193" t="s">
        <v>3648</v>
      </c>
      <c r="G252" s="193" t="s">
        <v>3649</v>
      </c>
      <c r="H252" s="193" t="s">
        <v>3650</v>
      </c>
      <c r="I252" s="193" t="s">
        <v>3651</v>
      </c>
      <c r="J252" s="193" t="s">
        <v>3652</v>
      </c>
      <c r="K252" s="193" t="s">
        <v>3653</v>
      </c>
      <c r="L252" s="193" t="s">
        <v>3654</v>
      </c>
      <c r="M252" s="193" t="s">
        <v>4486</v>
      </c>
    </row>
    <row r="253" spans="1:13" s="220" customFormat="1" ht="57">
      <c r="A253" s="193" t="s">
        <v>2992</v>
      </c>
      <c r="B253" s="193" t="s">
        <v>2431</v>
      </c>
      <c r="C253" s="193" t="s">
        <v>2873</v>
      </c>
      <c r="D253" s="193" t="s">
        <v>3037</v>
      </c>
      <c r="E253" s="193" t="s">
        <v>3655</v>
      </c>
      <c r="F253" s="193" t="s">
        <v>3656</v>
      </c>
      <c r="G253" s="193" t="s">
        <v>3657</v>
      </c>
      <c r="H253" s="193" t="s">
        <v>3658</v>
      </c>
      <c r="I253" s="193" t="s">
        <v>3659</v>
      </c>
      <c r="J253" s="193" t="s">
        <v>3660</v>
      </c>
      <c r="K253" s="193" t="s">
        <v>3661</v>
      </c>
      <c r="L253" s="193" t="s">
        <v>3662</v>
      </c>
      <c r="M253" s="193" t="s">
        <v>4487</v>
      </c>
    </row>
    <row r="254" spans="1:13" s="220" customFormat="1" ht="57">
      <c r="A254" s="193" t="s">
        <v>2993</v>
      </c>
      <c r="B254" s="193" t="s">
        <v>2431</v>
      </c>
      <c r="C254" s="193" t="s">
        <v>2874</v>
      </c>
      <c r="D254" s="193" t="s">
        <v>3038</v>
      </c>
      <c r="E254" s="193" t="s">
        <v>3663</v>
      </c>
      <c r="F254" s="193" t="s">
        <v>3664</v>
      </c>
      <c r="G254" s="193" t="s">
        <v>3665</v>
      </c>
      <c r="H254" s="193" t="s">
        <v>3666</v>
      </c>
      <c r="I254" s="193" t="s">
        <v>3667</v>
      </c>
      <c r="J254" s="193" t="s">
        <v>3668</v>
      </c>
      <c r="K254" s="193" t="s">
        <v>3669</v>
      </c>
      <c r="L254" s="193" t="s">
        <v>3670</v>
      </c>
      <c r="M254" s="193" t="s">
        <v>4488</v>
      </c>
    </row>
    <row r="255" spans="1:13" s="220" customFormat="1" ht="71.25">
      <c r="A255" s="193" t="s">
        <v>2994</v>
      </c>
      <c r="B255" s="193" t="s">
        <v>2431</v>
      </c>
      <c r="C255" s="193" t="s">
        <v>2875</v>
      </c>
      <c r="D255" s="193" t="s">
        <v>2911</v>
      </c>
      <c r="E255" s="193" t="s">
        <v>3671</v>
      </c>
      <c r="F255" s="193" t="s">
        <v>3672</v>
      </c>
      <c r="G255" s="193" t="s">
        <v>3673</v>
      </c>
      <c r="H255" s="193" t="s">
        <v>3674</v>
      </c>
      <c r="I255" s="193" t="s">
        <v>3675</v>
      </c>
      <c r="J255" s="193" t="s">
        <v>3676</v>
      </c>
      <c r="K255" s="193" t="s">
        <v>3677</v>
      </c>
      <c r="L255" s="193" t="s">
        <v>3678</v>
      </c>
      <c r="M255" s="193" t="s">
        <v>4489</v>
      </c>
    </row>
    <row r="256" spans="1:13" s="220" customFormat="1" ht="71.25">
      <c r="A256" s="193" t="s">
        <v>2995</v>
      </c>
      <c r="B256" s="193" t="s">
        <v>2431</v>
      </c>
      <c r="C256" s="193" t="s">
        <v>2876</v>
      </c>
      <c r="D256" s="193" t="s">
        <v>2912</v>
      </c>
      <c r="E256" s="193" t="s">
        <v>3679</v>
      </c>
      <c r="F256" s="193" t="s">
        <v>3680</v>
      </c>
      <c r="G256" s="193" t="s">
        <v>3681</v>
      </c>
      <c r="H256" s="193" t="s">
        <v>3682</v>
      </c>
      <c r="I256" s="193" t="s">
        <v>3683</v>
      </c>
      <c r="J256" s="193" t="s">
        <v>3684</v>
      </c>
      <c r="K256" s="193" t="s">
        <v>3685</v>
      </c>
      <c r="L256" s="193" t="s">
        <v>3686</v>
      </c>
      <c r="M256" s="193" t="s">
        <v>4490</v>
      </c>
    </row>
    <row r="257" spans="1:13" s="220" customFormat="1" ht="71.25">
      <c r="A257" s="193" t="s">
        <v>2996</v>
      </c>
      <c r="B257" s="193" t="s">
        <v>2431</v>
      </c>
      <c r="C257" s="193" t="s">
        <v>2877</v>
      </c>
      <c r="D257" s="193" t="s">
        <v>2913</v>
      </c>
      <c r="E257" s="193" t="s">
        <v>3687</v>
      </c>
      <c r="F257" s="193" t="s">
        <v>3688</v>
      </c>
      <c r="G257" s="193" t="s">
        <v>3689</v>
      </c>
      <c r="H257" s="193" t="s">
        <v>3690</v>
      </c>
      <c r="I257" s="193" t="s">
        <v>3691</v>
      </c>
      <c r="J257" s="193" t="s">
        <v>3692</v>
      </c>
      <c r="K257" s="193" t="s">
        <v>3693</v>
      </c>
      <c r="L257" s="193" t="s">
        <v>3694</v>
      </c>
      <c r="M257" s="193" t="s">
        <v>4491</v>
      </c>
    </row>
    <row r="258" spans="1:13" s="220" customFormat="1" ht="71.25">
      <c r="A258" s="193" t="s">
        <v>2997</v>
      </c>
      <c r="B258" s="193" t="s">
        <v>2431</v>
      </c>
      <c r="C258" s="193" t="s">
        <v>2942</v>
      </c>
      <c r="D258" s="193" t="s">
        <v>2914</v>
      </c>
      <c r="E258" s="193" t="s">
        <v>3695</v>
      </c>
      <c r="F258" s="193" t="s">
        <v>3696</v>
      </c>
      <c r="G258" s="193" t="s">
        <v>3697</v>
      </c>
      <c r="H258" s="193" t="s">
        <v>3698</v>
      </c>
      <c r="I258" s="193" t="s">
        <v>3699</v>
      </c>
      <c r="J258" s="193" t="s">
        <v>3700</v>
      </c>
      <c r="K258" s="193" t="s">
        <v>3701</v>
      </c>
      <c r="L258" s="193" t="s">
        <v>3702</v>
      </c>
      <c r="M258" s="193" t="s">
        <v>4492</v>
      </c>
    </row>
    <row r="259" spans="1:13" s="220" customFormat="1" ht="85.5">
      <c r="A259" s="193" t="s">
        <v>2998</v>
      </c>
      <c r="B259" s="193" t="s">
        <v>2431</v>
      </c>
      <c r="C259" s="193" t="s">
        <v>2948</v>
      </c>
      <c r="D259" s="193" t="s">
        <v>2915</v>
      </c>
      <c r="E259" s="193" t="s">
        <v>3703</v>
      </c>
      <c r="F259" s="193" t="s">
        <v>3704</v>
      </c>
      <c r="G259" s="193" t="s">
        <v>3705</v>
      </c>
      <c r="H259" s="193" t="s">
        <v>3706</v>
      </c>
      <c r="I259" s="193" t="s">
        <v>3707</v>
      </c>
      <c r="J259" s="193" t="s">
        <v>3708</v>
      </c>
      <c r="K259" s="193" t="s">
        <v>3709</v>
      </c>
      <c r="L259" s="193" t="s">
        <v>3710</v>
      </c>
      <c r="M259" s="193" t="s">
        <v>4493</v>
      </c>
    </row>
    <row r="260" spans="1:13" s="220" customFormat="1" ht="85.5">
      <c r="A260" s="193" t="s">
        <v>2999</v>
      </c>
      <c r="B260" s="193" t="s">
        <v>2431</v>
      </c>
      <c r="C260" s="193" t="s">
        <v>2949</v>
      </c>
      <c r="D260" s="193" t="s">
        <v>2916</v>
      </c>
      <c r="E260" s="193" t="s">
        <v>3711</v>
      </c>
      <c r="F260" s="193" t="s">
        <v>3712</v>
      </c>
      <c r="G260" s="193" t="s">
        <v>3713</v>
      </c>
      <c r="H260" s="193" t="s">
        <v>3714</v>
      </c>
      <c r="I260" s="193" t="s">
        <v>3715</v>
      </c>
      <c r="J260" s="193" t="s">
        <v>3716</v>
      </c>
      <c r="K260" s="193" t="s">
        <v>3717</v>
      </c>
      <c r="L260" s="193" t="s">
        <v>3718</v>
      </c>
      <c r="M260" s="193" t="s">
        <v>4494</v>
      </c>
    </row>
    <row r="261" spans="1:13" s="220" customFormat="1" ht="85.5">
      <c r="A261" s="193" t="s">
        <v>3000</v>
      </c>
      <c r="B261" s="193" t="s">
        <v>2431</v>
      </c>
      <c r="C261" s="193" t="s">
        <v>2950</v>
      </c>
      <c r="D261" s="193" t="s">
        <v>2917</v>
      </c>
      <c r="E261" s="193" t="s">
        <v>3719</v>
      </c>
      <c r="F261" s="193" t="s">
        <v>3720</v>
      </c>
      <c r="G261" s="193" t="s">
        <v>3721</v>
      </c>
      <c r="H261" s="193" t="s">
        <v>3722</v>
      </c>
      <c r="I261" s="193" t="s">
        <v>3723</v>
      </c>
      <c r="J261" s="193" t="s">
        <v>3724</v>
      </c>
      <c r="K261" s="193" t="s">
        <v>3725</v>
      </c>
      <c r="L261" s="193" t="s">
        <v>3726</v>
      </c>
      <c r="M261" s="193" t="s">
        <v>4495</v>
      </c>
    </row>
    <row r="262" spans="1:13" s="220" customFormat="1" ht="85.5">
      <c r="A262" s="193" t="s">
        <v>3001</v>
      </c>
      <c r="B262" s="193" t="s">
        <v>2431</v>
      </c>
      <c r="C262" s="193" t="s">
        <v>2951</v>
      </c>
      <c r="D262" s="193" t="s">
        <v>2918</v>
      </c>
      <c r="E262" s="193" t="s">
        <v>3727</v>
      </c>
      <c r="F262" s="193" t="s">
        <v>3728</v>
      </c>
      <c r="G262" s="193" t="s">
        <v>3729</v>
      </c>
      <c r="H262" s="193" t="s">
        <v>3730</v>
      </c>
      <c r="I262" s="193" t="s">
        <v>3731</v>
      </c>
      <c r="J262" s="193" t="s">
        <v>3732</v>
      </c>
      <c r="K262" s="193" t="s">
        <v>3733</v>
      </c>
      <c r="L262" s="193" t="s">
        <v>3734</v>
      </c>
      <c r="M262" s="193" t="s">
        <v>4496</v>
      </c>
    </row>
    <row r="263" spans="1:13" s="220" customFormat="1" ht="85.5">
      <c r="A263" s="193" t="s">
        <v>3002</v>
      </c>
      <c r="B263" s="193" t="s">
        <v>2431</v>
      </c>
      <c r="C263" s="193" t="s">
        <v>2952</v>
      </c>
      <c r="D263" s="193" t="s">
        <v>2919</v>
      </c>
      <c r="E263" s="193" t="s">
        <v>3735</v>
      </c>
      <c r="F263" s="193" t="s">
        <v>3736</v>
      </c>
      <c r="G263" s="193" t="s">
        <v>3737</v>
      </c>
      <c r="H263" s="193" t="s">
        <v>3738</v>
      </c>
      <c r="I263" s="193" t="s">
        <v>3739</v>
      </c>
      <c r="J263" s="193" t="s">
        <v>3740</v>
      </c>
      <c r="K263" s="193" t="s">
        <v>3741</v>
      </c>
      <c r="L263" s="193" t="s">
        <v>3742</v>
      </c>
      <c r="M263" s="193" t="s">
        <v>4497</v>
      </c>
    </row>
    <row r="264" spans="1:13" s="220" customFormat="1" ht="85.5">
      <c r="A264" s="193" t="s">
        <v>3003</v>
      </c>
      <c r="B264" s="193" t="s">
        <v>2431</v>
      </c>
      <c r="C264" s="221" t="s">
        <v>2953</v>
      </c>
      <c r="D264" s="221" t="s">
        <v>2920</v>
      </c>
      <c r="E264" s="221" t="s">
        <v>3743</v>
      </c>
      <c r="F264" s="221" t="s">
        <v>3744</v>
      </c>
      <c r="G264" s="221" t="s">
        <v>3745</v>
      </c>
      <c r="H264" s="221" t="s">
        <v>3746</v>
      </c>
      <c r="I264" s="221" t="s">
        <v>3747</v>
      </c>
      <c r="J264" s="221" t="s">
        <v>3748</v>
      </c>
      <c r="K264" s="221" t="s">
        <v>3749</v>
      </c>
      <c r="L264" s="221" t="s">
        <v>3750</v>
      </c>
      <c r="M264" s="221" t="s">
        <v>4498</v>
      </c>
    </row>
    <row r="265" spans="1:13" s="220" customFormat="1" ht="85.5">
      <c r="A265" s="193" t="s">
        <v>3004</v>
      </c>
      <c r="B265" s="193" t="s">
        <v>2431</v>
      </c>
      <c r="C265" s="221" t="s">
        <v>2954</v>
      </c>
      <c r="D265" s="193" t="s">
        <v>2921</v>
      </c>
      <c r="E265" s="193" t="s">
        <v>3751</v>
      </c>
      <c r="F265" s="193" t="s">
        <v>3752</v>
      </c>
      <c r="G265" s="193" t="s">
        <v>3753</v>
      </c>
      <c r="H265" s="193" t="s">
        <v>3754</v>
      </c>
      <c r="I265" s="193" t="s">
        <v>3755</v>
      </c>
      <c r="J265" s="193" t="s">
        <v>3756</v>
      </c>
      <c r="K265" s="193" t="s">
        <v>3757</v>
      </c>
      <c r="L265" s="193" t="s">
        <v>3758</v>
      </c>
      <c r="M265" s="193" t="s">
        <v>4499</v>
      </c>
    </row>
    <row r="266" spans="1:13" s="220" customFormat="1" ht="85.5">
      <c r="A266" s="193" t="s">
        <v>3005</v>
      </c>
      <c r="B266" s="193" t="s">
        <v>2431</v>
      </c>
      <c r="C266" s="193" t="s">
        <v>2955</v>
      </c>
      <c r="D266" s="193" t="s">
        <v>2922</v>
      </c>
      <c r="E266" s="193" t="s">
        <v>3759</v>
      </c>
      <c r="F266" s="193" t="s">
        <v>3760</v>
      </c>
      <c r="G266" s="193" t="s">
        <v>3761</v>
      </c>
      <c r="H266" s="193" t="s">
        <v>3762</v>
      </c>
      <c r="I266" s="193" t="s">
        <v>3763</v>
      </c>
      <c r="J266" s="193" t="s">
        <v>3764</v>
      </c>
      <c r="K266" s="193" t="s">
        <v>3765</v>
      </c>
      <c r="L266" s="193" t="s">
        <v>3766</v>
      </c>
      <c r="M266" s="193" t="s">
        <v>4500</v>
      </c>
    </row>
    <row r="267" spans="1:13" s="220" customFormat="1" ht="57">
      <c r="A267" s="193" t="s">
        <v>3006</v>
      </c>
      <c r="B267" s="193" t="s">
        <v>2431</v>
      </c>
      <c r="C267" s="193" t="s">
        <v>2956</v>
      </c>
      <c r="D267" s="193" t="s">
        <v>2450</v>
      </c>
      <c r="E267" s="193" t="s">
        <v>3767</v>
      </c>
      <c r="F267" s="193" t="s">
        <v>3768</v>
      </c>
      <c r="G267" s="193" t="s">
        <v>3769</v>
      </c>
      <c r="H267" s="193" t="s">
        <v>3770</v>
      </c>
      <c r="I267" s="193" t="s">
        <v>3771</v>
      </c>
      <c r="J267" s="193" t="s">
        <v>3772</v>
      </c>
      <c r="K267" s="193" t="s">
        <v>3773</v>
      </c>
      <c r="L267" s="193" t="s">
        <v>3774</v>
      </c>
      <c r="M267" s="193" t="s">
        <v>4501</v>
      </c>
    </row>
    <row r="268" spans="1:13" s="220" customFormat="1" ht="57">
      <c r="A268" s="193" t="s">
        <v>3007</v>
      </c>
      <c r="B268" s="193" t="s">
        <v>2431</v>
      </c>
      <c r="C268" s="193" t="s">
        <v>2957</v>
      </c>
      <c r="D268" s="193" t="s">
        <v>2451</v>
      </c>
      <c r="E268" s="193" t="s">
        <v>3775</v>
      </c>
      <c r="F268" s="193" t="s">
        <v>3776</v>
      </c>
      <c r="G268" s="193" t="s">
        <v>3777</v>
      </c>
      <c r="H268" s="193" t="s">
        <v>3778</v>
      </c>
      <c r="I268" s="193" t="s">
        <v>3779</v>
      </c>
      <c r="J268" s="193" t="s">
        <v>3780</v>
      </c>
      <c r="K268" s="193" t="s">
        <v>3781</v>
      </c>
      <c r="L268" s="193" t="s">
        <v>3782</v>
      </c>
      <c r="M268" s="193" t="s">
        <v>4502</v>
      </c>
    </row>
    <row r="269" spans="1:13" s="220" customFormat="1" ht="57">
      <c r="A269" s="193" t="s">
        <v>3008</v>
      </c>
      <c r="B269" s="193" t="s">
        <v>2431</v>
      </c>
      <c r="C269" s="193" t="s">
        <v>2958</v>
      </c>
      <c r="D269" s="193" t="s">
        <v>2452</v>
      </c>
      <c r="E269" s="193" t="s">
        <v>3783</v>
      </c>
      <c r="F269" s="193" t="s">
        <v>3784</v>
      </c>
      <c r="G269" s="193" t="s">
        <v>3785</v>
      </c>
      <c r="H269" s="193" t="s">
        <v>3786</v>
      </c>
      <c r="I269" s="193" t="s">
        <v>3787</v>
      </c>
      <c r="J269" s="193" t="s">
        <v>3788</v>
      </c>
      <c r="K269" s="193" t="s">
        <v>3789</v>
      </c>
      <c r="L269" s="193" t="s">
        <v>3790</v>
      </c>
      <c r="M269" s="193" t="s">
        <v>4503</v>
      </c>
    </row>
    <row r="270" spans="1:13" s="220" customFormat="1" ht="57">
      <c r="A270" s="193" t="s">
        <v>3009</v>
      </c>
      <c r="B270" s="193" t="s">
        <v>2431</v>
      </c>
      <c r="C270" s="193" t="s">
        <v>2959</v>
      </c>
      <c r="D270" s="193" t="s">
        <v>2453</v>
      </c>
      <c r="E270" s="193" t="s">
        <v>3791</v>
      </c>
      <c r="F270" s="193" t="s">
        <v>3792</v>
      </c>
      <c r="G270" s="193" t="s">
        <v>3793</v>
      </c>
      <c r="H270" s="193" t="s">
        <v>3794</v>
      </c>
      <c r="I270" s="193" t="s">
        <v>3795</v>
      </c>
      <c r="J270" s="193" t="s">
        <v>3796</v>
      </c>
      <c r="K270" s="193" t="s">
        <v>3797</v>
      </c>
      <c r="L270" s="193" t="s">
        <v>3798</v>
      </c>
      <c r="M270" s="193" t="s">
        <v>4504</v>
      </c>
    </row>
    <row r="271" spans="1:13" s="220" customFormat="1" ht="85.5">
      <c r="A271" s="193" t="s">
        <v>3010</v>
      </c>
      <c r="B271" s="193" t="s">
        <v>2431</v>
      </c>
      <c r="C271" s="193" t="s">
        <v>2960</v>
      </c>
      <c r="D271" s="193" t="s">
        <v>2923</v>
      </c>
      <c r="E271" s="193" t="s">
        <v>3799</v>
      </c>
      <c r="F271" s="193" t="s">
        <v>3800</v>
      </c>
      <c r="G271" s="193" t="s">
        <v>3801</v>
      </c>
      <c r="H271" s="193" t="s">
        <v>3802</v>
      </c>
      <c r="I271" s="193" t="s">
        <v>3803</v>
      </c>
      <c r="J271" s="193" t="s">
        <v>3804</v>
      </c>
      <c r="K271" s="193" t="s">
        <v>3805</v>
      </c>
      <c r="L271" s="193" t="s">
        <v>3806</v>
      </c>
      <c r="M271" s="193" t="s">
        <v>4505</v>
      </c>
    </row>
    <row r="272" spans="1:13" s="220" customFormat="1" ht="85.5">
      <c r="A272" s="193" t="s">
        <v>3011</v>
      </c>
      <c r="B272" s="193" t="s">
        <v>2431</v>
      </c>
      <c r="C272" s="193" t="s">
        <v>2961</v>
      </c>
      <c r="D272" s="193" t="s">
        <v>2924</v>
      </c>
      <c r="E272" s="193" t="s">
        <v>3807</v>
      </c>
      <c r="F272" s="193" t="s">
        <v>3808</v>
      </c>
      <c r="G272" s="193" t="s">
        <v>3809</v>
      </c>
      <c r="H272" s="193" t="s">
        <v>3810</v>
      </c>
      <c r="I272" s="193" t="s">
        <v>3811</v>
      </c>
      <c r="J272" s="193" t="s">
        <v>3812</v>
      </c>
      <c r="K272" s="193" t="s">
        <v>3813</v>
      </c>
      <c r="L272" s="193" t="s">
        <v>3814</v>
      </c>
      <c r="M272" s="193" t="s">
        <v>4506</v>
      </c>
    </row>
    <row r="273" spans="1:13" s="220" customFormat="1" ht="85.5">
      <c r="A273" s="193" t="s">
        <v>3012</v>
      </c>
      <c r="B273" s="193" t="s">
        <v>2431</v>
      </c>
      <c r="C273" s="193" t="s">
        <v>2962</v>
      </c>
      <c r="D273" s="193" t="s">
        <v>2925</v>
      </c>
      <c r="E273" s="193" t="s">
        <v>3815</v>
      </c>
      <c r="F273" s="193" t="s">
        <v>3816</v>
      </c>
      <c r="G273" s="193" t="s">
        <v>3817</v>
      </c>
      <c r="H273" s="193" t="s">
        <v>3818</v>
      </c>
      <c r="I273" s="193" t="s">
        <v>3819</v>
      </c>
      <c r="J273" s="193" t="s">
        <v>3820</v>
      </c>
      <c r="K273" s="193" t="s">
        <v>3821</v>
      </c>
      <c r="L273" s="193" t="s">
        <v>3822</v>
      </c>
      <c r="M273" s="193" t="s">
        <v>4507</v>
      </c>
    </row>
    <row r="274" spans="1:13" s="220" customFormat="1" ht="85.5">
      <c r="A274" s="193" t="s">
        <v>3013</v>
      </c>
      <c r="B274" s="193" t="s">
        <v>2431</v>
      </c>
      <c r="C274" s="193" t="s">
        <v>2963</v>
      </c>
      <c r="D274" s="193" t="s">
        <v>2926</v>
      </c>
      <c r="E274" s="193" t="s">
        <v>3823</v>
      </c>
      <c r="F274" s="193" t="s">
        <v>3824</v>
      </c>
      <c r="G274" s="193" t="s">
        <v>3825</v>
      </c>
      <c r="H274" s="193" t="s">
        <v>3826</v>
      </c>
      <c r="I274" s="193" t="s">
        <v>3827</v>
      </c>
      <c r="J274" s="193" t="s">
        <v>3828</v>
      </c>
      <c r="K274" s="193" t="s">
        <v>3829</v>
      </c>
      <c r="L274" s="193" t="s">
        <v>3830</v>
      </c>
      <c r="M274" s="193" t="s">
        <v>4508</v>
      </c>
    </row>
    <row r="275" spans="1:13" s="220" customFormat="1" ht="57">
      <c r="A275" s="193" t="s">
        <v>3014</v>
      </c>
      <c r="B275" s="193" t="s">
        <v>2431</v>
      </c>
      <c r="C275" s="193" t="s">
        <v>2964</v>
      </c>
      <c r="D275" s="193" t="s">
        <v>2927</v>
      </c>
      <c r="E275" s="193" t="s">
        <v>3831</v>
      </c>
      <c r="F275" s="193" t="s">
        <v>3832</v>
      </c>
      <c r="G275" s="193" t="s">
        <v>3833</v>
      </c>
      <c r="H275" s="193" t="s">
        <v>3834</v>
      </c>
      <c r="I275" s="193" t="s">
        <v>3835</v>
      </c>
      <c r="J275" s="193" t="s">
        <v>3836</v>
      </c>
      <c r="K275" s="193" t="s">
        <v>3837</v>
      </c>
      <c r="L275" s="193" t="s">
        <v>3838</v>
      </c>
      <c r="M275" s="193" t="s">
        <v>4509</v>
      </c>
    </row>
    <row r="276" spans="1:13" s="220" customFormat="1" ht="57">
      <c r="A276" s="193" t="s">
        <v>3015</v>
      </c>
      <c r="B276" s="193" t="s">
        <v>2431</v>
      </c>
      <c r="C276" s="193" t="s">
        <v>2965</v>
      </c>
      <c r="D276" s="193" t="s">
        <v>2928</v>
      </c>
      <c r="E276" s="193" t="s">
        <v>3839</v>
      </c>
      <c r="F276" s="193" t="s">
        <v>3840</v>
      </c>
      <c r="G276" s="193" t="s">
        <v>3841</v>
      </c>
      <c r="H276" s="193" t="s">
        <v>3842</v>
      </c>
      <c r="I276" s="193" t="s">
        <v>3843</v>
      </c>
      <c r="J276" s="193" t="s">
        <v>3844</v>
      </c>
      <c r="K276" s="193" t="s">
        <v>3845</v>
      </c>
      <c r="L276" s="193" t="s">
        <v>3846</v>
      </c>
      <c r="M276" s="193" t="s">
        <v>4510</v>
      </c>
    </row>
    <row r="277" spans="1:13" s="220" customFormat="1" ht="57">
      <c r="A277" s="193" t="s">
        <v>3016</v>
      </c>
      <c r="B277" s="193" t="s">
        <v>2431</v>
      </c>
      <c r="C277" s="193" t="s">
        <v>2966</v>
      </c>
      <c r="D277" s="193" t="s">
        <v>2929</v>
      </c>
      <c r="E277" s="193" t="s">
        <v>3847</v>
      </c>
      <c r="F277" s="193" t="s">
        <v>3848</v>
      </c>
      <c r="G277" s="193" t="s">
        <v>3849</v>
      </c>
      <c r="H277" s="193" t="s">
        <v>3850</v>
      </c>
      <c r="I277" s="193" t="s">
        <v>3851</v>
      </c>
      <c r="J277" s="193" t="s">
        <v>3852</v>
      </c>
      <c r="K277" s="193" t="s">
        <v>3853</v>
      </c>
      <c r="L277" s="193" t="s">
        <v>3854</v>
      </c>
      <c r="M277" s="193" t="s">
        <v>4511</v>
      </c>
    </row>
    <row r="278" spans="1:13" s="220" customFormat="1" ht="57">
      <c r="A278" s="193" t="s">
        <v>3017</v>
      </c>
      <c r="B278" s="193" t="s">
        <v>2431</v>
      </c>
      <c r="C278" s="193" t="s">
        <v>2967</v>
      </c>
      <c r="D278" s="193" t="s">
        <v>2930</v>
      </c>
      <c r="E278" s="193" t="s">
        <v>3855</v>
      </c>
      <c r="F278" s="193" t="s">
        <v>3856</v>
      </c>
      <c r="G278" s="193" t="s">
        <v>3857</v>
      </c>
      <c r="H278" s="193" t="s">
        <v>3858</v>
      </c>
      <c r="I278" s="193" t="s">
        <v>3859</v>
      </c>
      <c r="J278" s="193" t="s">
        <v>3860</v>
      </c>
      <c r="K278" s="193" t="s">
        <v>3861</v>
      </c>
      <c r="L278" s="193" t="s">
        <v>3862</v>
      </c>
      <c r="M278" s="193" t="s">
        <v>4512</v>
      </c>
    </row>
    <row r="279" spans="1:13" s="220" customFormat="1" ht="85.5">
      <c r="A279" s="193" t="s">
        <v>3018</v>
      </c>
      <c r="B279" s="193" t="s">
        <v>2431</v>
      </c>
      <c r="C279" s="193" t="s">
        <v>2971</v>
      </c>
      <c r="D279" s="193" t="s">
        <v>2970</v>
      </c>
      <c r="E279" s="193" t="s">
        <v>3863</v>
      </c>
      <c r="F279" s="193" t="s">
        <v>3864</v>
      </c>
      <c r="G279" s="193" t="s">
        <v>3865</v>
      </c>
      <c r="H279" s="193" t="s">
        <v>3866</v>
      </c>
      <c r="I279" s="193" t="s">
        <v>3867</v>
      </c>
      <c r="J279" s="193" t="s">
        <v>3868</v>
      </c>
      <c r="K279" s="193" t="s">
        <v>3869</v>
      </c>
      <c r="L279" s="193" t="s">
        <v>3870</v>
      </c>
      <c r="M279" s="193" t="s">
        <v>4513</v>
      </c>
    </row>
    <row r="280" spans="1:13" s="220" customFormat="1" ht="99.75">
      <c r="A280" s="193" t="s">
        <v>3019</v>
      </c>
      <c r="B280" s="193" t="s">
        <v>2431</v>
      </c>
      <c r="C280" s="193" t="s">
        <v>2972</v>
      </c>
      <c r="D280" s="193" t="s">
        <v>2932</v>
      </c>
      <c r="E280" s="193" t="s">
        <v>3871</v>
      </c>
      <c r="F280" s="193" t="s">
        <v>3872</v>
      </c>
      <c r="G280" s="193" t="s">
        <v>3873</v>
      </c>
      <c r="H280" s="193" t="s">
        <v>3874</v>
      </c>
      <c r="I280" s="193" t="s">
        <v>3875</v>
      </c>
      <c r="J280" s="193" t="s">
        <v>3876</v>
      </c>
      <c r="K280" s="193" t="s">
        <v>3877</v>
      </c>
      <c r="L280" s="193" t="s">
        <v>3878</v>
      </c>
      <c r="M280" s="193" t="s">
        <v>4514</v>
      </c>
    </row>
    <row r="281" spans="1:13" s="220" customFormat="1" ht="71.25">
      <c r="A281" s="193" t="s">
        <v>3020</v>
      </c>
      <c r="B281" s="193" t="s">
        <v>2431</v>
      </c>
      <c r="C281" s="193" t="s">
        <v>2973</v>
      </c>
      <c r="D281" s="193" t="s">
        <v>3040</v>
      </c>
      <c r="E281" s="193" t="s">
        <v>3879</v>
      </c>
      <c r="F281" s="193" t="s">
        <v>3880</v>
      </c>
      <c r="G281" s="193" t="s">
        <v>3881</v>
      </c>
      <c r="H281" s="193" t="s">
        <v>3882</v>
      </c>
      <c r="I281" s="193" t="s">
        <v>3883</v>
      </c>
      <c r="J281" s="193" t="s">
        <v>3884</v>
      </c>
      <c r="K281" s="193" t="s">
        <v>3885</v>
      </c>
      <c r="L281" s="193" t="s">
        <v>3886</v>
      </c>
      <c r="M281" s="193" t="s">
        <v>4515</v>
      </c>
    </row>
    <row r="282" spans="1:13" s="220" customFormat="1" ht="71.25">
      <c r="A282" s="193" t="s">
        <v>3021</v>
      </c>
      <c r="B282" s="193" t="s">
        <v>2431</v>
      </c>
      <c r="C282" s="193" t="s">
        <v>2974</v>
      </c>
      <c r="D282" s="193" t="s">
        <v>2933</v>
      </c>
      <c r="E282" s="193" t="s">
        <v>3887</v>
      </c>
      <c r="F282" s="193" t="s">
        <v>3888</v>
      </c>
      <c r="G282" s="193" t="s">
        <v>3889</v>
      </c>
      <c r="H282" s="193" t="s">
        <v>3890</v>
      </c>
      <c r="I282" s="193" t="s">
        <v>3891</v>
      </c>
      <c r="J282" s="193" t="s">
        <v>3892</v>
      </c>
      <c r="K282" s="193" t="s">
        <v>3893</v>
      </c>
      <c r="L282" s="193" t="s">
        <v>3894</v>
      </c>
      <c r="M282" s="193" t="s">
        <v>4516</v>
      </c>
    </row>
    <row r="283" spans="1:13" s="220" customFormat="1" ht="128.25">
      <c r="A283" s="193" t="s">
        <v>3022</v>
      </c>
      <c r="B283" s="193" t="s">
        <v>2431</v>
      </c>
      <c r="C283" s="193" t="s">
        <v>2975</v>
      </c>
      <c r="D283" s="193" t="s">
        <v>2934</v>
      </c>
      <c r="E283" s="193" t="s">
        <v>3895</v>
      </c>
      <c r="F283" s="193" t="s">
        <v>3896</v>
      </c>
      <c r="G283" s="193" t="s">
        <v>3897</v>
      </c>
      <c r="H283" s="193" t="s">
        <v>3898</v>
      </c>
      <c r="I283" s="193" t="s">
        <v>3899</v>
      </c>
      <c r="J283" s="193" t="s">
        <v>3900</v>
      </c>
      <c r="K283" s="193" t="s">
        <v>3901</v>
      </c>
      <c r="L283" s="193" t="s">
        <v>3902</v>
      </c>
      <c r="M283" s="193" t="s">
        <v>4517</v>
      </c>
    </row>
    <row r="284" spans="1:13" s="220" customFormat="1" ht="71.25">
      <c r="A284" s="193" t="s">
        <v>3023</v>
      </c>
      <c r="B284" s="193" t="s">
        <v>2431</v>
      </c>
      <c r="C284" s="193" t="s">
        <v>2976</v>
      </c>
      <c r="D284" s="193" t="s">
        <v>2931</v>
      </c>
      <c r="E284" s="193" t="s">
        <v>3903</v>
      </c>
      <c r="F284" s="193" t="s">
        <v>3904</v>
      </c>
      <c r="G284" s="193" t="s">
        <v>3905</v>
      </c>
      <c r="H284" s="193" t="s">
        <v>3906</v>
      </c>
      <c r="I284" s="193" t="s">
        <v>3907</v>
      </c>
      <c r="J284" s="193" t="s">
        <v>3908</v>
      </c>
      <c r="K284" s="193" t="s">
        <v>3909</v>
      </c>
      <c r="L284" s="193" t="s">
        <v>3910</v>
      </c>
      <c r="M284" s="193" t="s">
        <v>4518</v>
      </c>
    </row>
    <row r="285" spans="1:13" s="220" customFormat="1" ht="71.25">
      <c r="A285" s="193" t="s">
        <v>3024</v>
      </c>
      <c r="B285" s="193" t="s">
        <v>2431</v>
      </c>
      <c r="C285" s="193" t="s">
        <v>2977</v>
      </c>
      <c r="D285" s="193" t="s">
        <v>2935</v>
      </c>
      <c r="E285" s="193" t="s">
        <v>3911</v>
      </c>
      <c r="F285" s="193" t="s">
        <v>3912</v>
      </c>
      <c r="G285" s="193" t="s">
        <v>3913</v>
      </c>
      <c r="H285" s="193" t="s">
        <v>3914</v>
      </c>
      <c r="I285" s="193" t="s">
        <v>3915</v>
      </c>
      <c r="J285" s="193" t="s">
        <v>3916</v>
      </c>
      <c r="K285" s="193" t="s">
        <v>3917</v>
      </c>
      <c r="L285" s="193" t="s">
        <v>3918</v>
      </c>
      <c r="M285" s="193" t="s">
        <v>4519</v>
      </c>
    </row>
    <row r="286" spans="1:13" s="220" customFormat="1" ht="57">
      <c r="A286" s="193" t="s">
        <v>3025</v>
      </c>
      <c r="B286" s="193" t="s">
        <v>2431</v>
      </c>
      <c r="C286" s="193" t="s">
        <v>2978</v>
      </c>
      <c r="D286" s="193" t="s">
        <v>2936</v>
      </c>
      <c r="E286" s="193" t="s">
        <v>3919</v>
      </c>
      <c r="F286" s="193" t="s">
        <v>3920</v>
      </c>
      <c r="G286" s="193" t="s">
        <v>3921</v>
      </c>
      <c r="H286" s="193" t="s">
        <v>3922</v>
      </c>
      <c r="I286" s="193" t="s">
        <v>3923</v>
      </c>
      <c r="J286" s="193" t="s">
        <v>3924</v>
      </c>
      <c r="K286" s="193" t="s">
        <v>3925</v>
      </c>
      <c r="L286" s="193" t="s">
        <v>3926</v>
      </c>
      <c r="M286" s="193" t="s">
        <v>4520</v>
      </c>
    </row>
    <row r="287" spans="1:13" s="220" customFormat="1" ht="71.25">
      <c r="A287" s="193" t="s">
        <v>3026</v>
      </c>
      <c r="B287" s="193" t="s">
        <v>2431</v>
      </c>
      <c r="C287" s="193" t="s">
        <v>2979</v>
      </c>
      <c r="D287" s="193" t="s">
        <v>2937</v>
      </c>
      <c r="E287" s="193" t="s">
        <v>3927</v>
      </c>
      <c r="F287" s="193" t="s">
        <v>3928</v>
      </c>
      <c r="G287" s="193" t="s">
        <v>3929</v>
      </c>
      <c r="H287" s="193" t="s">
        <v>3930</v>
      </c>
      <c r="I287" s="193" t="s">
        <v>3931</v>
      </c>
      <c r="J287" s="193" t="s">
        <v>3932</v>
      </c>
      <c r="K287" s="193" t="s">
        <v>3933</v>
      </c>
      <c r="L287" s="193" t="s">
        <v>3934</v>
      </c>
      <c r="M287" s="193" t="s">
        <v>4521</v>
      </c>
    </row>
    <row r="288" spans="1:13" s="220" customFormat="1" ht="57">
      <c r="A288" s="193" t="s">
        <v>3027</v>
      </c>
      <c r="B288" s="193" t="s">
        <v>2431</v>
      </c>
      <c r="C288" s="193" t="s">
        <v>2980</v>
      </c>
      <c r="D288" s="193" t="s">
        <v>2938</v>
      </c>
      <c r="E288" s="193" t="s">
        <v>3935</v>
      </c>
      <c r="F288" s="193" t="s">
        <v>3936</v>
      </c>
      <c r="G288" s="193" t="s">
        <v>3937</v>
      </c>
      <c r="H288" s="193" t="s">
        <v>3938</v>
      </c>
      <c r="I288" s="193" t="s">
        <v>3939</v>
      </c>
      <c r="J288" s="193" t="s">
        <v>3940</v>
      </c>
      <c r="K288" s="193" t="s">
        <v>3941</v>
      </c>
      <c r="L288" s="193" t="s">
        <v>3942</v>
      </c>
      <c r="M288" s="193" t="s">
        <v>4522</v>
      </c>
    </row>
    <row r="289" spans="1:13" s="220" customFormat="1" ht="57">
      <c r="A289" s="193" t="s">
        <v>3028</v>
      </c>
      <c r="B289" s="193" t="s">
        <v>2431</v>
      </c>
      <c r="C289" s="193" t="s">
        <v>2981</v>
      </c>
      <c r="D289" s="193" t="s">
        <v>2939</v>
      </c>
      <c r="E289" s="193" t="s">
        <v>3943</v>
      </c>
      <c r="F289" s="193" t="s">
        <v>3944</v>
      </c>
      <c r="G289" s="193" t="s">
        <v>3945</v>
      </c>
      <c r="H289" s="193" t="s">
        <v>3946</v>
      </c>
      <c r="I289" s="193" t="s">
        <v>3947</v>
      </c>
      <c r="J289" s="193" t="s">
        <v>3948</v>
      </c>
      <c r="K289" s="193" t="s">
        <v>3949</v>
      </c>
      <c r="L289" s="193" t="s">
        <v>3950</v>
      </c>
      <c r="M289" s="193" t="s">
        <v>4523</v>
      </c>
    </row>
    <row r="290" spans="1:13" s="220" customFormat="1" ht="60" customHeight="1">
      <c r="A290" s="193" t="s">
        <v>3029</v>
      </c>
      <c r="B290" s="193" t="s">
        <v>2431</v>
      </c>
      <c r="C290" s="193" t="s">
        <v>2982</v>
      </c>
      <c r="D290" s="193" t="s">
        <v>2941</v>
      </c>
      <c r="E290" s="193" t="s">
        <v>3951</v>
      </c>
      <c r="F290" s="193" t="s">
        <v>3952</v>
      </c>
      <c r="G290" s="193" t="s">
        <v>3953</v>
      </c>
      <c r="H290" s="193" t="s">
        <v>3954</v>
      </c>
      <c r="I290" s="193" t="s">
        <v>3955</v>
      </c>
      <c r="J290" s="193" t="s">
        <v>3956</v>
      </c>
      <c r="K290" s="193" t="s">
        <v>3957</v>
      </c>
      <c r="L290" s="193" t="s">
        <v>3958</v>
      </c>
      <c r="M290" s="193" t="s">
        <v>4524</v>
      </c>
    </row>
    <row r="291" spans="1:13" s="220" customFormat="1" ht="60" customHeight="1">
      <c r="A291" s="193"/>
      <c r="B291" s="193"/>
      <c r="C291" s="193"/>
      <c r="D291" s="193" t="s">
        <v>2940</v>
      </c>
      <c r="E291" s="193" t="s">
        <v>3959</v>
      </c>
      <c r="F291" s="193" t="s">
        <v>3960</v>
      </c>
      <c r="G291" s="193" t="s">
        <v>3961</v>
      </c>
      <c r="H291" s="193" t="s">
        <v>3962</v>
      </c>
      <c r="I291" s="193" t="s">
        <v>3963</v>
      </c>
      <c r="J291" s="193" t="s">
        <v>3964</v>
      </c>
      <c r="K291" s="193" t="s">
        <v>3965</v>
      </c>
      <c r="L291" s="193" t="s">
        <v>3966</v>
      </c>
      <c r="M291" s="193" t="s">
        <v>4525</v>
      </c>
    </row>
    <row r="292" spans="1:13" s="220" customFormat="1" ht="57">
      <c r="A292" s="193" t="s">
        <v>3030</v>
      </c>
      <c r="B292" s="193" t="s">
        <v>2431</v>
      </c>
      <c r="C292" s="193" t="s">
        <v>2983</v>
      </c>
      <c r="D292" s="193" t="s">
        <v>3056</v>
      </c>
      <c r="E292" s="193" t="s">
        <v>3967</v>
      </c>
      <c r="F292" s="193" t="s">
        <v>3968</v>
      </c>
      <c r="G292" s="247" t="s">
        <v>4103</v>
      </c>
      <c r="H292" s="193" t="s">
        <v>3969</v>
      </c>
      <c r="I292" s="193" t="s">
        <v>3970</v>
      </c>
      <c r="J292" s="193" t="s">
        <v>3971</v>
      </c>
      <c r="K292" s="193" t="s">
        <v>3972</v>
      </c>
      <c r="L292" s="193" t="s">
        <v>3973</v>
      </c>
      <c r="M292" s="193" t="s">
        <v>4526</v>
      </c>
    </row>
    <row r="293" spans="1:13" s="220" customFormat="1" ht="57">
      <c r="A293" s="193" t="s">
        <v>3524</v>
      </c>
      <c r="B293" s="193" t="s">
        <v>2431</v>
      </c>
      <c r="C293" s="193" t="s">
        <v>3053</v>
      </c>
      <c r="D293" s="193" t="s">
        <v>3057</v>
      </c>
      <c r="E293" s="193" t="s">
        <v>3974</v>
      </c>
      <c r="F293" s="193" t="s">
        <v>3975</v>
      </c>
      <c r="G293" s="247" t="s">
        <v>4104</v>
      </c>
      <c r="H293" s="193" t="s">
        <v>3976</v>
      </c>
      <c r="I293" s="193" t="s">
        <v>3977</v>
      </c>
      <c r="J293" s="193" t="s">
        <v>3978</v>
      </c>
      <c r="K293" s="193" t="s">
        <v>3979</v>
      </c>
      <c r="L293" s="193" t="s">
        <v>3980</v>
      </c>
      <c r="M293" s="193" t="s">
        <v>4527</v>
      </c>
    </row>
    <row r="294" spans="1:13" s="220" customFormat="1" ht="57">
      <c r="A294" s="193" t="s">
        <v>3525</v>
      </c>
      <c r="B294" s="193" t="s">
        <v>2431</v>
      </c>
      <c r="C294" s="193" t="s">
        <v>3054</v>
      </c>
      <c r="D294" s="193" t="s">
        <v>3058</v>
      </c>
      <c r="E294" s="193" t="s">
        <v>3981</v>
      </c>
      <c r="F294" s="193" t="s">
        <v>3982</v>
      </c>
      <c r="G294" s="247" t="s">
        <v>4106</v>
      </c>
      <c r="H294" s="193" t="s">
        <v>3983</v>
      </c>
      <c r="I294" s="193" t="s">
        <v>3984</v>
      </c>
      <c r="J294" s="193" t="s">
        <v>3985</v>
      </c>
      <c r="K294" s="193" t="s">
        <v>3986</v>
      </c>
      <c r="L294" s="193" t="s">
        <v>3987</v>
      </c>
      <c r="M294" s="193" t="s">
        <v>4528</v>
      </c>
    </row>
    <row r="295" spans="1:13" s="220" customFormat="1" ht="71.25">
      <c r="A295" s="193" t="s">
        <v>3526</v>
      </c>
      <c r="B295" s="193" t="s">
        <v>2431</v>
      </c>
      <c r="C295" s="193" t="s">
        <v>3055</v>
      </c>
      <c r="D295" s="193" t="s">
        <v>3059</v>
      </c>
      <c r="E295" s="193" t="s">
        <v>3988</v>
      </c>
      <c r="F295" s="193" t="s">
        <v>3989</v>
      </c>
      <c r="G295" s="247" t="s">
        <v>4105</v>
      </c>
      <c r="H295" s="193" t="s">
        <v>3990</v>
      </c>
      <c r="I295" s="193" t="s">
        <v>3991</v>
      </c>
      <c r="J295" s="193" t="s">
        <v>3992</v>
      </c>
      <c r="K295" s="193" t="s">
        <v>3993</v>
      </c>
      <c r="L295" s="193" t="s">
        <v>3994</v>
      </c>
      <c r="M295" s="193" t="s">
        <v>4529</v>
      </c>
    </row>
    <row r="296" spans="1:13" s="220" customFormat="1" ht="30">
      <c r="A296" s="193" t="str">
        <f t="shared" ref="A296:A304" si="4">B296&amp;C296</f>
        <v>CheckerL62</v>
      </c>
      <c r="B296" s="193" t="s">
        <v>2431</v>
      </c>
      <c r="C296" s="193" t="s">
        <v>4007</v>
      </c>
      <c r="D296" s="193" t="s">
        <v>4006</v>
      </c>
      <c r="E296" s="279" t="s">
        <v>4011</v>
      </c>
      <c r="F296" s="125" t="s">
        <v>4012</v>
      </c>
      <c r="G296" s="275" t="s">
        <v>4102</v>
      </c>
      <c r="H296" s="193" t="s">
        <v>4013</v>
      </c>
      <c r="I296" s="193" t="s">
        <v>4014</v>
      </c>
      <c r="J296" s="193" t="s">
        <v>4015</v>
      </c>
      <c r="K296" s="275" t="s">
        <v>4016</v>
      </c>
      <c r="L296" s="275" t="s">
        <v>4017</v>
      </c>
      <c r="M296" s="193" t="s">
        <v>4530</v>
      </c>
    </row>
    <row r="297" spans="1:13" s="220" customFormat="1" ht="30">
      <c r="A297" s="193" t="str">
        <f t="shared" si="4"/>
        <v>CheckerL63</v>
      </c>
      <c r="B297" s="193" t="s">
        <v>2431</v>
      </c>
      <c r="C297" s="193" t="s">
        <v>4008</v>
      </c>
      <c r="D297" s="193" t="s">
        <v>4006</v>
      </c>
      <c r="E297" s="279" t="s">
        <v>4011</v>
      </c>
      <c r="F297" s="125" t="s">
        <v>4012</v>
      </c>
      <c r="G297" s="275" t="s">
        <v>4102</v>
      </c>
      <c r="H297" s="193" t="s">
        <v>4013</v>
      </c>
      <c r="I297" s="193" t="s">
        <v>4014</v>
      </c>
      <c r="J297" s="193" t="s">
        <v>4015</v>
      </c>
      <c r="K297" s="275" t="s">
        <v>4016</v>
      </c>
      <c r="L297" s="275" t="s">
        <v>4017</v>
      </c>
      <c r="M297" s="193" t="s">
        <v>4530</v>
      </c>
    </row>
    <row r="298" spans="1:13" ht="30">
      <c r="A298" s="193" t="str">
        <f t="shared" si="4"/>
        <v>CheckerL64</v>
      </c>
      <c r="B298" s="193" t="s">
        <v>2431</v>
      </c>
      <c r="C298" s="193" t="s">
        <v>4009</v>
      </c>
      <c r="D298" s="193" t="s">
        <v>4006</v>
      </c>
      <c r="E298" s="279" t="s">
        <v>4011</v>
      </c>
      <c r="F298" s="125" t="s">
        <v>4012</v>
      </c>
      <c r="G298" s="275" t="s">
        <v>4102</v>
      </c>
      <c r="H298" s="193" t="s">
        <v>4013</v>
      </c>
      <c r="I298" s="193" t="s">
        <v>4014</v>
      </c>
      <c r="J298" s="193" t="s">
        <v>4015</v>
      </c>
      <c r="K298" s="275" t="s">
        <v>4016</v>
      </c>
      <c r="L298" s="275" t="s">
        <v>4017</v>
      </c>
      <c r="M298" s="193" t="s">
        <v>4530</v>
      </c>
    </row>
    <row r="299" spans="1:13" ht="30">
      <c r="A299" s="193" t="str">
        <f t="shared" si="4"/>
        <v>CheckerL65</v>
      </c>
      <c r="B299" s="193" t="s">
        <v>2431</v>
      </c>
      <c r="C299" s="193" t="s">
        <v>4010</v>
      </c>
      <c r="D299" s="193" t="s">
        <v>4006</v>
      </c>
      <c r="E299" s="279" t="s">
        <v>4011</v>
      </c>
      <c r="F299" s="125" t="s">
        <v>4012</v>
      </c>
      <c r="G299" s="275" t="s">
        <v>4102</v>
      </c>
      <c r="H299" s="193" t="s">
        <v>4013</v>
      </c>
      <c r="I299" s="193" t="s">
        <v>4014</v>
      </c>
      <c r="J299" s="193" t="s">
        <v>4015</v>
      </c>
      <c r="K299" s="275" t="s">
        <v>4016</v>
      </c>
      <c r="L299" s="275" t="s">
        <v>4017</v>
      </c>
      <c r="M299" s="193" t="s">
        <v>4530</v>
      </c>
    </row>
    <row r="300" spans="1:13" ht="57">
      <c r="A300" s="193" t="str">
        <f t="shared" si="4"/>
        <v>Product ListA1</v>
      </c>
      <c r="B300" s="193" t="s">
        <v>2514</v>
      </c>
      <c r="C300" s="193" t="s">
        <v>1185</v>
      </c>
      <c r="D300" s="280" t="s">
        <v>1209</v>
      </c>
      <c r="E300" s="195" t="s">
        <v>469</v>
      </c>
      <c r="F300" s="195" t="s">
        <v>623</v>
      </c>
      <c r="G300" s="193" t="s">
        <v>1016</v>
      </c>
      <c r="H300" s="193" t="s">
        <v>704</v>
      </c>
      <c r="I300" s="193" t="s">
        <v>381</v>
      </c>
      <c r="J300" s="281" t="s">
        <v>2589</v>
      </c>
      <c r="K300" s="196" t="s">
        <v>165</v>
      </c>
      <c r="L300" s="278" t="s">
        <v>95</v>
      </c>
      <c r="M300" s="280" t="s">
        <v>4531</v>
      </c>
    </row>
    <row r="301" spans="1:13" ht="17.25">
      <c r="A301" s="193" t="str">
        <f t="shared" si="4"/>
        <v>Product ListB5</v>
      </c>
      <c r="B301" s="193" t="s">
        <v>2514</v>
      </c>
      <c r="C301" s="193" t="s">
        <v>1815</v>
      </c>
      <c r="D301" s="280" t="s">
        <v>925</v>
      </c>
      <c r="E301" s="195" t="s">
        <v>2744</v>
      </c>
      <c r="F301" s="195" t="s">
        <v>624</v>
      </c>
      <c r="G301" s="193" t="s">
        <v>1017</v>
      </c>
      <c r="H301" s="193" t="s">
        <v>705</v>
      </c>
      <c r="I301" s="193" t="s">
        <v>382</v>
      </c>
      <c r="J301" s="280" t="s">
        <v>2334</v>
      </c>
      <c r="K301" s="196" t="s">
        <v>166</v>
      </c>
      <c r="L301" s="282" t="s">
        <v>96</v>
      </c>
      <c r="M301" s="280" t="s">
        <v>4532</v>
      </c>
    </row>
    <row r="302" spans="1:13" ht="28.5">
      <c r="A302" s="193" t="str">
        <f t="shared" si="4"/>
        <v>Product ListC5</v>
      </c>
      <c r="B302" s="193" t="s">
        <v>2514</v>
      </c>
      <c r="C302" s="193" t="s">
        <v>1836</v>
      </c>
      <c r="D302" s="280" t="s">
        <v>926</v>
      </c>
      <c r="E302" s="195" t="s">
        <v>470</v>
      </c>
      <c r="F302" s="195" t="s">
        <v>625</v>
      </c>
      <c r="G302" s="193" t="s">
        <v>1018</v>
      </c>
      <c r="H302" s="193" t="s">
        <v>706</v>
      </c>
      <c r="I302" s="193" t="s">
        <v>383</v>
      </c>
      <c r="J302" s="280" t="s">
        <v>1798</v>
      </c>
      <c r="K302" s="196" t="s">
        <v>167</v>
      </c>
      <c r="L302" s="282" t="s">
        <v>97</v>
      </c>
      <c r="M302" s="280" t="s">
        <v>4533</v>
      </c>
    </row>
    <row r="303" spans="1:13" ht="28.5">
      <c r="A303" s="193" t="str">
        <f t="shared" si="4"/>
        <v>Product ListD5</v>
      </c>
      <c r="B303" s="193" t="s">
        <v>2514</v>
      </c>
      <c r="C303" s="193" t="s">
        <v>2515</v>
      </c>
      <c r="D303" s="280" t="s">
        <v>1471</v>
      </c>
      <c r="E303" s="193" t="s">
        <v>471</v>
      </c>
      <c r="F303" s="195" t="s">
        <v>2000</v>
      </c>
      <c r="G303" s="193" t="s">
        <v>1779</v>
      </c>
      <c r="H303" s="193" t="s">
        <v>1780</v>
      </c>
      <c r="I303" s="193" t="s">
        <v>1781</v>
      </c>
      <c r="J303" s="280" t="s">
        <v>1912</v>
      </c>
      <c r="K303" s="196" t="s">
        <v>1782</v>
      </c>
      <c r="L303" s="282" t="s">
        <v>862</v>
      </c>
      <c r="M303" s="280" t="s">
        <v>4432</v>
      </c>
    </row>
    <row r="304" spans="1:13" ht="28.5">
      <c r="A304" s="193" t="str">
        <f t="shared" si="4"/>
        <v>GeneralCpy</v>
      </c>
      <c r="B304" s="193" t="s">
        <v>902</v>
      </c>
      <c r="C304" s="193" t="s">
        <v>903</v>
      </c>
      <c r="D304" s="193" t="s">
        <v>4642</v>
      </c>
      <c r="E304" s="193" t="s">
        <v>4642</v>
      </c>
      <c r="F304" s="193" t="s">
        <v>4642</v>
      </c>
      <c r="G304" s="193" t="s">
        <v>4642</v>
      </c>
      <c r="H304" s="193" t="s">
        <v>4642</v>
      </c>
      <c r="I304" s="193" t="s">
        <v>4642</v>
      </c>
      <c r="J304" s="193" t="s">
        <v>4642</v>
      </c>
      <c r="K304" s="193" t="s">
        <v>4642</v>
      </c>
      <c r="L304" s="261" t="s">
        <v>190</v>
      </c>
      <c r="M304" s="193" t="s">
        <v>4643</v>
      </c>
    </row>
    <row r="305" spans="1:13">
      <c r="A305" s="193" t="s">
        <v>2878</v>
      </c>
      <c r="B305" s="193" t="s">
        <v>902</v>
      </c>
      <c r="M305" s="193"/>
    </row>
    <row r="306" spans="1:13">
      <c r="M306" s="193"/>
    </row>
    <row r="307" spans="1:13" ht="99.75">
      <c r="A307" s="193" t="s">
        <v>1471</v>
      </c>
      <c r="D307" s="193" t="s">
        <v>4935</v>
      </c>
      <c r="E307" s="193" t="s">
        <v>4945</v>
      </c>
      <c r="F307" s="193" t="s">
        <v>4946</v>
      </c>
      <c r="G307" s="193" t="s">
        <v>4955</v>
      </c>
      <c r="H307" s="193" t="s">
        <v>4956</v>
      </c>
      <c r="I307" s="193" t="s">
        <v>4965</v>
      </c>
      <c r="J307" s="193" t="s">
        <v>4966</v>
      </c>
      <c r="K307" s="193" t="s">
        <v>4975</v>
      </c>
      <c r="L307" s="261" t="s">
        <v>4976</v>
      </c>
      <c r="M307" s="193" t="s">
        <v>4985</v>
      </c>
    </row>
    <row r="308" spans="1:13" ht="28.5">
      <c r="A308" s="193" t="s">
        <v>1471</v>
      </c>
      <c r="D308" s="193" t="s">
        <v>492</v>
      </c>
      <c r="E308" s="193" t="s">
        <v>511</v>
      </c>
      <c r="F308" s="193" t="s">
        <v>516</v>
      </c>
      <c r="G308" s="196" t="s">
        <v>512</v>
      </c>
      <c r="H308" s="193" t="s">
        <v>185</v>
      </c>
      <c r="I308" s="193" t="s">
        <v>384</v>
      </c>
      <c r="J308" s="193" t="s">
        <v>2590</v>
      </c>
      <c r="K308" s="193" t="s">
        <v>173</v>
      </c>
      <c r="L308" s="269" t="s">
        <v>509</v>
      </c>
      <c r="M308" s="193" t="s">
        <v>4534</v>
      </c>
    </row>
    <row r="309" spans="1:13" ht="42.75">
      <c r="A309" s="193" t="s">
        <v>1471</v>
      </c>
      <c r="D309" s="193" t="s">
        <v>493</v>
      </c>
      <c r="E309" s="193" t="s">
        <v>494</v>
      </c>
      <c r="F309" s="193" t="s">
        <v>517</v>
      </c>
      <c r="G309" s="196" t="s">
        <v>513</v>
      </c>
      <c r="H309" s="193" t="s">
        <v>186</v>
      </c>
      <c r="I309" s="193" t="s">
        <v>385</v>
      </c>
      <c r="J309" s="193" t="s">
        <v>2612</v>
      </c>
      <c r="K309" s="193" t="s">
        <v>174</v>
      </c>
      <c r="L309" s="269" t="s">
        <v>495</v>
      </c>
      <c r="M309" s="193" t="s">
        <v>4535</v>
      </c>
    </row>
    <row r="310" spans="1:13" ht="99.75">
      <c r="A310" s="193" t="s">
        <v>1471</v>
      </c>
      <c r="D310" s="193" t="s">
        <v>486</v>
      </c>
      <c r="E310" s="193" t="s">
        <v>487</v>
      </c>
      <c r="F310" s="193" t="s">
        <v>488</v>
      </c>
      <c r="G310" s="196" t="s">
        <v>514</v>
      </c>
      <c r="H310" s="193" t="s">
        <v>187</v>
      </c>
      <c r="I310" s="193" t="s">
        <v>386</v>
      </c>
      <c r="J310" s="193" t="s">
        <v>489</v>
      </c>
      <c r="K310" s="193" t="s">
        <v>490</v>
      </c>
      <c r="L310" s="269" t="s">
        <v>491</v>
      </c>
      <c r="M310" s="193" t="s">
        <v>4536</v>
      </c>
    </row>
    <row r="311" spans="1:13" ht="42.75">
      <c r="A311" s="193" t="s">
        <v>1471</v>
      </c>
      <c r="D311" s="193" t="s">
        <v>475</v>
      </c>
      <c r="E311" s="193" t="s">
        <v>476</v>
      </c>
      <c r="F311" s="193" t="s">
        <v>518</v>
      </c>
      <c r="G311" s="196" t="s">
        <v>477</v>
      </c>
      <c r="H311" s="193" t="s">
        <v>188</v>
      </c>
      <c r="I311" s="193" t="s">
        <v>387</v>
      </c>
      <c r="J311" s="193" t="s">
        <v>2591</v>
      </c>
      <c r="K311" s="193" t="s">
        <v>177</v>
      </c>
      <c r="L311" s="269" t="s">
        <v>510</v>
      </c>
      <c r="M311" s="193" t="s">
        <v>4537</v>
      </c>
    </row>
    <row r="312" spans="1:13" ht="42.75">
      <c r="A312" s="193" t="s">
        <v>1471</v>
      </c>
      <c r="D312" s="193" t="s">
        <v>478</v>
      </c>
      <c r="E312" s="193" t="s">
        <v>479</v>
      </c>
      <c r="F312" s="193" t="s">
        <v>519</v>
      </c>
      <c r="G312" s="196" t="s">
        <v>480</v>
      </c>
      <c r="H312" s="193" t="s">
        <v>189</v>
      </c>
      <c r="I312" s="193" t="s">
        <v>388</v>
      </c>
      <c r="J312" s="193" t="s">
        <v>2592</v>
      </c>
      <c r="K312" s="193" t="s">
        <v>175</v>
      </c>
      <c r="L312" s="269" t="s">
        <v>481</v>
      </c>
      <c r="M312" s="193" t="s">
        <v>4538</v>
      </c>
    </row>
    <row r="313" spans="1:13" ht="156.75">
      <c r="A313" s="193" t="s">
        <v>1471</v>
      </c>
      <c r="D313" s="193" t="s">
        <v>485</v>
      </c>
      <c r="E313" s="193" t="s">
        <v>482</v>
      </c>
      <c r="F313" s="193" t="s">
        <v>520</v>
      </c>
      <c r="G313" s="196" t="s">
        <v>515</v>
      </c>
      <c r="H313" s="193" t="s">
        <v>483</v>
      </c>
      <c r="I313" s="193" t="s">
        <v>389</v>
      </c>
      <c r="J313" s="193" t="s">
        <v>2593</v>
      </c>
      <c r="K313" s="193" t="s">
        <v>176</v>
      </c>
      <c r="L313" s="269" t="s">
        <v>484</v>
      </c>
      <c r="M313" s="193" t="s">
        <v>4539</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Revision</vt:lpstr>
      <vt:lpstr>Instructions</vt:lpstr>
      <vt:lpstr>Definitions</vt:lpstr>
      <vt:lpstr>Declaration</vt:lpstr>
      <vt:lpstr>Smelter List</vt:lpstr>
      <vt:lpstr>Checker</vt:lpstr>
      <vt:lpstr>Product List</vt:lpstr>
      <vt:lpstr>Smelter Reference List</vt:lpstr>
      <vt:lpstr>L</vt:lpstr>
      <vt:lpstr>C</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Anchor</cp:lastModifiedBy>
  <cp:lastPrinted>2015-04-21T20:47:43Z</cp:lastPrinted>
  <dcterms:created xsi:type="dcterms:W3CDTF">2010-06-21T21:00:23Z</dcterms:created>
  <dcterms:modified xsi:type="dcterms:W3CDTF">2017-03-13T13:55:30Z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